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9390" activeTab="1"/>
  </bookViews>
  <sheets>
    <sheet name="Tabla1 " sheetId="1" r:id="rId1"/>
    <sheet name="Tabla1_FINAL" sheetId="10" r:id="rId2"/>
    <sheet name="Tabla1_format" sheetId="9" r:id="rId3"/>
    <sheet name="SupT1" sheetId="2" r:id="rId4"/>
    <sheet name="SupT2" sheetId="3" r:id="rId5"/>
    <sheet name="SupT3" sheetId="4" r:id="rId6"/>
    <sheet name="SupT4" sheetId="5" r:id="rId7"/>
    <sheet name="SupT5" sheetId="6" r:id="rId8"/>
    <sheet name="SupT6" sheetId="7" r:id="rId9"/>
  </sheets>
  <calcPr calcId="145621"/>
</workbook>
</file>

<file path=xl/calcChain.xml><?xml version="1.0" encoding="utf-8"?>
<calcChain xmlns="http://schemas.openxmlformats.org/spreadsheetml/2006/main">
  <c r="O39" i="10" l="1"/>
  <c r="I43" i="10"/>
  <c r="I39" i="10"/>
  <c r="I37" i="10"/>
  <c r="G81" i="10" l="1"/>
  <c r="J81" i="10"/>
  <c r="M81" i="10"/>
  <c r="P81" i="10"/>
  <c r="S81" i="10"/>
  <c r="V81" i="10"/>
  <c r="Y81" i="10"/>
  <c r="AB81" i="10"/>
  <c r="AE81" i="10"/>
  <c r="AH81" i="10"/>
  <c r="AK81" i="10"/>
  <c r="G79" i="10"/>
  <c r="J79" i="10"/>
  <c r="M79" i="10"/>
  <c r="P79" i="10"/>
  <c r="S79" i="10"/>
  <c r="V79" i="10"/>
  <c r="Y79" i="10"/>
  <c r="AB79" i="10"/>
  <c r="AE79" i="10"/>
  <c r="AH79" i="10"/>
  <c r="AK79" i="10"/>
  <c r="G77" i="10"/>
  <c r="J77" i="10"/>
  <c r="M77" i="10"/>
  <c r="P77" i="10"/>
  <c r="S77" i="10"/>
  <c r="V77" i="10"/>
  <c r="Y77" i="10"/>
  <c r="AB77" i="10"/>
  <c r="AE77" i="10"/>
  <c r="AH77" i="10"/>
  <c r="AK77" i="10"/>
  <c r="G75" i="10"/>
  <c r="J75" i="10"/>
  <c r="M75" i="10"/>
  <c r="P75" i="10"/>
  <c r="S75" i="10"/>
  <c r="V75" i="10"/>
  <c r="Y75" i="10"/>
  <c r="AB75" i="10"/>
  <c r="AE75" i="10"/>
  <c r="AH75" i="10"/>
  <c r="AK75" i="10"/>
  <c r="AE73" i="10"/>
  <c r="AH73" i="10"/>
  <c r="AK73" i="10"/>
  <c r="G73" i="10"/>
  <c r="J73" i="10"/>
  <c r="M73" i="10"/>
  <c r="P73" i="10"/>
  <c r="S73" i="10"/>
  <c r="V73" i="10"/>
  <c r="Y73" i="10"/>
  <c r="AB73" i="10"/>
  <c r="G71" i="10"/>
  <c r="J71" i="10"/>
  <c r="M71" i="10"/>
  <c r="P71" i="10"/>
  <c r="S71" i="10"/>
  <c r="V71" i="10"/>
  <c r="Y71" i="10"/>
  <c r="AB71" i="10"/>
  <c r="AE71" i="10"/>
  <c r="AH71" i="10"/>
  <c r="AK71" i="10"/>
  <c r="G69" i="10"/>
  <c r="J69" i="10"/>
  <c r="M69" i="10"/>
  <c r="P69" i="10"/>
  <c r="S69" i="10"/>
  <c r="V69" i="10"/>
  <c r="Y69" i="10"/>
  <c r="AB69" i="10"/>
  <c r="AE69" i="10"/>
  <c r="AH69" i="10"/>
  <c r="AK69" i="10"/>
  <c r="D81" i="10"/>
  <c r="D79" i="10"/>
  <c r="D77" i="10"/>
  <c r="D75" i="10"/>
  <c r="D73" i="10"/>
  <c r="D71" i="10"/>
  <c r="D69" i="10"/>
  <c r="S67" i="10"/>
  <c r="V67" i="10"/>
  <c r="Y67" i="10"/>
  <c r="AB67" i="10"/>
  <c r="AE67" i="10"/>
  <c r="AH67" i="10"/>
  <c r="AK67" i="10"/>
  <c r="P67" i="10"/>
  <c r="M67" i="10"/>
  <c r="J67" i="10"/>
  <c r="G67" i="10"/>
  <c r="D67" i="10"/>
  <c r="AK65" i="10"/>
  <c r="AH65" i="10"/>
  <c r="AE65" i="10"/>
  <c r="AB65" i="10"/>
  <c r="Y65" i="10"/>
  <c r="V65" i="10"/>
  <c r="S65" i="10"/>
  <c r="P65" i="10"/>
  <c r="M65" i="10"/>
  <c r="J65" i="10"/>
  <c r="G65" i="10"/>
  <c r="D65" i="10"/>
  <c r="AK63" i="10"/>
  <c r="AH63" i="10"/>
  <c r="AE63" i="10"/>
  <c r="AB63" i="10"/>
  <c r="Y63" i="10"/>
  <c r="V63" i="10"/>
  <c r="S63" i="10"/>
  <c r="P63" i="10"/>
  <c r="M63" i="10"/>
  <c r="J63" i="10"/>
  <c r="G63" i="10"/>
  <c r="D63" i="10"/>
  <c r="AK61" i="10"/>
  <c r="AH61" i="10"/>
  <c r="AE61" i="10"/>
  <c r="AB61" i="10"/>
  <c r="Y61" i="10"/>
  <c r="V61" i="10"/>
  <c r="S61" i="10"/>
  <c r="P61" i="10"/>
  <c r="M61" i="10"/>
  <c r="J61" i="10"/>
  <c r="G61" i="10"/>
  <c r="D61" i="10"/>
  <c r="AK59" i="10"/>
  <c r="AH59" i="10"/>
  <c r="AE59" i="10"/>
  <c r="AB59" i="10"/>
  <c r="Y59" i="10"/>
  <c r="V59" i="10"/>
  <c r="S59" i="10"/>
  <c r="P59" i="10"/>
  <c r="M59" i="10"/>
  <c r="J59" i="10"/>
  <c r="G59" i="10"/>
  <c r="D59" i="10"/>
  <c r="AK57" i="10"/>
  <c r="AH57" i="10"/>
  <c r="AE57" i="10"/>
  <c r="AB57" i="10"/>
  <c r="Y57" i="10"/>
  <c r="V57" i="10"/>
  <c r="S57" i="10"/>
  <c r="P57" i="10"/>
  <c r="M57" i="10"/>
  <c r="J57" i="10"/>
  <c r="G57" i="10"/>
  <c r="D57" i="10"/>
  <c r="AK55" i="10"/>
  <c r="AH55" i="10"/>
  <c r="AE55" i="10"/>
  <c r="AB55" i="10"/>
  <c r="Y55" i="10"/>
  <c r="V55" i="10"/>
  <c r="S55" i="10"/>
  <c r="P55" i="10"/>
  <c r="M55" i="10"/>
  <c r="J55" i="10"/>
  <c r="G55" i="10"/>
  <c r="D55" i="10"/>
  <c r="G144" i="10"/>
  <c r="J144" i="10"/>
  <c r="M144" i="10"/>
  <c r="P144" i="10"/>
  <c r="S144" i="10"/>
  <c r="V144" i="10"/>
  <c r="Y144" i="10"/>
  <c r="AB144" i="10"/>
  <c r="AE144" i="10"/>
  <c r="AH144" i="10"/>
  <c r="AK144" i="10"/>
  <c r="G142" i="10"/>
  <c r="J142" i="10"/>
  <c r="M142" i="10"/>
  <c r="P142" i="10"/>
  <c r="S142" i="10"/>
  <c r="V142" i="10"/>
  <c r="Y142" i="10"/>
  <c r="AB142" i="10"/>
  <c r="AE142" i="10"/>
  <c r="AH142" i="10"/>
  <c r="AK142" i="10"/>
  <c r="G140" i="10"/>
  <c r="J140" i="10"/>
  <c r="M140" i="10"/>
  <c r="P140" i="10"/>
  <c r="S140" i="10"/>
  <c r="V140" i="10"/>
  <c r="Y140" i="10"/>
  <c r="AB140" i="10"/>
  <c r="AE140" i="10"/>
  <c r="AH140" i="10"/>
  <c r="AK140" i="10"/>
  <c r="D144" i="10"/>
  <c r="D142" i="10"/>
  <c r="D140" i="10"/>
  <c r="G138" i="10"/>
  <c r="J138" i="10"/>
  <c r="M138" i="10"/>
  <c r="P138" i="10"/>
  <c r="S138" i="10"/>
  <c r="V138" i="10"/>
  <c r="Y138" i="10"/>
  <c r="AB138" i="10"/>
  <c r="AE138" i="10"/>
  <c r="AH138" i="10"/>
  <c r="AK138" i="10"/>
  <c r="D138" i="10"/>
  <c r="AB124" i="10"/>
  <c r="Y124" i="10"/>
  <c r="Y126" i="10"/>
  <c r="AB126" i="10"/>
  <c r="AB128" i="10"/>
  <c r="Y128" i="10"/>
  <c r="Y130" i="10"/>
  <c r="AB130" i="10"/>
  <c r="AE130" i="10"/>
  <c r="AE128" i="10"/>
  <c r="AE126" i="10"/>
  <c r="AE124" i="10"/>
  <c r="AH124" i="10"/>
  <c r="AH126" i="10"/>
  <c r="AH128" i="10"/>
  <c r="AH130" i="10"/>
  <c r="AH132" i="10"/>
  <c r="AE132" i="10"/>
  <c r="AB132" i="10"/>
  <c r="Y132" i="10"/>
  <c r="V132" i="10"/>
  <c r="V130" i="10"/>
  <c r="V128" i="10"/>
  <c r="V126" i="10"/>
  <c r="V124" i="10"/>
  <c r="V122" i="10"/>
  <c r="Y122" i="10"/>
  <c r="AB122" i="10"/>
  <c r="AE122" i="10"/>
  <c r="AH122" i="10"/>
  <c r="AK122" i="10"/>
  <c r="AK124" i="10"/>
  <c r="AK126" i="10"/>
  <c r="AK128" i="10"/>
  <c r="AK130" i="10"/>
  <c r="AK132" i="10"/>
  <c r="AK134" i="10"/>
  <c r="AH134" i="10"/>
  <c r="AE134" i="10"/>
  <c r="AB134" i="10"/>
  <c r="Y134" i="10"/>
  <c r="V134" i="10"/>
  <c r="S134" i="10"/>
  <c r="S132" i="10"/>
  <c r="S130" i="10"/>
  <c r="S128" i="10"/>
  <c r="S126" i="10"/>
  <c r="S124" i="10"/>
  <c r="S122" i="10"/>
  <c r="P134" i="10"/>
  <c r="P132" i="10"/>
  <c r="P130" i="10"/>
  <c r="P128" i="10"/>
  <c r="P126" i="10"/>
  <c r="P124" i="10"/>
  <c r="P122" i="10"/>
  <c r="AK136" i="10"/>
  <c r="AH136" i="10"/>
  <c r="AE136" i="10"/>
  <c r="AB136" i="10"/>
  <c r="Y136" i="10"/>
  <c r="V136" i="10"/>
  <c r="S136" i="10"/>
  <c r="P136" i="10"/>
  <c r="M136" i="10"/>
  <c r="M134" i="10"/>
  <c r="M132" i="10"/>
  <c r="M130" i="10"/>
  <c r="M128" i="10"/>
  <c r="M126" i="10"/>
  <c r="M124" i="10"/>
  <c r="M122" i="10"/>
  <c r="J134" i="10"/>
  <c r="J135" i="10" s="1"/>
  <c r="J136" i="10" s="1"/>
  <c r="J132" i="10"/>
  <c r="J130" i="10"/>
  <c r="J128" i="10"/>
  <c r="J126" i="10"/>
  <c r="J124" i="10"/>
  <c r="J122" i="10"/>
  <c r="G136" i="10"/>
  <c r="G134" i="10"/>
  <c r="G132" i="10"/>
  <c r="G130" i="10"/>
  <c r="G128" i="10"/>
  <c r="G126" i="10"/>
  <c r="G124" i="10"/>
  <c r="G122" i="10"/>
  <c r="D136" i="10"/>
  <c r="D134" i="10"/>
  <c r="D132" i="10"/>
  <c r="D130" i="10"/>
  <c r="D128" i="10"/>
  <c r="D126" i="10"/>
  <c r="D124" i="10"/>
  <c r="D122" i="10"/>
  <c r="G120" i="10"/>
  <c r="J120" i="10"/>
  <c r="M120" i="10"/>
  <c r="P120" i="10"/>
  <c r="S120" i="10"/>
  <c r="V120" i="10"/>
  <c r="Y120" i="10"/>
  <c r="AB120" i="10"/>
  <c r="AE120" i="10"/>
  <c r="AH120" i="10"/>
  <c r="AK120" i="10"/>
  <c r="G118" i="10"/>
  <c r="J118" i="10"/>
  <c r="M118" i="10"/>
  <c r="P118" i="10"/>
  <c r="S118" i="10"/>
  <c r="V118" i="10"/>
  <c r="Y118" i="10"/>
  <c r="AB118" i="10"/>
  <c r="AE118" i="10"/>
  <c r="AH118" i="10"/>
  <c r="AK118" i="10"/>
  <c r="G116" i="10"/>
  <c r="J116" i="10"/>
  <c r="M116" i="10"/>
  <c r="P116" i="10"/>
  <c r="S116" i="10"/>
  <c r="V116" i="10"/>
  <c r="Y116" i="10"/>
  <c r="AB116" i="10"/>
  <c r="AE116" i="10"/>
  <c r="AH116" i="10"/>
  <c r="AK116" i="10"/>
  <c r="G114" i="10"/>
  <c r="J114" i="10"/>
  <c r="M114" i="10"/>
  <c r="P114" i="10"/>
  <c r="S114" i="10"/>
  <c r="V114" i="10"/>
  <c r="Y114" i="10"/>
  <c r="AB114" i="10"/>
  <c r="AE114" i="10"/>
  <c r="AH114" i="10"/>
  <c r="AK114" i="10"/>
  <c r="G111" i="10"/>
  <c r="J111" i="10"/>
  <c r="M111" i="10"/>
  <c r="P111" i="10"/>
  <c r="S111" i="10"/>
  <c r="V111" i="10"/>
  <c r="Y111" i="10"/>
  <c r="AB111" i="10"/>
  <c r="AE111" i="10"/>
  <c r="AH111" i="10"/>
  <c r="AK111" i="10"/>
  <c r="G109" i="10"/>
  <c r="J109" i="10"/>
  <c r="M109" i="10"/>
  <c r="P109" i="10"/>
  <c r="S109" i="10"/>
  <c r="V109" i="10"/>
  <c r="Y109" i="10"/>
  <c r="AB109" i="10"/>
  <c r="AE109" i="10"/>
  <c r="AH109" i="10"/>
  <c r="AK109" i="10"/>
  <c r="G107" i="10"/>
  <c r="J107" i="10"/>
  <c r="M107" i="10"/>
  <c r="P107" i="10"/>
  <c r="S107" i="10"/>
  <c r="V107" i="10"/>
  <c r="Y107" i="10"/>
  <c r="AB107" i="10"/>
  <c r="AE107" i="10"/>
  <c r="AH107" i="10"/>
  <c r="AK107" i="10"/>
  <c r="G105" i="10"/>
  <c r="J105" i="10"/>
  <c r="M105" i="10"/>
  <c r="P105" i="10"/>
  <c r="S105" i="10"/>
  <c r="V105" i="10"/>
  <c r="Y105" i="10"/>
  <c r="AB105" i="10"/>
  <c r="AE105" i="10"/>
  <c r="AH105" i="10"/>
  <c r="AK105" i="10"/>
  <c r="G103" i="10"/>
  <c r="J103" i="10"/>
  <c r="M103" i="10"/>
  <c r="P103" i="10"/>
  <c r="S103" i="10"/>
  <c r="V103" i="10"/>
  <c r="Y103" i="10"/>
  <c r="AB103" i="10"/>
  <c r="AE103" i="10"/>
  <c r="AH103" i="10"/>
  <c r="AK103" i="10"/>
  <c r="G101" i="10"/>
  <c r="J101" i="10"/>
  <c r="M101" i="10"/>
  <c r="P101" i="10"/>
  <c r="S101" i="10"/>
  <c r="V101" i="10"/>
  <c r="Y101" i="10"/>
  <c r="AB101" i="10"/>
  <c r="AE101" i="10"/>
  <c r="AH101" i="10"/>
  <c r="AK101" i="10"/>
  <c r="G98" i="10"/>
  <c r="J98" i="10"/>
  <c r="M98" i="10"/>
  <c r="P98" i="10"/>
  <c r="S98" i="10"/>
  <c r="V98" i="10"/>
  <c r="Y98" i="10"/>
  <c r="AB98" i="10"/>
  <c r="AE98" i="10"/>
  <c r="AH98" i="10"/>
  <c r="AK98" i="10"/>
  <c r="G96" i="10"/>
  <c r="J96" i="10"/>
  <c r="M96" i="10"/>
  <c r="P96" i="10"/>
  <c r="S96" i="10"/>
  <c r="V96" i="10"/>
  <c r="Y96" i="10"/>
  <c r="AB96" i="10"/>
  <c r="AE96" i="10"/>
  <c r="AH96" i="10"/>
  <c r="AK96" i="10"/>
  <c r="D120" i="10"/>
  <c r="D118" i="10"/>
  <c r="D116" i="10"/>
  <c r="D114" i="10"/>
  <c r="D111" i="10"/>
  <c r="D109" i="10"/>
  <c r="D107" i="10"/>
  <c r="D105" i="10"/>
  <c r="D103" i="10"/>
  <c r="D101" i="10"/>
  <c r="D98" i="10"/>
  <c r="D96" i="10"/>
  <c r="C81" i="10" l="1"/>
  <c r="A81" i="10"/>
  <c r="C79" i="10"/>
  <c r="A79" i="10"/>
  <c r="C77" i="10"/>
  <c r="A77" i="10"/>
  <c r="C75" i="10"/>
  <c r="A75" i="10"/>
  <c r="C73" i="10"/>
  <c r="A73" i="10"/>
  <c r="C71" i="10"/>
  <c r="A71" i="10"/>
  <c r="C69" i="10"/>
  <c r="A69" i="10"/>
  <c r="C67" i="10"/>
  <c r="A67" i="10"/>
  <c r="C65" i="10"/>
  <c r="A65" i="10"/>
  <c r="C63" i="10"/>
  <c r="A63" i="10"/>
  <c r="C61" i="10"/>
  <c r="A61" i="10"/>
  <c r="C59" i="10"/>
  <c r="A59" i="10"/>
  <c r="C57" i="10"/>
  <c r="A57" i="10"/>
  <c r="C55" i="10"/>
  <c r="A55" i="10"/>
  <c r="AK53" i="10"/>
  <c r="AH53" i="10"/>
  <c r="AE53" i="10"/>
  <c r="AB53" i="10"/>
  <c r="Y53" i="10"/>
  <c r="V53" i="10"/>
  <c r="S53" i="10"/>
  <c r="P53" i="10"/>
  <c r="M53" i="10"/>
  <c r="J53" i="10"/>
  <c r="G53" i="10"/>
  <c r="D53" i="10"/>
  <c r="C53" i="10"/>
  <c r="A53" i="10"/>
  <c r="AK51" i="10"/>
  <c r="AH51" i="10"/>
  <c r="AE51" i="10"/>
  <c r="AB51" i="10"/>
  <c r="Y51" i="10"/>
  <c r="V51" i="10"/>
  <c r="S51" i="10"/>
  <c r="P51" i="10"/>
  <c r="M51" i="10"/>
  <c r="J51" i="10"/>
  <c r="G51" i="10"/>
  <c r="D51" i="10"/>
  <c r="C51" i="10"/>
  <c r="A51" i="10"/>
  <c r="AK49" i="10"/>
  <c r="AH49" i="10"/>
  <c r="AE49" i="10"/>
  <c r="AB49" i="10"/>
  <c r="Y49" i="10"/>
  <c r="V49" i="10"/>
  <c r="S49" i="10"/>
  <c r="P49" i="10"/>
  <c r="M49" i="10"/>
  <c r="J49" i="10"/>
  <c r="G49" i="10"/>
  <c r="D49" i="10"/>
  <c r="C49" i="10"/>
  <c r="A49" i="10"/>
  <c r="AK47" i="10"/>
  <c r="AH47" i="10"/>
  <c r="AE47" i="10"/>
  <c r="AB47" i="10"/>
  <c r="Y47" i="10"/>
  <c r="V47" i="10"/>
  <c r="S47" i="10"/>
  <c r="P47" i="10"/>
  <c r="M47" i="10"/>
  <c r="J47" i="10"/>
  <c r="G47" i="10"/>
  <c r="D47" i="10"/>
  <c r="C47" i="10"/>
  <c r="A47" i="10"/>
  <c r="AM43" i="10"/>
  <c r="AJ43" i="10"/>
  <c r="AG43" i="10"/>
  <c r="AD43" i="10"/>
  <c r="AA43" i="10"/>
  <c r="X43" i="10"/>
  <c r="U43" i="10"/>
  <c r="R43" i="10"/>
  <c r="O43" i="10"/>
  <c r="L43" i="10"/>
  <c r="AM42" i="10"/>
  <c r="AJ42" i="10"/>
  <c r="AG42" i="10"/>
  <c r="AD42" i="10"/>
  <c r="AA42" i="10"/>
  <c r="X42" i="10"/>
  <c r="U42" i="10"/>
  <c r="R42" i="10"/>
  <c r="L42" i="10"/>
  <c r="AM41" i="10"/>
  <c r="AJ41" i="10"/>
  <c r="AG41" i="10"/>
  <c r="AD41" i="10"/>
  <c r="AA41" i="10"/>
  <c r="X41" i="10"/>
  <c r="U41" i="10"/>
  <c r="R41" i="10"/>
  <c r="L41" i="10"/>
  <c r="AM40" i="10"/>
  <c r="AJ40" i="10"/>
  <c r="AG40" i="10"/>
  <c r="AD40" i="10"/>
  <c r="AA40" i="10"/>
  <c r="X40" i="10"/>
  <c r="U40" i="10"/>
  <c r="R40" i="10"/>
  <c r="L40" i="10"/>
  <c r="AM39" i="10"/>
  <c r="AJ39" i="10"/>
  <c r="AG39" i="10"/>
  <c r="AD39" i="10"/>
  <c r="AA39" i="10"/>
  <c r="X39" i="10"/>
  <c r="U39" i="10"/>
  <c r="R39" i="10"/>
  <c r="L39" i="10"/>
  <c r="AM37" i="10"/>
  <c r="AJ37" i="10"/>
  <c r="AG37" i="10"/>
  <c r="AD37" i="10"/>
  <c r="AA37" i="10"/>
  <c r="X37" i="10"/>
  <c r="U37" i="10"/>
  <c r="R37" i="10"/>
  <c r="O37" i="10"/>
  <c r="L37" i="10"/>
  <c r="AK36" i="10"/>
  <c r="AH36" i="10"/>
  <c r="AE36" i="10"/>
  <c r="AB36" i="10"/>
  <c r="Y36" i="10"/>
  <c r="V36" i="10"/>
  <c r="S36" i="10"/>
  <c r="P36" i="10"/>
  <c r="M36" i="10"/>
  <c r="J36" i="10"/>
  <c r="G36" i="10"/>
  <c r="D36" i="10"/>
  <c r="C36" i="10"/>
  <c r="A36" i="10"/>
  <c r="AM34" i="10"/>
  <c r="AJ34" i="10"/>
  <c r="AG34" i="10"/>
  <c r="AD34" i="10"/>
  <c r="AA34" i="10"/>
  <c r="X34" i="10"/>
  <c r="U34" i="10"/>
  <c r="R34" i="10"/>
  <c r="O34" i="10"/>
  <c r="L34" i="10"/>
  <c r="AM33" i="10"/>
  <c r="AJ33" i="10"/>
  <c r="AG33" i="10"/>
  <c r="AD33" i="10"/>
  <c r="AA33" i="10"/>
  <c r="X33" i="10"/>
  <c r="U33" i="10"/>
  <c r="R33" i="10"/>
  <c r="O33" i="10"/>
  <c r="L33" i="10"/>
  <c r="AK31" i="10"/>
  <c r="AH31" i="10"/>
  <c r="AE31" i="10"/>
  <c r="AB31" i="10"/>
  <c r="Y31" i="10"/>
  <c r="V31" i="10"/>
  <c r="S31" i="10"/>
  <c r="P31" i="10"/>
  <c r="M31" i="10"/>
  <c r="J31" i="10"/>
  <c r="G31" i="10"/>
  <c r="D31" i="10"/>
  <c r="C31" i="10"/>
  <c r="A31" i="10"/>
  <c r="AK29" i="10"/>
  <c r="AH29" i="10"/>
  <c r="AE29" i="10"/>
  <c r="AB29" i="10"/>
  <c r="Y29" i="10"/>
  <c r="V29" i="10"/>
  <c r="S29" i="10"/>
  <c r="P29" i="10"/>
  <c r="M29" i="10"/>
  <c r="J29" i="10"/>
  <c r="G29" i="10"/>
  <c r="D29" i="10"/>
  <c r="C29" i="10"/>
  <c r="A29" i="10"/>
  <c r="AK27" i="10"/>
  <c r="AH27" i="10"/>
  <c r="AE27" i="10"/>
  <c r="AB27" i="10"/>
  <c r="Y27" i="10"/>
  <c r="V27" i="10"/>
  <c r="S27" i="10"/>
  <c r="P27" i="10"/>
  <c r="M27" i="10"/>
  <c r="J27" i="10"/>
  <c r="G27" i="10"/>
  <c r="D27" i="10"/>
  <c r="C27" i="10"/>
  <c r="A27" i="10"/>
  <c r="AK25" i="10"/>
  <c r="AH25" i="10"/>
  <c r="AE25" i="10"/>
  <c r="AB25" i="10"/>
  <c r="Y25" i="10"/>
  <c r="V25" i="10"/>
  <c r="S25" i="10"/>
  <c r="P25" i="10"/>
  <c r="M25" i="10"/>
  <c r="J25" i="10"/>
  <c r="G25" i="10"/>
  <c r="D25" i="10"/>
  <c r="C25" i="10"/>
  <c r="A25" i="10"/>
  <c r="AK23" i="10"/>
  <c r="AH23" i="10"/>
  <c r="AE23" i="10"/>
  <c r="AB23" i="10"/>
  <c r="Y23" i="10"/>
  <c r="V23" i="10"/>
  <c r="S23" i="10"/>
  <c r="P23" i="10"/>
  <c r="M23" i="10"/>
  <c r="J23" i="10"/>
  <c r="G23" i="10"/>
  <c r="D23" i="10"/>
  <c r="C23" i="10"/>
  <c r="A23" i="10"/>
  <c r="AK21" i="10"/>
  <c r="AH21" i="10"/>
  <c r="AE21" i="10"/>
  <c r="AB21" i="10"/>
  <c r="Y21" i="10"/>
  <c r="V21" i="10"/>
  <c r="S21" i="10"/>
  <c r="P21" i="10"/>
  <c r="M21" i="10"/>
  <c r="J21" i="10"/>
  <c r="G21" i="10"/>
  <c r="D21" i="10"/>
  <c r="C21" i="10"/>
  <c r="A21" i="10"/>
  <c r="AK19" i="10"/>
  <c r="AH19" i="10"/>
  <c r="AE19" i="10"/>
  <c r="AB19" i="10"/>
  <c r="Y19" i="10"/>
  <c r="V19" i="10"/>
  <c r="S19" i="10"/>
  <c r="P19" i="10"/>
  <c r="M19" i="10"/>
  <c r="J19" i="10"/>
  <c r="G19" i="10"/>
  <c r="D19" i="10"/>
  <c r="C19" i="10"/>
  <c r="A19" i="10"/>
  <c r="AK8" i="10"/>
  <c r="AH8" i="10"/>
  <c r="AE8" i="10"/>
  <c r="AB8" i="10"/>
  <c r="Y8" i="10"/>
  <c r="V8" i="10"/>
  <c r="S8" i="10"/>
  <c r="P8" i="10"/>
  <c r="M8" i="10"/>
  <c r="J8" i="10"/>
  <c r="G8" i="10"/>
  <c r="D8" i="10"/>
  <c r="C8" i="10"/>
  <c r="A8" i="10"/>
  <c r="AK5" i="10"/>
  <c r="AH5" i="10"/>
  <c r="AE5" i="10"/>
  <c r="AB5" i="10"/>
  <c r="Y5" i="10"/>
  <c r="V5" i="10"/>
  <c r="S5" i="10"/>
  <c r="P5" i="10"/>
  <c r="M5" i="10"/>
  <c r="J5" i="10"/>
  <c r="G5" i="10"/>
  <c r="D5" i="10"/>
  <c r="C5" i="10"/>
  <c r="A5" i="10"/>
  <c r="I3" i="10"/>
  <c r="N32" i="2" l="1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5" i="2"/>
  <c r="B5" i="2"/>
  <c r="H5" i="2"/>
  <c r="I5" i="2"/>
  <c r="J5" i="2"/>
  <c r="K5" i="2"/>
  <c r="L5" i="2"/>
  <c r="M5" i="2"/>
  <c r="N5" i="2"/>
  <c r="G5" i="2"/>
  <c r="F5" i="2"/>
  <c r="E5" i="2"/>
  <c r="D5" i="2"/>
  <c r="C5" i="2"/>
  <c r="AM43" i="9"/>
  <c r="AM40" i="9"/>
  <c r="AM41" i="9"/>
  <c r="AM42" i="9"/>
  <c r="AM39" i="9"/>
  <c r="AM36" i="9"/>
  <c r="AM37" i="9"/>
  <c r="AM35" i="9"/>
  <c r="AM34" i="9"/>
  <c r="AM33" i="9"/>
  <c r="AJ43" i="9"/>
  <c r="AJ40" i="9"/>
  <c r="AJ41" i="9"/>
  <c r="AJ42" i="9"/>
  <c r="AJ39" i="9"/>
  <c r="AJ36" i="9"/>
  <c r="AJ37" i="9"/>
  <c r="AJ35" i="9"/>
  <c r="AJ34" i="9"/>
  <c r="AJ33" i="9"/>
  <c r="AG43" i="9"/>
  <c r="AG40" i="9"/>
  <c r="AG41" i="9"/>
  <c r="AG42" i="9"/>
  <c r="AG39" i="9"/>
  <c r="AG36" i="9"/>
  <c r="AG37" i="9"/>
  <c r="AG35" i="9"/>
  <c r="AG34" i="9"/>
  <c r="AG33" i="9"/>
  <c r="AD43" i="9"/>
  <c r="AD40" i="9"/>
  <c r="AD41" i="9"/>
  <c r="AD42" i="9"/>
  <c r="AD39" i="9"/>
  <c r="AD36" i="9"/>
  <c r="AD37" i="9"/>
  <c r="AD35" i="9"/>
  <c r="AD34" i="9"/>
  <c r="AD33" i="9"/>
  <c r="AA43" i="9"/>
  <c r="AA40" i="9"/>
  <c r="AA41" i="9"/>
  <c r="AA42" i="9"/>
  <c r="AA39" i="9"/>
  <c r="AA36" i="9"/>
  <c r="AA37" i="9"/>
  <c r="AA35" i="9"/>
  <c r="AA34" i="9"/>
  <c r="AA33" i="9"/>
  <c r="X43" i="9"/>
  <c r="X40" i="9"/>
  <c r="X41" i="9"/>
  <c r="X42" i="9"/>
  <c r="X39" i="9"/>
  <c r="X36" i="9"/>
  <c r="X37" i="9"/>
  <c r="X35" i="9"/>
  <c r="X34" i="9"/>
  <c r="X33" i="9"/>
  <c r="U43" i="9"/>
  <c r="U40" i="9"/>
  <c r="U41" i="9"/>
  <c r="U42" i="9"/>
  <c r="U39" i="9"/>
  <c r="U36" i="9"/>
  <c r="U37" i="9"/>
  <c r="U35" i="9"/>
  <c r="U34" i="9"/>
  <c r="U33" i="9"/>
  <c r="R43" i="9"/>
  <c r="R40" i="9"/>
  <c r="R41" i="9"/>
  <c r="R42" i="9"/>
  <c r="R39" i="9"/>
  <c r="R36" i="9"/>
  <c r="R37" i="9"/>
  <c r="R35" i="9"/>
  <c r="R34" i="9"/>
  <c r="R33" i="9"/>
  <c r="O43" i="9"/>
  <c r="O39" i="9"/>
  <c r="O36" i="9"/>
  <c r="O37" i="9"/>
  <c r="O35" i="9"/>
  <c r="O34" i="9"/>
  <c r="O33" i="9"/>
  <c r="L43" i="9"/>
  <c r="L40" i="9"/>
  <c r="L41" i="9"/>
  <c r="L42" i="9"/>
  <c r="L39" i="9"/>
  <c r="L36" i="9"/>
  <c r="L37" i="9"/>
  <c r="L35" i="9"/>
  <c r="L34" i="9"/>
  <c r="L33" i="9"/>
  <c r="I43" i="9"/>
  <c r="I39" i="9"/>
  <c r="I36" i="9"/>
  <c r="I37" i="9"/>
  <c r="I35" i="9"/>
  <c r="F33" i="9"/>
  <c r="I3" i="9" l="1"/>
  <c r="AK5" i="9" l="1"/>
  <c r="AH5" i="9"/>
  <c r="AE5" i="9"/>
  <c r="AB5" i="9"/>
  <c r="Y5" i="9"/>
  <c r="V5" i="9"/>
  <c r="S5" i="9"/>
  <c r="P5" i="9"/>
  <c r="M5" i="9"/>
  <c r="J5" i="9"/>
  <c r="G5" i="9"/>
  <c r="D5" i="9"/>
  <c r="C5" i="9"/>
  <c r="A5" i="9"/>
  <c r="AK53" i="9"/>
  <c r="AH53" i="9"/>
  <c r="AE53" i="9"/>
  <c r="AB53" i="9"/>
  <c r="Y53" i="9"/>
  <c r="V53" i="9"/>
  <c r="S53" i="9"/>
  <c r="P53" i="9"/>
  <c r="M53" i="9"/>
  <c r="J53" i="9"/>
  <c r="G53" i="9"/>
  <c r="D53" i="9"/>
  <c r="C53" i="9"/>
  <c r="A53" i="9"/>
  <c r="AK51" i="9"/>
  <c r="AH51" i="9"/>
  <c r="AE51" i="9"/>
  <c r="AB51" i="9"/>
  <c r="Y51" i="9"/>
  <c r="V51" i="9"/>
  <c r="S51" i="9"/>
  <c r="P51" i="9"/>
  <c r="M51" i="9"/>
  <c r="J51" i="9"/>
  <c r="G51" i="9"/>
  <c r="D51" i="9"/>
  <c r="C51" i="9"/>
  <c r="A51" i="9"/>
  <c r="AK49" i="9"/>
  <c r="AH49" i="9"/>
  <c r="AE49" i="9"/>
  <c r="AB49" i="9"/>
  <c r="Y49" i="9"/>
  <c r="V49" i="9"/>
  <c r="S49" i="9"/>
  <c r="P49" i="9"/>
  <c r="M49" i="9"/>
  <c r="J49" i="9"/>
  <c r="G49" i="9"/>
  <c r="D49" i="9"/>
  <c r="C49" i="9"/>
  <c r="A49" i="9"/>
  <c r="AK47" i="9"/>
  <c r="AH47" i="9"/>
  <c r="AE47" i="9"/>
  <c r="AB47" i="9"/>
  <c r="Y47" i="9"/>
  <c r="V47" i="9"/>
  <c r="S47" i="9"/>
  <c r="P47" i="9"/>
  <c r="M47" i="9"/>
  <c r="J47" i="9"/>
  <c r="G47" i="9"/>
  <c r="D47" i="9"/>
  <c r="C47" i="9"/>
  <c r="A47" i="9"/>
  <c r="AK36" i="9"/>
  <c r="AH36" i="9"/>
  <c r="AE36" i="9"/>
  <c r="AB36" i="9"/>
  <c r="Y36" i="9"/>
  <c r="V36" i="9"/>
  <c r="S36" i="9"/>
  <c r="P36" i="9"/>
  <c r="M36" i="9"/>
  <c r="J36" i="9"/>
  <c r="G36" i="9"/>
  <c r="D36" i="9"/>
  <c r="C36" i="9"/>
  <c r="A36" i="9"/>
  <c r="AK31" i="9"/>
  <c r="AH31" i="9"/>
  <c r="AE31" i="9"/>
  <c r="AB31" i="9"/>
  <c r="Y31" i="9"/>
  <c r="V31" i="9"/>
  <c r="S31" i="9"/>
  <c r="P31" i="9"/>
  <c r="M31" i="9"/>
  <c r="J31" i="9"/>
  <c r="G31" i="9"/>
  <c r="D31" i="9"/>
  <c r="C31" i="9"/>
  <c r="A31" i="9"/>
  <c r="AK29" i="9"/>
  <c r="AH29" i="9"/>
  <c r="AE29" i="9"/>
  <c r="AB29" i="9"/>
  <c r="Y29" i="9"/>
  <c r="V29" i="9"/>
  <c r="S29" i="9"/>
  <c r="P29" i="9"/>
  <c r="M29" i="9"/>
  <c r="J29" i="9"/>
  <c r="G29" i="9"/>
  <c r="D29" i="9"/>
  <c r="C29" i="9"/>
  <c r="A29" i="9"/>
  <c r="AK27" i="9"/>
  <c r="AH27" i="9"/>
  <c r="AE27" i="9"/>
  <c r="AB27" i="9"/>
  <c r="Y27" i="9"/>
  <c r="V27" i="9"/>
  <c r="S27" i="9"/>
  <c r="P27" i="9"/>
  <c r="M27" i="9"/>
  <c r="J27" i="9"/>
  <c r="G27" i="9"/>
  <c r="D27" i="9"/>
  <c r="C27" i="9"/>
  <c r="A27" i="9"/>
  <c r="AK25" i="9"/>
  <c r="AH25" i="9"/>
  <c r="AE25" i="9"/>
  <c r="AB25" i="9"/>
  <c r="Y25" i="9"/>
  <c r="V25" i="9"/>
  <c r="S25" i="9"/>
  <c r="P25" i="9"/>
  <c r="M25" i="9"/>
  <c r="J25" i="9"/>
  <c r="G25" i="9"/>
  <c r="D25" i="9"/>
  <c r="C25" i="9"/>
  <c r="A25" i="9"/>
  <c r="AK23" i="9"/>
  <c r="AH23" i="9"/>
  <c r="AE23" i="9"/>
  <c r="AB23" i="9"/>
  <c r="Y23" i="9"/>
  <c r="V23" i="9"/>
  <c r="S23" i="9"/>
  <c r="P23" i="9"/>
  <c r="M23" i="9"/>
  <c r="J23" i="9"/>
  <c r="G23" i="9"/>
  <c r="D23" i="9"/>
  <c r="C23" i="9"/>
  <c r="A23" i="9"/>
  <c r="AK21" i="9"/>
  <c r="AH21" i="9"/>
  <c r="AE21" i="9"/>
  <c r="AB21" i="9"/>
  <c r="Y21" i="9"/>
  <c r="V21" i="9"/>
  <c r="S21" i="9"/>
  <c r="P21" i="9"/>
  <c r="M21" i="9"/>
  <c r="J21" i="9"/>
  <c r="G21" i="9"/>
  <c r="D21" i="9"/>
  <c r="C21" i="9"/>
  <c r="A21" i="9"/>
  <c r="G19" i="9"/>
  <c r="D19" i="9"/>
  <c r="AK19" i="9"/>
  <c r="AH19" i="9"/>
  <c r="AE19" i="9"/>
  <c r="AB19" i="9"/>
  <c r="Y19" i="9"/>
  <c r="V19" i="9"/>
  <c r="S19" i="9"/>
  <c r="P19" i="9"/>
  <c r="M19" i="9"/>
  <c r="J19" i="9"/>
  <c r="C19" i="9"/>
  <c r="A19" i="9"/>
  <c r="C8" i="9"/>
  <c r="A8" i="9"/>
  <c r="AK8" i="9"/>
  <c r="AH8" i="9"/>
  <c r="AE8" i="9"/>
  <c r="AB8" i="9"/>
  <c r="Y8" i="9"/>
  <c r="V8" i="9"/>
  <c r="S8" i="9"/>
  <c r="P8" i="9"/>
  <c r="M8" i="9"/>
  <c r="J8" i="9"/>
  <c r="G8" i="9"/>
  <c r="D8" i="9"/>
</calcChain>
</file>

<file path=xl/sharedStrings.xml><?xml version="1.0" encoding="utf-8"?>
<sst xmlns="http://schemas.openxmlformats.org/spreadsheetml/2006/main" count="2267" uniqueCount="650">
  <si>
    <t>N</t>
  </si>
  <si>
    <t>Age, mean (SD), years</t>
  </si>
  <si>
    <t>Age &gt;75 years, n (%)</t>
  </si>
  <si>
    <t>Diabetes duration, (years)</t>
  </si>
  <si>
    <t>Sex (male), n (%)</t>
  </si>
  <si>
    <t>Smoking habit, n (%)</t>
  </si>
  <si>
    <t>No smoker</t>
  </si>
  <si>
    <t xml:space="preserve">Ex-smoker </t>
  </si>
  <si>
    <t>Current smoker</t>
  </si>
  <si>
    <t xml:space="preserve">Alcohol consumption, n (%) </t>
  </si>
  <si>
    <t>No alcohol consumption</t>
  </si>
  <si>
    <t>Low risk alcohol consumption</t>
  </si>
  <si>
    <t xml:space="preserve">High risk alcohol consumption </t>
  </si>
  <si>
    <t xml:space="preserve">Comorbidities, n (%) </t>
  </si>
  <si>
    <t xml:space="preserve">Hypertension </t>
  </si>
  <si>
    <t>Hypercholesterolemia</t>
  </si>
  <si>
    <t>Obesity</t>
  </si>
  <si>
    <t xml:space="preserve">Retinopathy </t>
  </si>
  <si>
    <t xml:space="preserve">Chronic kidney Disease </t>
  </si>
  <si>
    <t xml:space="preserve">Cardiovascular disease </t>
  </si>
  <si>
    <t xml:space="preserve">Heart failure </t>
  </si>
  <si>
    <t>Clinical variables, mean, (SD)</t>
  </si>
  <si>
    <t>Systolic blood pressure (mm Hg)</t>
  </si>
  <si>
    <t>Diastolic blood pressure (mm Hg)</t>
  </si>
  <si>
    <t>BMI &gt;30 kg/m2</t>
  </si>
  <si>
    <t>BMI, (kg/m2)</t>
  </si>
  <si>
    <t>HbA1c, (%)</t>
  </si>
  <si>
    <t xml:space="preserve">Cholesterol Total,(mg/dL) </t>
  </si>
  <si>
    <t>Cholesterol HDL,(mg/dL)</t>
  </si>
  <si>
    <t>Cholesterol LDL,(mg/dL)</t>
  </si>
  <si>
    <t>Triglycerides, (mg/dL)</t>
  </si>
  <si>
    <t xml:space="preserve">Estimated glomerular filtration rate (mL/min/1.73m2) </t>
  </si>
  <si>
    <t>Albumin/creatinine rat (mg/g)</t>
  </si>
  <si>
    <t>Drug treatments, n (%)</t>
  </si>
  <si>
    <t>Antidiabetic drugs</t>
  </si>
  <si>
    <t>Antithrombotic drugs</t>
  </si>
  <si>
    <t xml:space="preserve">Lipid-lowering drugs </t>
  </si>
  <si>
    <t xml:space="preserve">Antihypertensive </t>
  </si>
  <si>
    <t xml:space="preserve">68.4 </t>
  </si>
  <si>
    <t xml:space="preserve">5.72 </t>
  </si>
  <si>
    <t xml:space="preserve">76.4 </t>
  </si>
  <si>
    <t xml:space="preserve">30.1 </t>
  </si>
  <si>
    <t xml:space="preserve">7.16 </t>
  </si>
  <si>
    <t xml:space="preserve">50.0 </t>
  </si>
  <si>
    <t xml:space="preserve">73.9 </t>
  </si>
  <si>
    <t xml:space="preserve">38.0 </t>
  </si>
  <si>
    <t xml:space="preserve">68.6 </t>
  </si>
  <si>
    <t xml:space="preserve">6.17 </t>
  </si>
  <si>
    <t xml:space="preserve">76.1 </t>
  </si>
  <si>
    <t xml:space="preserve">7.23 </t>
  </si>
  <si>
    <t xml:space="preserve">49.9 </t>
  </si>
  <si>
    <t xml:space="preserve">73.5 </t>
  </si>
  <si>
    <t xml:space="preserve">39.3 </t>
  </si>
  <si>
    <t xml:space="preserve">68.8 </t>
  </si>
  <si>
    <t xml:space="preserve">6.56 </t>
  </si>
  <si>
    <t xml:space="preserve">75.8 </t>
  </si>
  <si>
    <t xml:space="preserve">7.25 </t>
  </si>
  <si>
    <t xml:space="preserve">49.1 </t>
  </si>
  <si>
    <t xml:space="preserve">73.0 </t>
  </si>
  <si>
    <t xml:space="preserve">39.7 </t>
  </si>
  <si>
    <t xml:space="preserve">68.9 </t>
  </si>
  <si>
    <t xml:space="preserve">6.93 </t>
  </si>
  <si>
    <t xml:space="preserve">75.5 </t>
  </si>
  <si>
    <t xml:space="preserve">7.17 </t>
  </si>
  <si>
    <t xml:space="preserve">48.6 </t>
  </si>
  <si>
    <t xml:space="preserve">73.6 </t>
  </si>
  <si>
    <t xml:space="preserve">41.6 </t>
  </si>
  <si>
    <t xml:space="preserve">69.1 </t>
  </si>
  <si>
    <t xml:space="preserve">7.32 </t>
  </si>
  <si>
    <t xml:space="preserve">75.2 </t>
  </si>
  <si>
    <t xml:space="preserve">48.9 </t>
  </si>
  <si>
    <t xml:space="preserve">74.3 </t>
  </si>
  <si>
    <t xml:space="preserve">40.7 </t>
  </si>
  <si>
    <t xml:space="preserve">69.3 </t>
  </si>
  <si>
    <t xml:space="preserve">7.68 </t>
  </si>
  <si>
    <t xml:space="preserve">74.7 </t>
  </si>
  <si>
    <t xml:space="preserve">7.22 </t>
  </si>
  <si>
    <t xml:space="preserve">49.0 </t>
  </si>
  <si>
    <t xml:space="preserve">73.8 </t>
  </si>
  <si>
    <t xml:space="preserve">42.6 </t>
  </si>
  <si>
    <t xml:space="preserve">69.5 </t>
  </si>
  <si>
    <t xml:space="preserve">8.04 </t>
  </si>
  <si>
    <t xml:space="preserve">74.4 </t>
  </si>
  <si>
    <t xml:space="preserve">30.2 </t>
  </si>
  <si>
    <t xml:space="preserve">7.09 </t>
  </si>
  <si>
    <t xml:space="preserve">49.4 </t>
  </si>
  <si>
    <t xml:space="preserve">73.4 </t>
  </si>
  <si>
    <t xml:space="preserve">44.1 </t>
  </si>
  <si>
    <t xml:space="preserve">69.7 </t>
  </si>
  <si>
    <t xml:space="preserve">8.46 </t>
  </si>
  <si>
    <t xml:space="preserve">74.5 </t>
  </si>
  <si>
    <t xml:space="preserve">7.07 </t>
  </si>
  <si>
    <t xml:space="preserve">72.8 </t>
  </si>
  <si>
    <t xml:space="preserve">48.7 </t>
  </si>
  <si>
    <t xml:space="preserve">69.9 </t>
  </si>
  <si>
    <t xml:space="preserve">8.89 </t>
  </si>
  <si>
    <t xml:space="preserve">7.10 </t>
  </si>
  <si>
    <t xml:space="preserve">72.7 </t>
  </si>
  <si>
    <t xml:space="preserve">54.3 </t>
  </si>
  <si>
    <t xml:space="preserve">70.1 </t>
  </si>
  <si>
    <t xml:space="preserve">9.33 </t>
  </si>
  <si>
    <t xml:space="preserve">74.9 </t>
  </si>
  <si>
    <t xml:space="preserve">73.7 </t>
  </si>
  <si>
    <t xml:space="preserve">58.2 </t>
  </si>
  <si>
    <t xml:space="preserve">70.2 </t>
  </si>
  <si>
    <t xml:space="preserve">9.76 </t>
  </si>
  <si>
    <t xml:space="preserve">75.0 </t>
  </si>
  <si>
    <t xml:space="preserve">49.3 </t>
  </si>
  <si>
    <t xml:space="preserve">62.3 </t>
  </si>
  <si>
    <t xml:space="preserve">70.3 </t>
  </si>
  <si>
    <t xml:space="preserve">10.2 </t>
  </si>
  <si>
    <t xml:space="preserve">75.1 </t>
  </si>
  <si>
    <t xml:space="preserve">30.0 </t>
  </si>
  <si>
    <t xml:space="preserve">64.4 </t>
  </si>
  <si>
    <t>12.2</t>
  </si>
  <si>
    <t>12.3</t>
  </si>
  <si>
    <t>12.4</t>
  </si>
  <si>
    <t>12.5</t>
  </si>
  <si>
    <t>12.6</t>
  </si>
  <si>
    <t>12.7</t>
  </si>
  <si>
    <t>33.8</t>
  </si>
  <si>
    <t>34.4</t>
  </si>
  <si>
    <t>35.1</t>
  </si>
  <si>
    <t>35.9</t>
  </si>
  <si>
    <t>36.5</t>
  </si>
  <si>
    <t>36.2</t>
  </si>
  <si>
    <t>36.9</t>
  </si>
  <si>
    <t>37.1</t>
  </si>
  <si>
    <t>37.2</t>
  </si>
  <si>
    <t>37.6</t>
  </si>
  <si>
    <t>32.7</t>
  </si>
  <si>
    <t>36.6</t>
  </si>
  <si>
    <t>5.58</t>
  </si>
  <si>
    <t>5.59</t>
  </si>
  <si>
    <t>5.63</t>
  </si>
  <si>
    <t>5.71</t>
  </si>
  <si>
    <t>5.80</t>
  </si>
  <si>
    <t>5.92</t>
  </si>
  <si>
    <t>6.03</t>
  </si>
  <si>
    <t>6.08</t>
  </si>
  <si>
    <t>6.17</t>
  </si>
  <si>
    <t>6.30</t>
  </si>
  <si>
    <t>6.42</t>
  </si>
  <si>
    <t>6.57</t>
  </si>
  <si>
    <t>51.9</t>
  </si>
  <si>
    <t>52.3</t>
  </si>
  <si>
    <t>52.8</t>
  </si>
  <si>
    <t>53.2</t>
  </si>
  <si>
    <t>53.5</t>
  </si>
  <si>
    <t>53.7</t>
  </si>
  <si>
    <t>53.9</t>
  </si>
  <si>
    <t>54.1</t>
  </si>
  <si>
    <t>54.4</t>
  </si>
  <si>
    <t>54.6</t>
  </si>
  <si>
    <t>54.8</t>
  </si>
  <si>
    <t>55.0</t>
  </si>
  <si>
    <t>64.5</t>
  </si>
  <si>
    <t>64.3</t>
  </si>
  <si>
    <t>64.0</t>
  </si>
  <si>
    <t>64.7</t>
  </si>
  <si>
    <t>63.7</t>
  </si>
  <si>
    <t>61.4</t>
  </si>
  <si>
    <t>59.2</t>
  </si>
  <si>
    <t>57.3</t>
  </si>
  <si>
    <t>55.9</t>
  </si>
  <si>
    <t>53.8</t>
  </si>
  <si>
    <t>18.1</t>
  </si>
  <si>
    <t>17.6</t>
  </si>
  <si>
    <t>16.9</t>
  </si>
  <si>
    <t>15.4</t>
  </si>
  <si>
    <t>14.4</t>
  </si>
  <si>
    <t>14.1</t>
  </si>
  <si>
    <t>14.3</t>
  </si>
  <si>
    <t>14.5</t>
  </si>
  <si>
    <t>14.6</t>
  </si>
  <si>
    <t>17.4</t>
  </si>
  <si>
    <t>18.0</t>
  </si>
  <si>
    <t>19.1</t>
  </si>
  <si>
    <t>20.0</t>
  </si>
  <si>
    <t>21.2</t>
  </si>
  <si>
    <t>22.2</t>
  </si>
  <si>
    <t>24.3</t>
  </si>
  <si>
    <t>26.3</t>
  </si>
  <si>
    <t>28.2</t>
  </si>
  <si>
    <t>29.6</t>
  </si>
  <si>
    <t>30.6</t>
  </si>
  <si>
    <t>31.9</t>
  </si>
  <si>
    <t>70.0</t>
  </si>
  <si>
    <t>70.9</t>
  </si>
  <si>
    <t>70.7</t>
  </si>
  <si>
    <t>70.5</t>
  </si>
  <si>
    <t>71.0</t>
  </si>
  <si>
    <t>71.6</t>
  </si>
  <si>
    <t>69.5</t>
  </si>
  <si>
    <t>65.5</t>
  </si>
  <si>
    <t>64.4</t>
  </si>
  <si>
    <t>64.2</t>
  </si>
  <si>
    <t>63.9</t>
  </si>
  <si>
    <t>27.0</t>
  </si>
  <si>
    <t>26.8</t>
  </si>
  <si>
    <t>27.3</t>
  </si>
  <si>
    <t>26.9</t>
  </si>
  <si>
    <t>26.5</t>
  </si>
  <si>
    <t>28.7</t>
  </si>
  <si>
    <t>32.8</t>
  </si>
  <si>
    <t>34.0</t>
  </si>
  <si>
    <t>34.3</t>
  </si>
  <si>
    <t>34.9</t>
  </si>
  <si>
    <t>34.8</t>
  </si>
  <si>
    <t>2.98</t>
  </si>
  <si>
    <t>2.72</t>
  </si>
  <si>
    <t>2.47</t>
  </si>
  <si>
    <t>2.21</t>
  </si>
  <si>
    <t>2.07</t>
  </si>
  <si>
    <t>1.90</t>
  </si>
  <si>
    <t>1.77</t>
  </si>
  <si>
    <t>1.60</t>
  </si>
  <si>
    <t>1.47</t>
  </si>
  <si>
    <t>1.39</t>
  </si>
  <si>
    <t>1.27</t>
  </si>
  <si>
    <t>74.1</t>
  </si>
  <si>
    <t>74.7</t>
  </si>
  <si>
    <t>75.4</t>
  </si>
  <si>
    <t>75.8</t>
  </si>
  <si>
    <t>76.2</t>
  </si>
  <si>
    <t>76.5</t>
  </si>
  <si>
    <t>77.1</t>
  </si>
  <si>
    <t>77.5</t>
  </si>
  <si>
    <t>77.8</t>
  </si>
  <si>
    <t>78.0</t>
  </si>
  <si>
    <t>78.3</t>
  </si>
  <si>
    <t>56.5</t>
  </si>
  <si>
    <t>58.5</t>
  </si>
  <si>
    <t>61.1</t>
  </si>
  <si>
    <t>63.2</t>
  </si>
  <si>
    <t>64.9</t>
  </si>
  <si>
    <t>65.8</t>
  </si>
  <si>
    <t>67.4</t>
  </si>
  <si>
    <t>68.1</t>
  </si>
  <si>
    <t>68.8</t>
  </si>
  <si>
    <t>69.0</t>
  </si>
  <si>
    <t>69.3</t>
  </si>
  <si>
    <t>69.6</t>
  </si>
  <si>
    <t>45.2</t>
  </si>
  <si>
    <t>45.1</t>
  </si>
  <si>
    <t>45.4</t>
  </si>
  <si>
    <t>45.6</t>
  </si>
  <si>
    <t>45.5</t>
  </si>
  <si>
    <t>46.3</t>
  </si>
  <si>
    <t>46.4</t>
  </si>
  <si>
    <t>46.1</t>
  </si>
  <si>
    <t>46.0</t>
  </si>
  <si>
    <t>45.3</t>
  </si>
  <si>
    <t>44.8</t>
  </si>
  <si>
    <t>4.8</t>
  </si>
  <si>
    <t>5.3</t>
  </si>
  <si>
    <t>5.9</t>
  </si>
  <si>
    <t>6.5</t>
  </si>
  <si>
    <t>6.9</t>
  </si>
  <si>
    <t>7.3</t>
  </si>
  <si>
    <t>7.8</t>
  </si>
  <si>
    <t>8.5</t>
  </si>
  <si>
    <t>9.1</t>
  </si>
  <si>
    <t>9.5%</t>
  </si>
  <si>
    <t>9.79</t>
  </si>
  <si>
    <t>10.3</t>
  </si>
  <si>
    <t>20.2</t>
  </si>
  <si>
    <t>21.4</t>
  </si>
  <si>
    <t>23.0</t>
  </si>
  <si>
    <t>23.7</t>
  </si>
  <si>
    <t>25.2</t>
  </si>
  <si>
    <t>26.2</t>
  </si>
  <si>
    <t>27.7</t>
  </si>
  <si>
    <t>29.0</t>
  </si>
  <si>
    <t>29.2</t>
  </si>
  <si>
    <t>30.3</t>
  </si>
  <si>
    <t>31.5</t>
  </si>
  <si>
    <t>18.4</t>
  </si>
  <si>
    <t>19.3</t>
  </si>
  <si>
    <t>21.0</t>
  </si>
  <si>
    <t>21.7</t>
  </si>
  <si>
    <t>22.3</t>
  </si>
  <si>
    <t>22.8</t>
  </si>
  <si>
    <t>23.3</t>
  </si>
  <si>
    <t>23.6</t>
  </si>
  <si>
    <t>24.0</t>
  </si>
  <si>
    <t>24.4</t>
  </si>
  <si>
    <t>4.5</t>
  </si>
  <si>
    <t>5.1</t>
  </si>
  <si>
    <t>5.5</t>
  </si>
  <si>
    <t>6.4</t>
  </si>
  <si>
    <t>6.8</t>
  </si>
  <si>
    <t>7.1</t>
  </si>
  <si>
    <t>7.5</t>
  </si>
  <si>
    <t>7.4</t>
  </si>
  <si>
    <t>16.5</t>
  </si>
  <si>
    <t>16.1</t>
  </si>
  <si>
    <t>15.6</t>
  </si>
  <si>
    <t>15.3</t>
  </si>
  <si>
    <t>14.8</t>
  </si>
  <si>
    <t>14.2</t>
  </si>
  <si>
    <t>13.9</t>
  </si>
  <si>
    <t>13.6</t>
  </si>
  <si>
    <t>13.8</t>
  </si>
  <si>
    <t>13.7</t>
  </si>
  <si>
    <t>9.78</t>
  </si>
  <si>
    <t>9.81</t>
  </si>
  <si>
    <t>9.82</t>
  </si>
  <si>
    <t>9.84</t>
  </si>
  <si>
    <t>9.74</t>
  </si>
  <si>
    <t>9.77</t>
  </si>
  <si>
    <t>9.73</t>
  </si>
  <si>
    <t>9.68</t>
  </si>
  <si>
    <t>5.02</t>
  </si>
  <si>
    <t>5.01</t>
  </si>
  <si>
    <t>5.05</t>
  </si>
  <si>
    <t>5.07</t>
  </si>
  <si>
    <t>5.08</t>
  </si>
  <si>
    <t>5.11</t>
  </si>
  <si>
    <t>5.18</t>
  </si>
  <si>
    <t>5.19</t>
  </si>
  <si>
    <t>5.20</t>
  </si>
  <si>
    <t>5.22</t>
  </si>
  <si>
    <t>5.21</t>
  </si>
  <si>
    <t>1.46</t>
  </si>
  <si>
    <t>1.48</t>
  </si>
  <si>
    <t>1.36</t>
  </si>
  <si>
    <t>1.33</t>
  </si>
  <si>
    <t>1.31</t>
  </si>
  <si>
    <t>1.29</t>
  </si>
  <si>
    <t>39.5</t>
  </si>
  <si>
    <t>39.9</t>
  </si>
  <si>
    <t>39.8</t>
  </si>
  <si>
    <t>39.3</t>
  </si>
  <si>
    <t>39.4</t>
  </si>
  <si>
    <t>39.2</t>
  </si>
  <si>
    <t>39.7</t>
  </si>
  <si>
    <t>40.5</t>
  </si>
  <si>
    <t>40.4</t>
  </si>
  <si>
    <t>13.3</t>
  </si>
  <si>
    <t>13.2</t>
  </si>
  <si>
    <t>12.9</t>
  </si>
  <si>
    <t>13.1</t>
  </si>
  <si>
    <t>13.0</t>
  </si>
  <si>
    <t>33.0</t>
  </si>
  <si>
    <t>33.3</t>
  </si>
  <si>
    <t>32.5</t>
  </si>
  <si>
    <t>33.1</t>
  </si>
  <si>
    <t>17.0</t>
  </si>
  <si>
    <t>17.3</t>
  </si>
  <si>
    <t>17.5</t>
  </si>
  <si>
    <t>17.8</t>
  </si>
  <si>
    <t>17.9</t>
  </si>
  <si>
    <t>18.2</t>
  </si>
  <si>
    <t>18.5</t>
  </si>
  <si>
    <t>68.9</t>
  </si>
  <si>
    <t>71.1</t>
  </si>
  <si>
    <t>72.4</t>
  </si>
  <si>
    <t>73.5</t>
  </si>
  <si>
    <t>74.0</t>
  </si>
  <si>
    <t>74.6</t>
  </si>
  <si>
    <t>77.3</t>
  </si>
  <si>
    <t>79.0</t>
  </si>
  <si>
    <t>81.0</t>
  </si>
  <si>
    <t xml:space="preserve">37.7 </t>
  </si>
  <si>
    <t>38.3</t>
  </si>
  <si>
    <t xml:space="preserve">68.2 </t>
  </si>
  <si>
    <t xml:space="preserve">39.5 </t>
  </si>
  <si>
    <t xml:space="preserve">36.7 </t>
  </si>
  <si>
    <t xml:space="preserve">37.5 </t>
  </si>
  <si>
    <t xml:space="preserve">37.0 </t>
  </si>
  <si>
    <t xml:space="preserve">36.8 </t>
  </si>
  <si>
    <t xml:space="preserve">36.5 </t>
  </si>
  <si>
    <t xml:space="preserve">36.1 </t>
  </si>
  <si>
    <t xml:space="preserve">35.4 </t>
  </si>
  <si>
    <t>41.4</t>
  </si>
  <si>
    <t>43.0</t>
  </si>
  <si>
    <t>48.8</t>
  </si>
  <si>
    <t>50.4</t>
  </si>
  <si>
    <t>49.3</t>
  </si>
  <si>
    <t>51.5</t>
  </si>
  <si>
    <t>51.6</t>
  </si>
  <si>
    <t>52.1</t>
  </si>
  <si>
    <t>52.2</t>
  </si>
  <si>
    <t>53.0</t>
  </si>
  <si>
    <t>63.1</t>
  </si>
  <si>
    <t>65.2</t>
  </si>
  <si>
    <t>66.0</t>
  </si>
  <si>
    <t>66.8</t>
  </si>
  <si>
    <t>67.8</t>
  </si>
  <si>
    <t>68.5</t>
  </si>
  <si>
    <t>70.6</t>
  </si>
  <si>
    <t xml:space="preserve">Steps of antidiabetic treatment </t>
  </si>
  <si>
    <t>No antidiabetic drugs, n (%)</t>
  </si>
  <si>
    <t>NIAD monotherapy, n (%)</t>
  </si>
  <si>
    <t>NIAD double therapy, n (%)</t>
  </si>
  <si>
    <t>NIAD triple therapy, n (%)</t>
  </si>
  <si>
    <t>Insulin monotherapy, n (%)</t>
  </si>
  <si>
    <t>Insulin with NIAD combination, n (%)</t>
  </si>
  <si>
    <t xml:space="preserve">Non-insulin antidiabetic drugs </t>
  </si>
  <si>
    <t>Metformin, n(%)</t>
  </si>
  <si>
    <t xml:space="preserve">Sulphonylureas, n (%) </t>
  </si>
  <si>
    <t>Glinides, n (%)</t>
  </si>
  <si>
    <t xml:space="preserve">Thiazolidinediones, n (%) </t>
  </si>
  <si>
    <t>SGLT-2i, n (%)</t>
  </si>
  <si>
    <t>DPP-4i, n (%)</t>
  </si>
  <si>
    <t>GLP-1ra, n (%)</t>
  </si>
  <si>
    <t>AGI, n (%)</t>
  </si>
  <si>
    <t>Patients with available HbA1c, n (%)</t>
  </si>
  <si>
    <t>HbA1c  &lt;6.5%, n (%)</t>
  </si>
  <si>
    <t>HbA1c  6.5-6.9%, n (%)</t>
  </si>
  <si>
    <t>HbA1c  7-7.9%, n (%)</t>
  </si>
  <si>
    <t>HbA1c  8-8.9%, n (%)</t>
  </si>
  <si>
    <t>HbA1c  9-9.9%, n (%)</t>
  </si>
  <si>
    <t>HbA1c  &gt;10%, n (%)</t>
  </si>
  <si>
    <t>66.5</t>
  </si>
  <si>
    <t>71.5</t>
  </si>
  <si>
    <t>73.4</t>
  </si>
  <si>
    <t>74.2</t>
  </si>
  <si>
    <t>75.2</t>
  </si>
  <si>
    <t>77.0</t>
  </si>
  <si>
    <t>Patients with  HbA1c available, n (%)</t>
  </si>
  <si>
    <t>Single NIAD, HbA1c %, mean, (SD)</t>
  </si>
  <si>
    <t>Insulin alone, HbA1c %, mean, (SD)</t>
  </si>
  <si>
    <t>Non- drugs, HbA1c %, mean, (SD)</t>
  </si>
  <si>
    <t>Double NIAD, HbA1c %, mean, (SD)</t>
  </si>
  <si>
    <t>Triple NIAD, HbA1c %, mean, (SD)</t>
  </si>
  <si>
    <t>Insulin and NIAD, HbA1c %, mean, (SD)</t>
  </si>
  <si>
    <t xml:space="preserve">6.31 </t>
  </si>
  <si>
    <t xml:space="preserve">6.94 </t>
  </si>
  <si>
    <t xml:space="preserve">7.53 </t>
  </si>
  <si>
    <t xml:space="preserve">7.79 </t>
  </si>
  <si>
    <t xml:space="preserve">7.78 </t>
  </si>
  <si>
    <t xml:space="preserve">8.14 </t>
  </si>
  <si>
    <t xml:space="preserve">6.35 </t>
  </si>
  <si>
    <t xml:space="preserve">6.97 </t>
  </si>
  <si>
    <t xml:space="preserve">7.56 </t>
  </si>
  <si>
    <t xml:space="preserve">7.86 </t>
  </si>
  <si>
    <t xml:space="preserve">7.85 </t>
  </si>
  <si>
    <t xml:space="preserve">8.27 </t>
  </si>
  <si>
    <t xml:space="preserve">6.38 </t>
  </si>
  <si>
    <t xml:space="preserve">6.96 </t>
  </si>
  <si>
    <t xml:space="preserve">7.48 </t>
  </si>
  <si>
    <t xml:space="preserve">8.26 </t>
  </si>
  <si>
    <t xml:space="preserve">6.42 </t>
  </si>
  <si>
    <t xml:space="preserve">6.82 </t>
  </si>
  <si>
    <t xml:space="preserve">7.45 </t>
  </si>
  <si>
    <t xml:space="preserve">7.80 </t>
  </si>
  <si>
    <t xml:space="preserve">8.17 </t>
  </si>
  <si>
    <t xml:space="preserve">6.51 </t>
  </si>
  <si>
    <t xml:space="preserve">6.86 </t>
  </si>
  <si>
    <t xml:space="preserve">7.49 </t>
  </si>
  <si>
    <t xml:space="preserve">7.90 </t>
  </si>
  <si>
    <t xml:space="preserve">7.93 </t>
  </si>
  <si>
    <t xml:space="preserve">8.28 </t>
  </si>
  <si>
    <t xml:space="preserve">7.42 </t>
  </si>
  <si>
    <t xml:space="preserve">7.91 </t>
  </si>
  <si>
    <t xml:space="preserve">8.25 </t>
  </si>
  <si>
    <t xml:space="preserve">6.43 </t>
  </si>
  <si>
    <t xml:space="preserve">6.70 </t>
  </si>
  <si>
    <t xml:space="preserve">7.27 </t>
  </si>
  <si>
    <t xml:space="preserve">7.70 </t>
  </si>
  <si>
    <t xml:space="preserve">8.09 </t>
  </si>
  <si>
    <t xml:space="preserve">6.41 </t>
  </si>
  <si>
    <t xml:space="preserve">6.67 </t>
  </si>
  <si>
    <t xml:space="preserve">7.26 </t>
  </si>
  <si>
    <t xml:space="preserve">7.71 </t>
  </si>
  <si>
    <t xml:space="preserve">7.28 </t>
  </si>
  <si>
    <t xml:space="preserve">7.76 </t>
  </si>
  <si>
    <t xml:space="preserve">8.03 </t>
  </si>
  <si>
    <t xml:space="preserve">6.68 </t>
  </si>
  <si>
    <t xml:space="preserve">7.74 </t>
  </si>
  <si>
    <t xml:space="preserve">6.66 </t>
  </si>
  <si>
    <t xml:space="preserve">7.96 </t>
  </si>
  <si>
    <t xml:space="preserve">6.34 </t>
  </si>
  <si>
    <t xml:space="preserve">7.67 </t>
  </si>
  <si>
    <t xml:space="preserve">7.97 </t>
  </si>
  <si>
    <t>0.99</t>
  </si>
  <si>
    <t>0.96</t>
  </si>
  <si>
    <t>0.94</t>
  </si>
  <si>
    <t>0.92</t>
  </si>
  <si>
    <t>0.89</t>
  </si>
  <si>
    <t>0.90</t>
  </si>
  <si>
    <t>0.87</t>
  </si>
  <si>
    <t>0.83</t>
  </si>
  <si>
    <t>1.28</t>
  </si>
  <si>
    <t>1.26</t>
  </si>
  <si>
    <t>1.24</t>
  </si>
  <si>
    <t>1.07</t>
  </si>
  <si>
    <t>1.02</t>
  </si>
  <si>
    <t>0.98</t>
  </si>
  <si>
    <t>0.91</t>
  </si>
  <si>
    <t>1.32</t>
  </si>
  <si>
    <t>1.25</t>
  </si>
  <si>
    <t>1.23</t>
  </si>
  <si>
    <t>1.61</t>
  </si>
  <si>
    <t>1.62</t>
  </si>
  <si>
    <t>1.66</t>
  </si>
  <si>
    <t>1.38</t>
  </si>
  <si>
    <t>1.52</t>
  </si>
  <si>
    <t>1.55</t>
  </si>
  <si>
    <t>1.53</t>
  </si>
  <si>
    <t>1.50</t>
  </si>
  <si>
    <t>1.49</t>
  </si>
  <si>
    <t>1.59</t>
  </si>
  <si>
    <t>1.63</t>
  </si>
  <si>
    <t>1.64</t>
  </si>
  <si>
    <t>1.56</t>
  </si>
  <si>
    <t>1.54</t>
  </si>
  <si>
    <t>1.51</t>
  </si>
  <si>
    <t>Antiplatelet, n (%)</t>
  </si>
  <si>
    <t>Anticoagulant, n (%)</t>
  </si>
  <si>
    <t>Antihypertensive drugs</t>
  </si>
  <si>
    <t>Calcium antagonist, n (%)</t>
  </si>
  <si>
    <t xml:space="preserve">Angiotensin receptor blockers (ARB), n (%)  </t>
  </si>
  <si>
    <t xml:space="preserve">Beta blocker, n (%) </t>
  </si>
  <si>
    <t>Angiotensin converting enzyme (ACE) inhibitors, n (%)</t>
  </si>
  <si>
    <t xml:space="preserve">Diuretic, n (%) </t>
  </si>
  <si>
    <t xml:space="preserve">Others antihypertensive drugs, n (%) </t>
  </si>
  <si>
    <t>Lipid-lowering drugs</t>
  </si>
  <si>
    <t>Statins, n (%)</t>
  </si>
  <si>
    <t>Fibrates, n (%)</t>
  </si>
  <si>
    <t>Ezetrol, n (%)</t>
  </si>
  <si>
    <t xml:space="preserve">Other lipid-lowering drugs, n (%) </t>
  </si>
  <si>
    <t>HbA1c &lt;7 %, n (%)</t>
  </si>
  <si>
    <t>Patients with  BP available, n (%)</t>
  </si>
  <si>
    <t>Blood pressure, ≤140/90 mmHg, n (%)</t>
  </si>
  <si>
    <t>All Patients with LDL-C available, n (%)</t>
  </si>
  <si>
    <t>All patients LDL-C &lt;100 mg/dL, n (%)</t>
  </si>
  <si>
    <t>LDL &lt;100 mg/dL without CVD, n (%)</t>
  </si>
  <si>
    <t>LDL&lt;100 mg/dL with CVD, n (%)</t>
  </si>
  <si>
    <t>Patients with available data for the three CVRF, n (%)</t>
  </si>
  <si>
    <t>Three CVRF in all patients, n (%)</t>
  </si>
  <si>
    <t>Three CVRF controlled  in patients with CVD, n (%)</t>
  </si>
  <si>
    <t>Three CVRF controlled in patients without CVD, n (%)</t>
  </si>
  <si>
    <t>mean</t>
  </si>
  <si>
    <t>SD</t>
  </si>
  <si>
    <t>A2007</t>
  </si>
  <si>
    <t>B2007</t>
  </si>
  <si>
    <t>A2008</t>
  </si>
  <si>
    <t>B2008</t>
  </si>
  <si>
    <t>A2009</t>
  </si>
  <si>
    <t>B2009</t>
  </si>
  <si>
    <t>A2010</t>
  </si>
  <si>
    <t>B2010</t>
  </si>
  <si>
    <t>A2011</t>
  </si>
  <si>
    <t>B2011</t>
  </si>
  <si>
    <t>A2012</t>
  </si>
  <si>
    <t>B2012</t>
  </si>
  <si>
    <t>A2013</t>
  </si>
  <si>
    <t>B2013</t>
  </si>
  <si>
    <t>A2014</t>
  </si>
  <si>
    <t>B2014</t>
  </si>
  <si>
    <t>A2015</t>
  </si>
  <si>
    <t>B2015</t>
  </si>
  <si>
    <t>A2016</t>
  </si>
  <si>
    <t>B2016</t>
  </si>
  <si>
    <t>A2017</t>
  </si>
  <si>
    <t>B2017</t>
  </si>
  <si>
    <t>A2018</t>
  </si>
  <si>
    <t>B2018</t>
  </si>
  <si>
    <t>NAMES</t>
  </si>
  <si>
    <t>num1</t>
  </si>
  <si>
    <t>num2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</si>
  <si>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</si>
  <si>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</si>
  <si>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</si>
  <si>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</si>
  <si>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</si>
  <si>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</si>
  <si>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</si>
  <si>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</si>
  <si>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</si>
  <si>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</si>
  <si>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</si>
  <si>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num3</t>
  </si>
  <si>
    <t>num4</t>
  </si>
  <si>
    <t>num5</t>
  </si>
  <si>
    <t>num6</t>
  </si>
  <si>
    <t>num7</t>
  </si>
  <si>
    <t>num8</t>
  </si>
  <si>
    <t>num9</t>
  </si>
  <si>
    <t>num10</t>
  </si>
  <si>
    <t>num11</t>
  </si>
  <si>
    <t>num12</t>
  </si>
  <si>
    <t>Q12</t>
  </si>
  <si>
    <t>Q13</t>
  </si>
  <si>
    <t>Q14</t>
  </si>
  <si>
    <t>Q15</t>
  </si>
  <si>
    <t>tipo</t>
  </si>
  <si>
    <t>Q0</t>
  </si>
  <si>
    <t>num13</t>
  </si>
  <si>
    <t>test</t>
  </si>
  <si>
    <t>68.43</t>
  </si>
  <si>
    <t>68.39</t>
  </si>
  <si>
    <t>C2007</t>
  </si>
  <si>
    <t>C2009</t>
  </si>
  <si>
    <t>C2008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</si>
  <si>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</si>
  <si>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</si>
  <si>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</si>
  <si>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</si>
  <si>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</si>
  <si>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</si>
  <si>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</si>
  <si>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</si>
  <si>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</si>
  <si>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</si>
  <si>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</si>
  <si>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</si>
  <si>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</si>
  <si>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</si>
  <si>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</si>
  <si>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</si>
  <si>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</si>
  <si>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</si>
  <si>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</si>
  <si>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</si>
  <si>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</si>
  <si>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</si>
  <si>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</si>
  <si>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</si>
  <si>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Suplements</t>
  </si>
  <si>
    <t>num14</t>
  </si>
  <si>
    <t>num15</t>
  </si>
  <si>
    <t>num16</t>
  </si>
  <si>
    <t>num17</t>
  </si>
  <si>
    <t>num18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</si>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</sst>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4" borderId="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7" borderId="19" xfId="0" applyFill="1" applyBorder="1" applyAlignment="1">
      <alignment horizontal="left"/>
    </xf>
    <xf numFmtId="0" fontId="0" fillId="7" borderId="22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7" borderId="20" xfId="0" applyFont="1" applyFill="1" applyBorder="1" applyAlignment="1">
      <alignment horizontal="left"/>
    </xf>
    <xf numFmtId="0" fontId="1" fillId="7" borderId="18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7" borderId="23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6" borderId="17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7" borderId="2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7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/>
    </xf>
    <xf numFmtId="0" fontId="1" fillId="8" borderId="24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18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1" fillId="9" borderId="17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24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1" fillId="9" borderId="18" xfId="0" applyFont="1" applyFill="1" applyBorder="1" applyAlignment="1">
      <alignment horizontal="left"/>
    </xf>
    <xf numFmtId="0" fontId="1" fillId="9" borderId="21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0" fillId="9" borderId="0" xfId="0" applyFill="1"/>
    <xf numFmtId="0" fontId="1" fillId="6" borderId="21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19" xfId="0" applyFill="1" applyBorder="1"/>
    <xf numFmtId="0" fontId="0" fillId="7" borderId="21" xfId="0" applyFill="1" applyBorder="1"/>
    <xf numFmtId="0" fontId="0" fillId="7" borderId="20" xfId="0" applyFill="1" applyBorder="1" applyAlignment="1">
      <alignment horizontal="center" vertical="center"/>
    </xf>
    <xf numFmtId="0" fontId="0" fillId="7" borderId="6" xfId="0" applyFill="1" applyBorder="1"/>
    <xf numFmtId="0" fontId="0" fillId="7" borderId="7" xfId="0" applyFill="1" applyBorder="1"/>
    <xf numFmtId="0" fontId="0" fillId="7" borderId="18" xfId="0" applyFill="1" applyBorder="1" applyAlignment="1">
      <alignment horizontal="center" vertical="center"/>
    </xf>
    <xf numFmtId="0" fontId="0" fillId="4" borderId="19" xfId="0" applyFill="1" applyBorder="1"/>
    <xf numFmtId="0" fontId="0" fillId="4" borderId="21" xfId="0" applyFill="1" applyBorder="1"/>
    <xf numFmtId="0" fontId="0" fillId="4" borderId="20" xfId="0" applyFill="1" applyBorder="1" applyAlignment="1">
      <alignment horizontal="center" vertical="center"/>
    </xf>
    <xf numFmtId="0" fontId="0" fillId="4" borderId="6" xfId="0" applyFill="1" applyBorder="1"/>
    <xf numFmtId="0" fontId="0" fillId="4" borderId="7" xfId="0" applyFill="1" applyBorder="1"/>
    <xf numFmtId="0" fontId="0" fillId="4" borderId="18" xfId="0" applyFill="1" applyBorder="1" applyAlignment="1">
      <alignment horizontal="center" vertical="center"/>
    </xf>
    <xf numFmtId="0" fontId="1" fillId="6" borderId="17" xfId="0" applyFont="1" applyFill="1" applyBorder="1"/>
    <xf numFmtId="0" fontId="1" fillId="6" borderId="3" xfId="0" applyFont="1" applyFill="1" applyBorder="1"/>
    <xf numFmtId="0" fontId="1" fillId="0" borderId="0" xfId="0" applyFont="1"/>
    <xf numFmtId="0" fontId="1" fillId="0" borderId="1" xfId="0" applyFont="1" applyFill="1" applyBorder="1"/>
    <xf numFmtId="0" fontId="1" fillId="0" borderId="17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4" borderId="19" xfId="0" applyFont="1" applyFill="1" applyBorder="1"/>
    <xf numFmtId="0" fontId="1" fillId="4" borderId="23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4" borderId="22" xfId="0" applyFont="1" applyFill="1" applyBorder="1"/>
    <xf numFmtId="0" fontId="1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6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21" xfId="0" applyFont="1" applyFill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17" xfId="0" applyFont="1" applyFill="1" applyBorder="1" applyAlignment="1">
      <alignment horizontal="left"/>
    </xf>
    <xf numFmtId="0" fontId="0" fillId="10" borderId="22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23" xfId="0" applyFont="1" applyFill="1" applyBorder="1" applyAlignment="1">
      <alignment horizontal="left"/>
    </xf>
    <xf numFmtId="0" fontId="0" fillId="10" borderId="19" xfId="0" applyFill="1" applyBorder="1" applyAlignment="1">
      <alignment horizontal="left"/>
    </xf>
    <xf numFmtId="0" fontId="0" fillId="10" borderId="21" xfId="0" applyFill="1" applyBorder="1" applyAlignment="1">
      <alignment horizontal="left"/>
    </xf>
    <xf numFmtId="0" fontId="0" fillId="10" borderId="21" xfId="0" applyFont="1" applyFill="1" applyBorder="1" applyAlignment="1">
      <alignment horizontal="left" vertical="center"/>
    </xf>
    <xf numFmtId="0" fontId="0" fillId="10" borderId="22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0" borderId="17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0" fillId="10" borderId="19" xfId="0" applyFont="1" applyFill="1" applyBorder="1" applyAlignment="1">
      <alignment horizontal="left"/>
    </xf>
    <xf numFmtId="0" fontId="0" fillId="10" borderId="20" xfId="0" applyFont="1" applyFill="1" applyBorder="1" applyAlignment="1">
      <alignment horizontal="left"/>
    </xf>
    <xf numFmtId="0" fontId="1" fillId="10" borderId="19" xfId="0" applyFont="1" applyFill="1" applyBorder="1" applyAlignment="1">
      <alignment horizontal="left"/>
    </xf>
    <xf numFmtId="0" fontId="1" fillId="10" borderId="20" xfId="0" applyFont="1" applyFill="1" applyBorder="1" applyAlignment="1">
      <alignment horizontal="left"/>
    </xf>
    <xf numFmtId="0" fontId="1" fillId="10" borderId="21" xfId="0" applyFont="1" applyFill="1" applyBorder="1" applyAlignment="1">
      <alignment horizontal="left"/>
    </xf>
    <xf numFmtId="0" fontId="1" fillId="10" borderId="22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1" fillId="10" borderId="23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7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20" xfId="0" applyFont="1" applyFill="1" applyBorder="1" applyAlignment="1">
      <alignment horizontal="left"/>
    </xf>
    <xf numFmtId="0" fontId="0" fillId="3" borderId="19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3" borderId="22" xfId="0" applyFont="1" applyFill="1" applyBorder="1" applyAlignment="1">
      <alignment horizontal="left"/>
    </xf>
    <xf numFmtId="0" fontId="0" fillId="3" borderId="18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3" borderId="23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11" borderId="19" xfId="0" applyFont="1" applyFill="1" applyBorder="1" applyAlignment="1">
      <alignment horizontal="left"/>
    </xf>
    <xf numFmtId="0" fontId="0" fillId="11" borderId="20" xfId="0" applyFont="1" applyFill="1" applyBorder="1" applyAlignment="1">
      <alignment horizontal="left"/>
    </xf>
    <xf numFmtId="0" fontId="0" fillId="11" borderId="19" xfId="0" applyFont="1" applyFill="1" applyBorder="1" applyAlignment="1">
      <alignment horizontal="left" vertical="center"/>
    </xf>
    <xf numFmtId="0" fontId="0" fillId="11" borderId="21" xfId="0" applyFont="1" applyFill="1" applyBorder="1" applyAlignment="1">
      <alignment horizontal="left"/>
    </xf>
    <xf numFmtId="0" fontId="0" fillId="11" borderId="22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/>
    </xf>
    <xf numFmtId="0" fontId="0" fillId="11" borderId="18" xfId="0" applyFont="1" applyFill="1" applyBorder="1" applyAlignment="1">
      <alignment horizontal="left"/>
    </xf>
    <xf numFmtId="0" fontId="0" fillId="11" borderId="7" xfId="0" applyFont="1" applyFill="1" applyBorder="1" applyAlignment="1">
      <alignment horizontal="left"/>
    </xf>
    <xf numFmtId="0" fontId="0" fillId="11" borderId="8" xfId="0" applyFont="1" applyFill="1" applyBorder="1" applyAlignment="1">
      <alignment horizontal="left" vertical="center"/>
    </xf>
    <xf numFmtId="0" fontId="0" fillId="11" borderId="8" xfId="0" applyFont="1" applyFill="1" applyBorder="1" applyAlignment="1">
      <alignment horizontal="left"/>
    </xf>
    <xf numFmtId="0" fontId="0" fillId="11" borderId="23" xfId="0" applyFont="1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5" borderId="19" xfId="0" applyFont="1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1" xfId="0" applyFont="1" applyFill="1" applyBorder="1" applyAlignment="1">
      <alignment horizontal="left"/>
    </xf>
    <xf numFmtId="0" fontId="0" fillId="5" borderId="22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0" fontId="0" fillId="5" borderId="23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12" borderId="19" xfId="0" applyFont="1" applyFill="1" applyBorder="1" applyAlignment="1">
      <alignment horizontal="left"/>
    </xf>
    <xf numFmtId="0" fontId="0" fillId="12" borderId="23" xfId="0" applyFont="1" applyFill="1" applyBorder="1" applyAlignment="1">
      <alignment horizontal="left"/>
    </xf>
    <xf numFmtId="0" fontId="0" fillId="12" borderId="4" xfId="0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5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7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0" fillId="7" borderId="2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0" fillId="7" borderId="21" xfId="0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0" fontId="0" fillId="7" borderId="18" xfId="0" applyFont="1" applyFill="1" applyBorder="1" applyAlignment="1">
      <alignment horizontal="left"/>
    </xf>
    <xf numFmtId="0" fontId="0" fillId="7" borderId="7" xfId="0" applyFont="1" applyFill="1" applyBorder="1" applyAlignment="1">
      <alignment horizontal="left"/>
    </xf>
    <xf numFmtId="0" fontId="0" fillId="7" borderId="8" xfId="0" applyFont="1" applyFill="1" applyBorder="1" applyAlignment="1">
      <alignment horizontal="left"/>
    </xf>
    <xf numFmtId="0" fontId="0" fillId="7" borderId="22" xfId="0" applyFont="1" applyFill="1" applyBorder="1" applyAlignment="1">
      <alignment horizontal="left"/>
    </xf>
    <xf numFmtId="0" fontId="0" fillId="7" borderId="21" xfId="0" applyFont="1" applyFill="1" applyBorder="1" applyAlignment="1">
      <alignment horizontal="left" vertical="center"/>
    </xf>
    <xf numFmtId="0" fontId="0" fillId="7" borderId="22" xfId="0" applyFont="1" applyFill="1" applyBorder="1" applyAlignment="1">
      <alignment horizontal="left" vertical="center"/>
    </xf>
    <xf numFmtId="0" fontId="0" fillId="4" borderId="19" xfId="0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0" fillId="4" borderId="22" xfId="0" applyFont="1" applyFill="1" applyBorder="1" applyAlignment="1">
      <alignment horizontal="left"/>
    </xf>
    <xf numFmtId="0" fontId="0" fillId="4" borderId="18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/>
    </xf>
    <xf numFmtId="0" fontId="0" fillId="4" borderId="19" xfId="0" applyFont="1" applyFill="1" applyBorder="1" applyAlignment="1">
      <alignment horizontal="left"/>
    </xf>
    <xf numFmtId="0" fontId="0" fillId="13" borderId="20" xfId="0" applyFill="1" applyBorder="1" applyAlignment="1">
      <alignment horizontal="left"/>
    </xf>
    <xf numFmtId="0" fontId="0" fillId="13" borderId="20" xfId="0" applyFont="1" applyFill="1" applyBorder="1" applyAlignment="1">
      <alignment horizontal="left"/>
    </xf>
    <xf numFmtId="0" fontId="0" fillId="13" borderId="19" xfId="0" applyFill="1" applyBorder="1" applyAlignment="1">
      <alignment horizontal="left"/>
    </xf>
    <xf numFmtId="0" fontId="0" fillId="13" borderId="21" xfId="0" applyFont="1" applyFill="1" applyBorder="1" applyAlignment="1">
      <alignment horizontal="left"/>
    </xf>
    <xf numFmtId="0" fontId="0" fillId="13" borderId="22" xfId="0" applyFont="1" applyFill="1" applyBorder="1" applyAlignment="1">
      <alignment horizontal="left"/>
    </xf>
    <xf numFmtId="0" fontId="0" fillId="13" borderId="18" xfId="0" applyFill="1" applyBorder="1" applyAlignment="1">
      <alignment horizontal="left"/>
    </xf>
    <xf numFmtId="0" fontId="0" fillId="13" borderId="18" xfId="0" applyFont="1" applyFill="1" applyBorder="1" applyAlignment="1">
      <alignment horizontal="left"/>
    </xf>
    <xf numFmtId="0" fontId="0" fillId="13" borderId="6" xfId="0" applyFont="1" applyFill="1" applyBorder="1" applyAlignment="1">
      <alignment horizontal="left"/>
    </xf>
    <xf numFmtId="0" fontId="0" fillId="13" borderId="7" xfId="0" applyFont="1" applyFill="1" applyBorder="1" applyAlignment="1">
      <alignment horizontal="left"/>
    </xf>
    <xf numFmtId="0" fontId="0" fillId="13" borderId="8" xfId="0" applyFont="1" applyFill="1" applyBorder="1" applyAlignment="1">
      <alignment horizontal="left"/>
    </xf>
    <xf numFmtId="0" fontId="0" fillId="13" borderId="23" xfId="0" applyFont="1" applyFill="1" applyBorder="1" applyAlignment="1">
      <alignment horizontal="left"/>
    </xf>
    <xf numFmtId="0" fontId="0" fillId="13" borderId="4" xfId="0" applyFill="1" applyBorder="1" applyAlignment="1">
      <alignment horizontal="left"/>
    </xf>
    <xf numFmtId="0" fontId="0" fillId="13" borderId="0" xfId="0" applyFont="1" applyFill="1" applyBorder="1" applyAlignment="1">
      <alignment horizontal="left"/>
    </xf>
    <xf numFmtId="0" fontId="0" fillId="13" borderId="5" xfId="0" applyFont="1" applyFill="1" applyBorder="1" applyAlignment="1">
      <alignment horizontal="left"/>
    </xf>
    <xf numFmtId="0" fontId="0" fillId="7" borderId="20" xfId="0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23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19" workbookViewId="0">
      <selection sqref="A1:B3"/>
    </sheetView>
  </sheetViews>
  <sheetFormatPr defaultColWidth="11.5703125" defaultRowHeight="15" x14ac:dyDescent="0.25"/>
  <cols>
    <col min="1" max="1" width="24.7109375" style="5" customWidth="1"/>
    <col min="2" max="2" width="8.28515625" style="5" customWidth="1"/>
    <col min="3" max="3" width="7.7109375" style="5" customWidth="1"/>
    <col min="4" max="4" width="8.7109375" style="5" customWidth="1"/>
    <col min="5" max="5" width="7.28515625" style="5" customWidth="1"/>
    <col min="6" max="6" width="9.140625" style="5" customWidth="1"/>
    <col min="7" max="7" width="7.7109375" style="5" customWidth="1"/>
    <col min="8" max="8" width="8.85546875" style="5" customWidth="1"/>
    <col min="9" max="9" width="7.85546875" style="5" customWidth="1"/>
    <col min="10" max="10" width="8.5703125" style="5" customWidth="1"/>
    <col min="11" max="11" width="8.42578125" style="5" customWidth="1"/>
    <col min="12" max="12" width="8.28515625" style="5" customWidth="1"/>
    <col min="13" max="13" width="8.140625" style="5" customWidth="1"/>
    <col min="14" max="14" width="9.7109375" style="5" customWidth="1"/>
    <col min="15" max="15" width="7.28515625" style="5" customWidth="1"/>
    <col min="16" max="16" width="9.7109375" style="5" customWidth="1"/>
    <col min="17" max="17" width="7.42578125" style="5" customWidth="1"/>
    <col min="18" max="18" width="9.42578125" style="5" customWidth="1"/>
    <col min="19" max="19" width="8.28515625" style="5" customWidth="1"/>
    <col min="20" max="20" width="9.140625" style="5" customWidth="1"/>
    <col min="21" max="21" width="8.42578125" style="5" customWidth="1"/>
    <col min="22" max="22" width="9" style="5" customWidth="1"/>
    <col min="23" max="23" width="8.140625" style="5" customWidth="1"/>
    <col min="24" max="24" width="9.7109375" style="5" customWidth="1"/>
    <col min="25" max="25" width="8.85546875" style="5" customWidth="1"/>
    <col min="26" max="16384" width="11.5703125" style="5"/>
  </cols>
  <sheetData>
    <row r="1" spans="1:25" thickBot="1" x14ac:dyDescent="0.35">
      <c r="A1" s="28" t="s">
        <v>561</v>
      </c>
      <c r="B1" s="3" t="s">
        <v>537</v>
      </c>
      <c r="C1" s="2" t="s">
        <v>538</v>
      </c>
      <c r="D1" s="2" t="s">
        <v>539</v>
      </c>
      <c r="E1" s="3" t="s">
        <v>540</v>
      </c>
      <c r="F1" s="2" t="s">
        <v>541</v>
      </c>
      <c r="G1" s="3" t="s">
        <v>542</v>
      </c>
      <c r="H1" s="2" t="s">
        <v>543</v>
      </c>
      <c r="I1" s="3" t="s">
        <v>544</v>
      </c>
      <c r="J1" s="1" t="s">
        <v>545</v>
      </c>
      <c r="K1" s="2" t="s">
        <v>546</v>
      </c>
      <c r="L1" s="3" t="s">
        <v>547</v>
      </c>
      <c r="M1" s="2" t="s">
        <v>548</v>
      </c>
      <c r="N1" s="3" t="s">
        <v>549</v>
      </c>
      <c r="O1" s="2" t="s">
        <v>550</v>
      </c>
      <c r="P1" s="3" t="s">
        <v>551</v>
      </c>
      <c r="Q1" s="2" t="s">
        <v>552</v>
      </c>
      <c r="R1" s="2" t="s">
        <v>553</v>
      </c>
      <c r="S1" s="4" t="s">
        <v>554</v>
      </c>
      <c r="T1" s="3" t="s">
        <v>555</v>
      </c>
      <c r="U1" s="2" t="s">
        <v>556</v>
      </c>
      <c r="V1" s="2" t="s">
        <v>557</v>
      </c>
      <c r="W1" s="3" t="s">
        <v>558</v>
      </c>
      <c r="X1" s="2" t="s">
        <v>559</v>
      </c>
      <c r="Y1" s="4" t="s">
        <v>560</v>
      </c>
    </row>
    <row r="2" spans="1:25" ht="14.45" x14ac:dyDescent="0.3">
      <c r="A2" s="27" t="s">
        <v>0</v>
      </c>
      <c r="B2" s="10">
        <v>299855</v>
      </c>
      <c r="C2" s="7"/>
      <c r="D2" s="8">
        <v>318065</v>
      </c>
      <c r="E2" s="9"/>
      <c r="F2" s="7">
        <v>335771</v>
      </c>
      <c r="G2" s="10"/>
      <c r="H2" s="8">
        <v>355019</v>
      </c>
      <c r="I2" s="9"/>
      <c r="J2" s="6">
        <v>369600</v>
      </c>
      <c r="K2" s="7"/>
      <c r="L2" s="9">
        <v>384826</v>
      </c>
      <c r="M2" s="8"/>
      <c r="N2" s="10">
        <v>395470</v>
      </c>
      <c r="O2" s="7"/>
      <c r="P2" s="9">
        <v>402312</v>
      </c>
      <c r="Q2" s="8"/>
      <c r="R2" s="7">
        <v>401175</v>
      </c>
      <c r="S2" s="11"/>
      <c r="T2" s="9">
        <v>404252</v>
      </c>
      <c r="U2" s="8"/>
      <c r="V2" s="7">
        <v>400209</v>
      </c>
      <c r="W2" s="10"/>
      <c r="X2" s="8">
        <v>394266</v>
      </c>
      <c r="Y2" s="12"/>
    </row>
    <row r="3" spans="1:25" ht="14.45" x14ac:dyDescent="0.3">
      <c r="A3" s="27" t="s">
        <v>1</v>
      </c>
      <c r="B3" s="10" t="s">
        <v>38</v>
      </c>
      <c r="C3" s="7" t="s">
        <v>114</v>
      </c>
      <c r="D3" s="8" t="s">
        <v>46</v>
      </c>
      <c r="E3" s="9" t="s">
        <v>115</v>
      </c>
      <c r="F3" s="7" t="s">
        <v>53</v>
      </c>
      <c r="G3" s="10" t="s">
        <v>116</v>
      </c>
      <c r="H3" s="8" t="s">
        <v>60</v>
      </c>
      <c r="I3" s="9" t="s">
        <v>117</v>
      </c>
      <c r="J3" s="6" t="s">
        <v>67</v>
      </c>
      <c r="K3" s="7" t="s">
        <v>118</v>
      </c>
      <c r="L3" s="9" t="s">
        <v>73</v>
      </c>
      <c r="M3" s="8" t="s">
        <v>118</v>
      </c>
      <c r="N3" s="10" t="s">
        <v>80</v>
      </c>
      <c r="O3" s="7" t="s">
        <v>119</v>
      </c>
      <c r="P3" s="9" t="s">
        <v>88</v>
      </c>
      <c r="Q3" s="8" t="s">
        <v>119</v>
      </c>
      <c r="R3" s="7" t="s">
        <v>94</v>
      </c>
      <c r="S3" s="11" t="s">
        <v>118</v>
      </c>
      <c r="T3" s="9" t="s">
        <v>99</v>
      </c>
      <c r="U3" s="8" t="s">
        <v>118</v>
      </c>
      <c r="V3" s="7" t="s">
        <v>104</v>
      </c>
      <c r="W3" s="10" t="s">
        <v>118</v>
      </c>
      <c r="X3" s="8" t="s">
        <v>109</v>
      </c>
      <c r="Y3" s="12" t="s">
        <v>117</v>
      </c>
    </row>
    <row r="4" spans="1:25" ht="14.45" x14ac:dyDescent="0.3">
      <c r="A4" s="27" t="s">
        <v>2</v>
      </c>
      <c r="B4" s="23">
        <v>98104</v>
      </c>
      <c r="C4" s="20" t="s">
        <v>130</v>
      </c>
      <c r="D4" s="21">
        <v>107607</v>
      </c>
      <c r="E4" s="22" t="s">
        <v>120</v>
      </c>
      <c r="F4" s="20">
        <v>115629</v>
      </c>
      <c r="G4" s="23" t="s">
        <v>121</v>
      </c>
      <c r="H4" s="21">
        <v>124675</v>
      </c>
      <c r="I4" s="22" t="s">
        <v>122</v>
      </c>
      <c r="J4" s="24">
        <v>132801</v>
      </c>
      <c r="K4" s="20" t="s">
        <v>123</v>
      </c>
      <c r="L4" s="22">
        <v>140657</v>
      </c>
      <c r="M4" s="21" t="s">
        <v>131</v>
      </c>
      <c r="N4" s="23">
        <v>144226</v>
      </c>
      <c r="O4" s="20" t="s">
        <v>124</v>
      </c>
      <c r="P4" s="22">
        <v>145462</v>
      </c>
      <c r="Q4" s="21" t="s">
        <v>125</v>
      </c>
      <c r="R4" s="20">
        <v>147890</v>
      </c>
      <c r="S4" s="25" t="s">
        <v>126</v>
      </c>
      <c r="T4" s="22">
        <v>149950</v>
      </c>
      <c r="U4" s="21" t="s">
        <v>127</v>
      </c>
      <c r="V4" s="20">
        <v>148749</v>
      </c>
      <c r="W4" s="23" t="s">
        <v>128</v>
      </c>
      <c r="X4" s="21">
        <v>148385</v>
      </c>
      <c r="Y4" s="26" t="s">
        <v>129</v>
      </c>
    </row>
    <row r="5" spans="1:25" ht="14.45" x14ac:dyDescent="0.3">
      <c r="A5" s="27" t="s">
        <v>3</v>
      </c>
      <c r="B5" s="10" t="s">
        <v>39</v>
      </c>
      <c r="C5" s="7" t="s">
        <v>132</v>
      </c>
      <c r="D5" s="8" t="s">
        <v>47</v>
      </c>
      <c r="E5" s="9" t="s">
        <v>133</v>
      </c>
      <c r="F5" s="7" t="s">
        <v>54</v>
      </c>
      <c r="G5" s="10" t="s">
        <v>134</v>
      </c>
      <c r="H5" s="8" t="s">
        <v>61</v>
      </c>
      <c r="I5" s="9" t="s">
        <v>135</v>
      </c>
      <c r="J5" s="6" t="s">
        <v>68</v>
      </c>
      <c r="K5" s="7" t="s">
        <v>136</v>
      </c>
      <c r="L5" s="9" t="s">
        <v>74</v>
      </c>
      <c r="M5" s="8" t="s">
        <v>137</v>
      </c>
      <c r="N5" s="10" t="s">
        <v>81</v>
      </c>
      <c r="O5" s="7" t="s">
        <v>138</v>
      </c>
      <c r="P5" s="9" t="s">
        <v>89</v>
      </c>
      <c r="Q5" s="8" t="s">
        <v>139</v>
      </c>
      <c r="R5" s="7" t="s">
        <v>95</v>
      </c>
      <c r="S5" s="11" t="s">
        <v>140</v>
      </c>
      <c r="T5" s="9" t="s">
        <v>100</v>
      </c>
      <c r="U5" s="8" t="s">
        <v>141</v>
      </c>
      <c r="V5" s="7" t="s">
        <v>105</v>
      </c>
      <c r="W5" s="10" t="s">
        <v>142</v>
      </c>
      <c r="X5" s="8" t="s">
        <v>110</v>
      </c>
      <c r="Y5" s="12" t="s">
        <v>143</v>
      </c>
    </row>
    <row r="6" spans="1:25" ht="14.45" x14ac:dyDescent="0.3">
      <c r="A6" s="27" t="s">
        <v>4</v>
      </c>
      <c r="B6" s="10">
        <v>155534</v>
      </c>
      <c r="C6" s="7" t="s">
        <v>144</v>
      </c>
      <c r="D6" s="8">
        <v>166499</v>
      </c>
      <c r="E6" s="9" t="s">
        <v>145</v>
      </c>
      <c r="F6" s="7">
        <v>177329</v>
      </c>
      <c r="G6" s="10" t="s">
        <v>146</v>
      </c>
      <c r="H6" s="8">
        <v>188809</v>
      </c>
      <c r="I6" s="9" t="s">
        <v>147</v>
      </c>
      <c r="J6" s="6">
        <v>197641</v>
      </c>
      <c r="K6" s="7" t="s">
        <v>148</v>
      </c>
      <c r="L6" s="9">
        <v>206793</v>
      </c>
      <c r="M6" s="8" t="s">
        <v>149</v>
      </c>
      <c r="N6" s="10">
        <v>213202</v>
      </c>
      <c r="O6" s="7" t="s">
        <v>150</v>
      </c>
      <c r="P6" s="9">
        <v>217706</v>
      </c>
      <c r="Q6" s="8" t="s">
        <v>151</v>
      </c>
      <c r="R6" s="7">
        <v>218271</v>
      </c>
      <c r="S6" s="11" t="s">
        <v>152</v>
      </c>
      <c r="T6" s="9">
        <v>220818</v>
      </c>
      <c r="U6" s="8" t="s">
        <v>153</v>
      </c>
      <c r="V6" s="7">
        <v>219289</v>
      </c>
      <c r="W6" s="10" t="s">
        <v>154</v>
      </c>
      <c r="X6" s="8">
        <v>216708</v>
      </c>
      <c r="Y6" s="12" t="s">
        <v>155</v>
      </c>
    </row>
    <row r="7" spans="1:25" ht="14.45" x14ac:dyDescent="0.3">
      <c r="A7" s="27" t="s">
        <v>5</v>
      </c>
      <c r="B7" s="10"/>
      <c r="C7" s="7"/>
      <c r="D7" s="8"/>
      <c r="E7" s="9"/>
      <c r="F7" s="7"/>
      <c r="G7" s="10"/>
      <c r="H7" s="8"/>
      <c r="I7" s="9"/>
      <c r="J7" s="6"/>
      <c r="K7" s="7"/>
      <c r="L7" s="9"/>
      <c r="M7" s="8"/>
      <c r="N7" s="10"/>
      <c r="O7" s="7"/>
      <c r="P7" s="9"/>
      <c r="Q7" s="8"/>
      <c r="R7" s="7"/>
      <c r="S7" s="11"/>
      <c r="T7" s="9"/>
      <c r="U7" s="8"/>
      <c r="V7" s="7"/>
      <c r="W7" s="10"/>
      <c r="X7" s="8"/>
      <c r="Y7" s="12"/>
    </row>
    <row r="8" spans="1:25" ht="14.45" x14ac:dyDescent="0.3">
      <c r="A8" s="27" t="s">
        <v>6</v>
      </c>
      <c r="B8" s="10">
        <v>151906</v>
      </c>
      <c r="C8" s="7" t="s">
        <v>156</v>
      </c>
      <c r="D8" s="8">
        <v>169301</v>
      </c>
      <c r="E8" s="9" t="s">
        <v>157</v>
      </c>
      <c r="F8" s="7">
        <v>186097</v>
      </c>
      <c r="G8" s="10" t="s">
        <v>158</v>
      </c>
      <c r="H8" s="8">
        <v>212027</v>
      </c>
      <c r="I8" s="9" t="s">
        <v>159</v>
      </c>
      <c r="J8" s="6">
        <v>224377</v>
      </c>
      <c r="K8" s="7" t="s">
        <v>157</v>
      </c>
      <c r="L8" s="9">
        <v>233993</v>
      </c>
      <c r="M8" s="8" t="s">
        <v>160</v>
      </c>
      <c r="N8" s="10">
        <v>233957</v>
      </c>
      <c r="O8" s="7" t="s">
        <v>161</v>
      </c>
      <c r="P8" s="9">
        <v>230948</v>
      </c>
      <c r="Q8" s="8" t="s">
        <v>162</v>
      </c>
      <c r="R8" s="7">
        <v>224317</v>
      </c>
      <c r="S8" s="11" t="s">
        <v>163</v>
      </c>
      <c r="T8" s="9">
        <v>221448</v>
      </c>
      <c r="U8" s="8" t="s">
        <v>164</v>
      </c>
      <c r="V8" s="7">
        <v>216008</v>
      </c>
      <c r="W8" s="10" t="s">
        <v>154</v>
      </c>
      <c r="X8" s="8">
        <v>209774</v>
      </c>
      <c r="Y8" s="12" t="s">
        <v>165</v>
      </c>
    </row>
    <row r="9" spans="1:25" ht="14.45" x14ac:dyDescent="0.3">
      <c r="A9" s="27" t="s">
        <v>7</v>
      </c>
      <c r="B9" s="10">
        <v>42554</v>
      </c>
      <c r="C9" s="7" t="s">
        <v>166</v>
      </c>
      <c r="D9" s="8">
        <v>46441</v>
      </c>
      <c r="E9" s="9" t="s">
        <v>167</v>
      </c>
      <c r="F9" s="7">
        <v>49119</v>
      </c>
      <c r="G9" s="10" t="s">
        <v>168</v>
      </c>
      <c r="H9" s="8">
        <v>50377</v>
      </c>
      <c r="I9" s="9" t="s">
        <v>169</v>
      </c>
      <c r="J9" s="6">
        <v>50347</v>
      </c>
      <c r="K9" s="7" t="s">
        <v>170</v>
      </c>
      <c r="L9" s="9">
        <v>51658</v>
      </c>
      <c r="M9" s="8" t="s">
        <v>171</v>
      </c>
      <c r="N9" s="10">
        <v>54518</v>
      </c>
      <c r="O9" s="7" t="s">
        <v>172</v>
      </c>
      <c r="P9" s="9">
        <v>56625</v>
      </c>
      <c r="Q9" s="8" t="s">
        <v>173</v>
      </c>
      <c r="R9" s="7">
        <v>56756</v>
      </c>
      <c r="S9" s="11" t="s">
        <v>173</v>
      </c>
      <c r="T9" s="9">
        <v>57323</v>
      </c>
      <c r="U9" s="8" t="s">
        <v>173</v>
      </c>
      <c r="V9" s="7">
        <v>57457</v>
      </c>
      <c r="W9" s="10" t="s">
        <v>174</v>
      </c>
      <c r="X9" s="8">
        <v>56060</v>
      </c>
      <c r="Y9" s="12" t="s">
        <v>170</v>
      </c>
    </row>
    <row r="10" spans="1:25" ht="14.45" x14ac:dyDescent="0.3">
      <c r="A10" s="27" t="s">
        <v>8</v>
      </c>
      <c r="B10" s="10">
        <v>40926</v>
      </c>
      <c r="C10" s="7" t="s">
        <v>175</v>
      </c>
      <c r="D10" s="8">
        <v>47488</v>
      </c>
      <c r="E10" s="9" t="s">
        <v>176</v>
      </c>
      <c r="F10" s="7">
        <v>55656</v>
      </c>
      <c r="G10" s="10" t="s">
        <v>177</v>
      </c>
      <c r="H10" s="8">
        <v>65449</v>
      </c>
      <c r="I10" s="9" t="s">
        <v>178</v>
      </c>
      <c r="J10" s="6">
        <v>74050</v>
      </c>
      <c r="K10" s="7" t="s">
        <v>179</v>
      </c>
      <c r="L10" s="9">
        <v>81493</v>
      </c>
      <c r="M10" s="8" t="s">
        <v>180</v>
      </c>
      <c r="N10" s="10">
        <v>92541</v>
      </c>
      <c r="O10" s="7" t="s">
        <v>181</v>
      </c>
      <c r="P10" s="9">
        <v>102432</v>
      </c>
      <c r="Q10" s="8" t="s">
        <v>182</v>
      </c>
      <c r="R10" s="7">
        <v>110433</v>
      </c>
      <c r="S10" s="11" t="s">
        <v>183</v>
      </c>
      <c r="T10" s="9">
        <v>117462</v>
      </c>
      <c r="U10" s="8" t="s">
        <v>184</v>
      </c>
      <c r="V10" s="7">
        <v>120801</v>
      </c>
      <c r="W10" s="10" t="s">
        <v>185</v>
      </c>
      <c r="X10" s="8">
        <v>124391</v>
      </c>
      <c r="Y10" s="12" t="s">
        <v>186</v>
      </c>
    </row>
    <row r="11" spans="1:25" ht="14.45" x14ac:dyDescent="0.3">
      <c r="A11" s="27" t="s">
        <v>9</v>
      </c>
      <c r="B11" s="10"/>
      <c r="C11" s="7"/>
      <c r="D11" s="8"/>
      <c r="E11" s="9"/>
      <c r="F11" s="7"/>
      <c r="G11" s="10"/>
      <c r="H11" s="8"/>
      <c r="I11" s="9"/>
      <c r="J11" s="6"/>
      <c r="K11" s="7"/>
      <c r="L11" s="9"/>
      <c r="M11" s="8"/>
      <c r="N11" s="10"/>
      <c r="O11" s="7"/>
      <c r="P11" s="9"/>
      <c r="Q11" s="8"/>
      <c r="R11" s="7"/>
      <c r="S11" s="11"/>
      <c r="T11" s="9"/>
      <c r="U11" s="8"/>
      <c r="V11" s="7"/>
      <c r="W11" s="10"/>
      <c r="X11" s="8"/>
      <c r="Y11" s="12"/>
    </row>
    <row r="12" spans="1:25" ht="14.45" x14ac:dyDescent="0.3">
      <c r="A12" s="27" t="s">
        <v>10</v>
      </c>
      <c r="B12" s="10">
        <v>82147</v>
      </c>
      <c r="C12" s="7" t="s">
        <v>187</v>
      </c>
      <c r="D12" s="8">
        <v>93138</v>
      </c>
      <c r="E12" s="9" t="s">
        <v>188</v>
      </c>
      <c r="F12" s="7">
        <v>108256</v>
      </c>
      <c r="G12" s="10" t="s">
        <v>189</v>
      </c>
      <c r="H12" s="8">
        <v>129886</v>
      </c>
      <c r="I12" s="9" t="s">
        <v>190</v>
      </c>
      <c r="J12" s="6">
        <v>137741</v>
      </c>
      <c r="K12" s="7" t="s">
        <v>191</v>
      </c>
      <c r="L12" s="9">
        <v>151994</v>
      </c>
      <c r="M12" s="8" t="s">
        <v>192</v>
      </c>
      <c r="N12" s="10">
        <v>169619</v>
      </c>
      <c r="O12" s="7" t="s">
        <v>193</v>
      </c>
      <c r="P12" s="9">
        <v>159519</v>
      </c>
      <c r="Q12" s="8" t="s">
        <v>194</v>
      </c>
      <c r="R12" s="7">
        <v>160084</v>
      </c>
      <c r="S12" s="11" t="s">
        <v>195</v>
      </c>
      <c r="T12" s="9">
        <v>166452</v>
      </c>
      <c r="U12" s="8" t="s">
        <v>196</v>
      </c>
      <c r="V12" s="7">
        <v>161344</v>
      </c>
      <c r="W12" s="10" t="s">
        <v>160</v>
      </c>
      <c r="X12" s="8">
        <v>167135</v>
      </c>
      <c r="Y12" s="12" t="s">
        <v>197</v>
      </c>
    </row>
    <row r="13" spans="1:25" ht="14.45" x14ac:dyDescent="0.3">
      <c r="A13" s="27" t="s">
        <v>11</v>
      </c>
      <c r="B13" s="10">
        <v>31721</v>
      </c>
      <c r="C13" s="7" t="s">
        <v>198</v>
      </c>
      <c r="D13" s="8">
        <v>34600</v>
      </c>
      <c r="E13" s="9" t="s">
        <v>182</v>
      </c>
      <c r="F13" s="7">
        <v>41045</v>
      </c>
      <c r="G13" s="10" t="s">
        <v>199</v>
      </c>
      <c r="H13" s="8">
        <v>50310</v>
      </c>
      <c r="I13" s="9" t="s">
        <v>200</v>
      </c>
      <c r="J13" s="6">
        <v>52133</v>
      </c>
      <c r="K13" s="7" t="s">
        <v>201</v>
      </c>
      <c r="L13" s="9">
        <v>56258</v>
      </c>
      <c r="M13" s="8" t="s">
        <v>202</v>
      </c>
      <c r="N13" s="10">
        <v>70112</v>
      </c>
      <c r="O13" s="7" t="s">
        <v>203</v>
      </c>
      <c r="P13" s="9">
        <v>79852</v>
      </c>
      <c r="Q13" s="8" t="s">
        <v>204</v>
      </c>
      <c r="R13" s="7">
        <v>84434</v>
      </c>
      <c r="S13" s="11" t="s">
        <v>205</v>
      </c>
      <c r="T13" s="9">
        <v>88968</v>
      </c>
      <c r="U13" s="8" t="s">
        <v>206</v>
      </c>
      <c r="V13" s="7">
        <v>88419</v>
      </c>
      <c r="W13" s="10" t="s">
        <v>207</v>
      </c>
      <c r="X13" s="8">
        <v>91182</v>
      </c>
      <c r="Y13" s="12" t="s">
        <v>208</v>
      </c>
    </row>
    <row r="14" spans="1:25" ht="14.45" x14ac:dyDescent="0.3">
      <c r="A14" s="27" t="s">
        <v>12</v>
      </c>
      <c r="B14" s="10">
        <v>3492</v>
      </c>
      <c r="C14" s="7" t="s">
        <v>209</v>
      </c>
      <c r="D14" s="8">
        <v>3578</v>
      </c>
      <c r="E14" s="9" t="s">
        <v>210</v>
      </c>
      <c r="F14" s="7">
        <v>3781</v>
      </c>
      <c r="G14" s="10" t="s">
        <v>211</v>
      </c>
      <c r="H14" s="8">
        <v>4069</v>
      </c>
      <c r="I14" s="9" t="s">
        <v>212</v>
      </c>
      <c r="J14" s="6">
        <v>4021</v>
      </c>
      <c r="K14" s="7" t="s">
        <v>213</v>
      </c>
      <c r="L14" s="9">
        <v>4038</v>
      </c>
      <c r="M14" s="8" t="s">
        <v>214</v>
      </c>
      <c r="N14" s="10">
        <v>4328</v>
      </c>
      <c r="O14" s="7" t="s">
        <v>215</v>
      </c>
      <c r="P14" s="9">
        <v>4303</v>
      </c>
      <c r="Q14" s="8" t="s">
        <v>215</v>
      </c>
      <c r="R14" s="7">
        <v>3977</v>
      </c>
      <c r="S14" s="11" t="s">
        <v>216</v>
      </c>
      <c r="T14" s="9">
        <v>3803</v>
      </c>
      <c r="U14" s="8" t="s">
        <v>217</v>
      </c>
      <c r="V14" s="7">
        <v>3525</v>
      </c>
      <c r="W14" s="10" t="s">
        <v>218</v>
      </c>
      <c r="X14" s="8">
        <v>3335</v>
      </c>
      <c r="Y14" s="12" t="s">
        <v>219</v>
      </c>
    </row>
    <row r="15" spans="1:25" ht="14.45" x14ac:dyDescent="0.3">
      <c r="A15" s="27" t="s">
        <v>13</v>
      </c>
      <c r="B15" s="10"/>
      <c r="C15" s="7"/>
      <c r="D15" s="8"/>
      <c r="E15" s="9"/>
      <c r="F15" s="7"/>
      <c r="G15" s="10"/>
      <c r="H15" s="8"/>
      <c r="I15" s="9"/>
      <c r="J15" s="6"/>
      <c r="K15" s="7"/>
      <c r="L15" s="9"/>
      <c r="M15" s="8"/>
      <c r="N15" s="10"/>
      <c r="O15" s="7"/>
      <c r="P15" s="9"/>
      <c r="Q15" s="8"/>
      <c r="R15" s="7"/>
      <c r="S15" s="11"/>
      <c r="T15" s="9"/>
      <c r="U15" s="8"/>
      <c r="V15" s="7"/>
      <c r="W15" s="10"/>
      <c r="X15" s="8"/>
      <c r="Y15" s="12"/>
    </row>
    <row r="16" spans="1:25" ht="14.45" x14ac:dyDescent="0.3">
      <c r="A16" s="27" t="s">
        <v>14</v>
      </c>
      <c r="B16" s="10">
        <v>222302</v>
      </c>
      <c r="C16" s="7" t="s">
        <v>220</v>
      </c>
      <c r="D16" s="8">
        <v>237453</v>
      </c>
      <c r="E16" s="9" t="s">
        <v>221</v>
      </c>
      <c r="F16" s="7">
        <v>253054</v>
      </c>
      <c r="G16" s="10" t="s">
        <v>222</v>
      </c>
      <c r="H16" s="8">
        <v>269075</v>
      </c>
      <c r="I16" s="9" t="s">
        <v>223</v>
      </c>
      <c r="J16" s="6">
        <v>281742</v>
      </c>
      <c r="K16" s="7" t="s">
        <v>224</v>
      </c>
      <c r="L16" s="9">
        <v>294236</v>
      </c>
      <c r="M16" s="8" t="s">
        <v>225</v>
      </c>
      <c r="N16" s="10">
        <v>304925</v>
      </c>
      <c r="O16" s="7" t="s">
        <v>226</v>
      </c>
      <c r="P16" s="9">
        <v>311876</v>
      </c>
      <c r="Q16" s="8" t="s">
        <v>227</v>
      </c>
      <c r="R16" s="7">
        <v>312206</v>
      </c>
      <c r="S16" s="11" t="s">
        <v>228</v>
      </c>
      <c r="T16" s="9">
        <v>315212</v>
      </c>
      <c r="U16" s="8" t="s">
        <v>229</v>
      </c>
      <c r="V16" s="7">
        <v>312336</v>
      </c>
      <c r="W16" s="10" t="s">
        <v>229</v>
      </c>
      <c r="X16" s="8">
        <v>308599</v>
      </c>
      <c r="Y16" s="12" t="s">
        <v>230</v>
      </c>
    </row>
    <row r="17" spans="1:25" ht="14.45" x14ac:dyDescent="0.3">
      <c r="A17" s="27" t="s">
        <v>15</v>
      </c>
      <c r="B17" s="10">
        <v>169551</v>
      </c>
      <c r="C17" s="7" t="s">
        <v>231</v>
      </c>
      <c r="D17" s="8">
        <v>185959</v>
      </c>
      <c r="E17" s="9" t="s">
        <v>232</v>
      </c>
      <c r="F17" s="7">
        <v>205119</v>
      </c>
      <c r="G17" s="10" t="s">
        <v>233</v>
      </c>
      <c r="H17" s="8">
        <v>224327</v>
      </c>
      <c r="I17" s="9" t="s">
        <v>234</v>
      </c>
      <c r="J17" s="6">
        <v>239694</v>
      </c>
      <c r="K17" s="7" t="s">
        <v>235</v>
      </c>
      <c r="L17" s="9">
        <v>253181</v>
      </c>
      <c r="M17" s="8" t="s">
        <v>236</v>
      </c>
      <c r="N17" s="10">
        <v>266431</v>
      </c>
      <c r="O17" s="7" t="s">
        <v>237</v>
      </c>
      <c r="P17" s="9">
        <v>274067</v>
      </c>
      <c r="Q17" s="8" t="s">
        <v>238</v>
      </c>
      <c r="R17" s="7">
        <v>275969</v>
      </c>
      <c r="S17" s="11" t="s">
        <v>239</v>
      </c>
      <c r="T17" s="9">
        <v>278764</v>
      </c>
      <c r="U17" s="8" t="s">
        <v>240</v>
      </c>
      <c r="V17" s="7">
        <v>277187</v>
      </c>
      <c r="W17" s="10" t="s">
        <v>241</v>
      </c>
      <c r="X17" s="8">
        <v>274519</v>
      </c>
      <c r="Y17" s="12" t="s">
        <v>242</v>
      </c>
    </row>
    <row r="18" spans="1:25" ht="14.45" x14ac:dyDescent="0.3">
      <c r="A18" s="27" t="s">
        <v>16</v>
      </c>
      <c r="B18" s="10">
        <v>75824</v>
      </c>
      <c r="C18" s="7" t="s">
        <v>243</v>
      </c>
      <c r="D18" s="8">
        <v>77715</v>
      </c>
      <c r="E18" s="9" t="s">
        <v>244</v>
      </c>
      <c r="F18" s="7">
        <v>81900</v>
      </c>
      <c r="G18" s="10" t="s">
        <v>245</v>
      </c>
      <c r="H18" s="8">
        <v>89403</v>
      </c>
      <c r="I18" s="9" t="s">
        <v>246</v>
      </c>
      <c r="J18" s="6">
        <v>91969</v>
      </c>
      <c r="K18" s="7" t="s">
        <v>247</v>
      </c>
      <c r="L18" s="9">
        <v>97538</v>
      </c>
      <c r="M18" s="8" t="s">
        <v>245</v>
      </c>
      <c r="N18" s="10">
        <v>112956</v>
      </c>
      <c r="O18" s="7" t="s">
        <v>248</v>
      </c>
      <c r="P18" s="9">
        <v>119249</v>
      </c>
      <c r="Q18" s="8" t="s">
        <v>249</v>
      </c>
      <c r="R18" s="7">
        <v>121540</v>
      </c>
      <c r="S18" s="11" t="s">
        <v>250</v>
      </c>
      <c r="T18" s="9">
        <v>125400</v>
      </c>
      <c r="U18" s="8" t="s">
        <v>251</v>
      </c>
      <c r="V18" s="7">
        <v>123006</v>
      </c>
      <c r="W18" s="10" t="s">
        <v>252</v>
      </c>
      <c r="X18" s="8">
        <v>122075</v>
      </c>
      <c r="Y18" s="12" t="s">
        <v>253</v>
      </c>
    </row>
    <row r="19" spans="1:25" ht="14.45" x14ac:dyDescent="0.3">
      <c r="A19" s="27" t="s">
        <v>17</v>
      </c>
      <c r="B19" s="10">
        <v>14466</v>
      </c>
      <c r="C19" s="7" t="s">
        <v>254</v>
      </c>
      <c r="D19" s="8">
        <v>16976</v>
      </c>
      <c r="E19" s="9" t="s">
        <v>255</v>
      </c>
      <c r="F19" s="7">
        <v>19892</v>
      </c>
      <c r="G19" s="10" t="s">
        <v>256</v>
      </c>
      <c r="H19" s="8">
        <v>22930</v>
      </c>
      <c r="I19" s="9" t="s">
        <v>257</v>
      </c>
      <c r="J19" s="6">
        <v>25440</v>
      </c>
      <c r="K19" s="7" t="s">
        <v>258</v>
      </c>
      <c r="L19" s="9">
        <v>28177</v>
      </c>
      <c r="M19" s="8" t="s">
        <v>259</v>
      </c>
      <c r="N19" s="10">
        <v>31020</v>
      </c>
      <c r="O19" s="7" t="s">
        <v>260</v>
      </c>
      <c r="P19" s="9">
        <v>34166</v>
      </c>
      <c r="Q19" s="8" t="s">
        <v>261</v>
      </c>
      <c r="R19" s="7">
        <v>36446</v>
      </c>
      <c r="S19" s="11" t="s">
        <v>262</v>
      </c>
      <c r="T19" s="9">
        <v>38403</v>
      </c>
      <c r="U19" s="8" t="s">
        <v>263</v>
      </c>
      <c r="V19" s="7">
        <v>39175</v>
      </c>
      <c r="W19" s="10" t="s">
        <v>264</v>
      </c>
      <c r="X19" s="8">
        <v>40676</v>
      </c>
      <c r="Y19" s="12" t="s">
        <v>265</v>
      </c>
    </row>
    <row r="20" spans="1:25" ht="14.45" x14ac:dyDescent="0.3">
      <c r="A20" s="27" t="s">
        <v>18</v>
      </c>
      <c r="B20" s="10">
        <v>60473</v>
      </c>
      <c r="C20" s="7" t="s">
        <v>266</v>
      </c>
      <c r="D20" s="8">
        <v>68120</v>
      </c>
      <c r="E20" s="9" t="s">
        <v>267</v>
      </c>
      <c r="F20" s="7">
        <v>77217</v>
      </c>
      <c r="G20" s="10" t="s">
        <v>268</v>
      </c>
      <c r="H20" s="8">
        <v>84019</v>
      </c>
      <c r="I20" s="9" t="s">
        <v>269</v>
      </c>
      <c r="J20" s="6">
        <v>87471</v>
      </c>
      <c r="K20" s="7" t="s">
        <v>269</v>
      </c>
      <c r="L20" s="9">
        <v>96813</v>
      </c>
      <c r="M20" s="8" t="s">
        <v>270</v>
      </c>
      <c r="N20" s="10">
        <v>103750</v>
      </c>
      <c r="O20" s="7" t="s">
        <v>271</v>
      </c>
      <c r="P20" s="9">
        <v>111530</v>
      </c>
      <c r="Q20" s="8" t="s">
        <v>272</v>
      </c>
      <c r="R20" s="7">
        <v>116389</v>
      </c>
      <c r="S20" s="11" t="s">
        <v>273</v>
      </c>
      <c r="T20" s="9">
        <v>117985</v>
      </c>
      <c r="U20" s="8" t="s">
        <v>274</v>
      </c>
      <c r="V20" s="7">
        <v>121388</v>
      </c>
      <c r="W20" s="10" t="s">
        <v>275</v>
      </c>
      <c r="X20" s="8">
        <v>124078</v>
      </c>
      <c r="Y20" s="12" t="s">
        <v>276</v>
      </c>
    </row>
    <row r="21" spans="1:25" ht="14.45" x14ac:dyDescent="0.3">
      <c r="A21" s="27" t="s">
        <v>19</v>
      </c>
      <c r="B21" s="10">
        <v>55035</v>
      </c>
      <c r="C21" s="7" t="s">
        <v>277</v>
      </c>
      <c r="D21" s="8">
        <v>61252</v>
      </c>
      <c r="E21" s="9" t="s">
        <v>278</v>
      </c>
      <c r="F21" s="7">
        <v>67826</v>
      </c>
      <c r="G21" s="10" t="s">
        <v>266</v>
      </c>
      <c r="H21" s="8">
        <v>74674</v>
      </c>
      <c r="I21" s="9" t="s">
        <v>279</v>
      </c>
      <c r="J21" s="6">
        <v>80154</v>
      </c>
      <c r="K21" s="7" t="s">
        <v>280</v>
      </c>
      <c r="L21" s="9">
        <v>85780</v>
      </c>
      <c r="M21" s="8" t="s">
        <v>281</v>
      </c>
      <c r="N21" s="10">
        <v>90173</v>
      </c>
      <c r="O21" s="7" t="s">
        <v>282</v>
      </c>
      <c r="P21" s="9">
        <v>93578</v>
      </c>
      <c r="Q21" s="8" t="s">
        <v>283</v>
      </c>
      <c r="R21" s="7">
        <v>94779</v>
      </c>
      <c r="S21" s="11" t="s">
        <v>284</v>
      </c>
      <c r="T21" s="9">
        <v>97136</v>
      </c>
      <c r="U21" s="8" t="s">
        <v>285</v>
      </c>
      <c r="V21" s="7">
        <v>97202</v>
      </c>
      <c r="W21" s="10" t="s">
        <v>181</v>
      </c>
      <c r="X21" s="8">
        <v>96379</v>
      </c>
      <c r="Y21" s="12" t="s">
        <v>286</v>
      </c>
    </row>
    <row r="22" spans="1:25" ht="14.45" x14ac:dyDescent="0.3">
      <c r="A22" s="27" t="s">
        <v>20</v>
      </c>
      <c r="B22" s="10">
        <v>13498</v>
      </c>
      <c r="C22" s="7" t="s">
        <v>287</v>
      </c>
      <c r="D22" s="8">
        <v>15275</v>
      </c>
      <c r="E22" s="9" t="s">
        <v>254</v>
      </c>
      <c r="F22" s="7">
        <v>17176</v>
      </c>
      <c r="G22" s="10" t="s">
        <v>288</v>
      </c>
      <c r="H22" s="8">
        <v>19653</v>
      </c>
      <c r="I22" s="9" t="s">
        <v>289</v>
      </c>
      <c r="J22" s="6">
        <v>21852</v>
      </c>
      <c r="K22" s="7" t="s">
        <v>256</v>
      </c>
      <c r="L22" s="9">
        <v>24623</v>
      </c>
      <c r="M22" s="8" t="s">
        <v>290</v>
      </c>
      <c r="N22" s="10">
        <v>27012</v>
      </c>
      <c r="O22" s="7" t="s">
        <v>291</v>
      </c>
      <c r="P22" s="9">
        <v>28664</v>
      </c>
      <c r="Q22" s="8" t="s">
        <v>292</v>
      </c>
      <c r="R22" s="7">
        <v>29331</v>
      </c>
      <c r="S22" s="11" t="s">
        <v>259</v>
      </c>
      <c r="T22" s="9">
        <v>30218</v>
      </c>
      <c r="U22" s="8" t="s">
        <v>293</v>
      </c>
      <c r="V22" s="7">
        <v>29777</v>
      </c>
      <c r="W22" s="10" t="s">
        <v>294</v>
      </c>
      <c r="X22" s="8">
        <v>28870</v>
      </c>
      <c r="Y22" s="12" t="s">
        <v>259</v>
      </c>
    </row>
    <row r="23" spans="1:25" ht="14.45" x14ac:dyDescent="0.3">
      <c r="A23" s="27" t="s">
        <v>21</v>
      </c>
      <c r="B23" s="10"/>
      <c r="C23" s="7"/>
      <c r="D23" s="8"/>
      <c r="E23" s="9"/>
      <c r="F23" s="7"/>
      <c r="G23" s="10"/>
      <c r="H23" s="8"/>
      <c r="I23" s="9"/>
      <c r="J23" s="6"/>
      <c r="K23" s="7"/>
      <c r="L23" s="9"/>
      <c r="M23" s="8"/>
      <c r="N23" s="10"/>
      <c r="O23" s="7"/>
      <c r="P23" s="9"/>
      <c r="Q23" s="8"/>
      <c r="R23" s="7"/>
      <c r="S23" s="11"/>
      <c r="T23" s="9"/>
      <c r="U23" s="8"/>
      <c r="V23" s="7"/>
      <c r="W23" s="10"/>
      <c r="X23" s="8"/>
      <c r="Y23" s="12"/>
    </row>
    <row r="24" spans="1:25" ht="14.45" x14ac:dyDescent="0.3">
      <c r="A24" s="27" t="s">
        <v>22</v>
      </c>
      <c r="B24" s="10">
        <v>138</v>
      </c>
      <c r="C24" s="7" t="s">
        <v>168</v>
      </c>
      <c r="D24" s="8">
        <v>137</v>
      </c>
      <c r="E24" s="9" t="s">
        <v>295</v>
      </c>
      <c r="F24" s="7">
        <v>136</v>
      </c>
      <c r="G24" s="10" t="s">
        <v>296</v>
      </c>
      <c r="H24" s="8">
        <v>135</v>
      </c>
      <c r="I24" s="9" t="s">
        <v>297</v>
      </c>
      <c r="J24" s="6">
        <v>135</v>
      </c>
      <c r="K24" s="7" t="s">
        <v>298</v>
      </c>
      <c r="L24" s="9">
        <v>134</v>
      </c>
      <c r="M24" s="8" t="s">
        <v>299</v>
      </c>
      <c r="N24" s="10">
        <v>133</v>
      </c>
      <c r="O24" s="7" t="s">
        <v>170</v>
      </c>
      <c r="P24" s="9">
        <v>133</v>
      </c>
      <c r="Q24" s="8" t="s">
        <v>300</v>
      </c>
      <c r="R24" s="7">
        <v>133</v>
      </c>
      <c r="S24" s="11" t="s">
        <v>301</v>
      </c>
      <c r="T24" s="9">
        <v>133</v>
      </c>
      <c r="U24" s="8" t="s">
        <v>302</v>
      </c>
      <c r="V24" s="7">
        <v>133</v>
      </c>
      <c r="W24" s="10" t="s">
        <v>303</v>
      </c>
      <c r="X24" s="8">
        <v>133</v>
      </c>
      <c r="Y24" s="12" t="s">
        <v>304</v>
      </c>
    </row>
    <row r="25" spans="1:25" ht="14.45" x14ac:dyDescent="0.3">
      <c r="A25" s="27" t="s">
        <v>23</v>
      </c>
      <c r="B25" s="10" t="s">
        <v>40</v>
      </c>
      <c r="C25" s="7" t="s">
        <v>264</v>
      </c>
      <c r="D25" s="8" t="s">
        <v>48</v>
      </c>
      <c r="E25" s="9" t="s">
        <v>305</v>
      </c>
      <c r="F25" s="7" t="s">
        <v>55</v>
      </c>
      <c r="G25" s="10" t="s">
        <v>306</v>
      </c>
      <c r="H25" s="8" t="s">
        <v>62</v>
      </c>
      <c r="I25" s="9" t="s">
        <v>307</v>
      </c>
      <c r="J25" s="6" t="s">
        <v>69</v>
      </c>
      <c r="K25" s="7" t="s">
        <v>308</v>
      </c>
      <c r="L25" s="9" t="s">
        <v>75</v>
      </c>
      <c r="M25" s="8" t="s">
        <v>309</v>
      </c>
      <c r="N25" s="10" t="s">
        <v>82</v>
      </c>
      <c r="O25" s="7" t="s">
        <v>310</v>
      </c>
      <c r="P25" s="9" t="s">
        <v>90</v>
      </c>
      <c r="Q25" s="8" t="s">
        <v>310</v>
      </c>
      <c r="R25" s="7" t="s">
        <v>75</v>
      </c>
      <c r="S25" s="11" t="s">
        <v>311</v>
      </c>
      <c r="T25" s="9" t="s">
        <v>101</v>
      </c>
      <c r="U25" s="8" t="s">
        <v>312</v>
      </c>
      <c r="V25" s="7" t="s">
        <v>106</v>
      </c>
      <c r="W25" s="10" t="s">
        <v>310</v>
      </c>
      <c r="X25" s="8" t="s">
        <v>111</v>
      </c>
      <c r="Y25" s="12" t="s">
        <v>309</v>
      </c>
    </row>
    <row r="26" spans="1:25" ht="14.45" x14ac:dyDescent="0.3">
      <c r="A26" s="27" t="s">
        <v>24</v>
      </c>
      <c r="B26" s="10">
        <v>75824</v>
      </c>
      <c r="C26" s="7" t="s">
        <v>243</v>
      </c>
      <c r="D26" s="8">
        <v>77715</v>
      </c>
      <c r="E26" s="9" t="s">
        <v>244</v>
      </c>
      <c r="F26" s="7">
        <v>81900</v>
      </c>
      <c r="G26" s="10" t="s">
        <v>245</v>
      </c>
      <c r="H26" s="8">
        <v>89403</v>
      </c>
      <c r="I26" s="9" t="s">
        <v>246</v>
      </c>
      <c r="J26" s="6">
        <v>91969</v>
      </c>
      <c r="K26" s="7" t="s">
        <v>247</v>
      </c>
      <c r="L26" s="9">
        <v>97538</v>
      </c>
      <c r="M26" s="8" t="s">
        <v>245</v>
      </c>
      <c r="N26" s="10">
        <v>112956</v>
      </c>
      <c r="O26" s="7" t="s">
        <v>248</v>
      </c>
      <c r="P26" s="9">
        <v>119249</v>
      </c>
      <c r="Q26" s="8" t="s">
        <v>249</v>
      </c>
      <c r="R26" s="7">
        <v>121540</v>
      </c>
      <c r="S26" s="11" t="s">
        <v>250</v>
      </c>
      <c r="T26" s="9">
        <v>125400</v>
      </c>
      <c r="U26" s="8" t="s">
        <v>251</v>
      </c>
      <c r="V26" s="7">
        <v>123006</v>
      </c>
      <c r="W26" s="10" t="s">
        <v>252</v>
      </c>
      <c r="X26" s="8">
        <v>122075</v>
      </c>
      <c r="Y26" s="12" t="s">
        <v>253</v>
      </c>
    </row>
    <row r="27" spans="1:25" ht="14.45" x14ac:dyDescent="0.3">
      <c r="A27" s="27" t="s">
        <v>25</v>
      </c>
      <c r="B27" s="10" t="s">
        <v>41</v>
      </c>
      <c r="C27" s="7" t="s">
        <v>313</v>
      </c>
      <c r="D27" s="8" t="s">
        <v>41</v>
      </c>
      <c r="E27" s="9" t="s">
        <v>314</v>
      </c>
      <c r="F27" s="7" t="s">
        <v>41</v>
      </c>
      <c r="G27" s="10" t="s">
        <v>315</v>
      </c>
      <c r="H27" s="8" t="s">
        <v>41</v>
      </c>
      <c r="I27" s="9" t="s">
        <v>316</v>
      </c>
      <c r="J27" s="6" t="s">
        <v>41</v>
      </c>
      <c r="K27" s="7" t="s">
        <v>317</v>
      </c>
      <c r="L27" s="9" t="s">
        <v>41</v>
      </c>
      <c r="M27" s="8" t="s">
        <v>318</v>
      </c>
      <c r="N27" s="10" t="s">
        <v>83</v>
      </c>
      <c r="O27" s="7" t="s">
        <v>319</v>
      </c>
      <c r="P27" s="9" t="s">
        <v>83</v>
      </c>
      <c r="Q27" s="8" t="s">
        <v>320</v>
      </c>
      <c r="R27" s="7" t="s">
        <v>83</v>
      </c>
      <c r="S27" s="11" t="s">
        <v>321</v>
      </c>
      <c r="T27" s="9" t="s">
        <v>83</v>
      </c>
      <c r="U27" s="8" t="s">
        <v>322</v>
      </c>
      <c r="V27" s="7" t="s">
        <v>41</v>
      </c>
      <c r="W27" s="10" t="s">
        <v>323</v>
      </c>
      <c r="X27" s="8" t="s">
        <v>112</v>
      </c>
      <c r="Y27" s="12" t="s">
        <v>323</v>
      </c>
    </row>
    <row r="28" spans="1:25" ht="14.45" x14ac:dyDescent="0.3">
      <c r="A28" s="27" t="s">
        <v>26</v>
      </c>
      <c r="B28" s="10" t="s">
        <v>42</v>
      </c>
      <c r="C28" s="7" t="s">
        <v>324</v>
      </c>
      <c r="D28" s="8" t="s">
        <v>49</v>
      </c>
      <c r="E28" s="9" t="s">
        <v>325</v>
      </c>
      <c r="F28" s="7" t="s">
        <v>56</v>
      </c>
      <c r="G28" s="10" t="s">
        <v>217</v>
      </c>
      <c r="H28" s="8" t="s">
        <v>63</v>
      </c>
      <c r="I28" s="9" t="s">
        <v>326</v>
      </c>
      <c r="J28" s="6" t="s">
        <v>56</v>
      </c>
      <c r="K28" s="7" t="s">
        <v>326</v>
      </c>
      <c r="L28" s="9" t="s">
        <v>76</v>
      </c>
      <c r="M28" s="8" t="s">
        <v>327</v>
      </c>
      <c r="N28" s="10" t="s">
        <v>84</v>
      </c>
      <c r="O28" s="7" t="s">
        <v>328</v>
      </c>
      <c r="P28" s="9" t="s">
        <v>91</v>
      </c>
      <c r="Q28" s="8" t="s">
        <v>329</v>
      </c>
      <c r="R28" s="7" t="s">
        <v>96</v>
      </c>
      <c r="S28" s="11" t="s">
        <v>329</v>
      </c>
      <c r="T28" s="9" t="s">
        <v>96</v>
      </c>
      <c r="U28" s="8" t="s">
        <v>328</v>
      </c>
      <c r="V28" s="7" t="s">
        <v>91</v>
      </c>
      <c r="W28" s="10" t="s">
        <v>329</v>
      </c>
      <c r="X28" s="8" t="s">
        <v>84</v>
      </c>
      <c r="Y28" s="12" t="s">
        <v>329</v>
      </c>
    </row>
    <row r="29" spans="1:25" ht="14.45" x14ac:dyDescent="0.3">
      <c r="A29" s="27" t="s">
        <v>27</v>
      </c>
      <c r="B29" s="10">
        <v>194</v>
      </c>
      <c r="C29" s="7" t="s">
        <v>330</v>
      </c>
      <c r="D29" s="8">
        <v>192</v>
      </c>
      <c r="E29" s="9" t="s">
        <v>331</v>
      </c>
      <c r="F29" s="7">
        <v>193</v>
      </c>
      <c r="G29" s="10" t="s">
        <v>331</v>
      </c>
      <c r="H29" s="8">
        <v>190</v>
      </c>
      <c r="I29" s="9" t="s">
        <v>332</v>
      </c>
      <c r="J29" s="6">
        <v>188</v>
      </c>
      <c r="K29" s="7" t="s">
        <v>333</v>
      </c>
      <c r="L29" s="9">
        <v>187</v>
      </c>
      <c r="M29" s="8" t="s">
        <v>334</v>
      </c>
      <c r="N29" s="10">
        <v>184</v>
      </c>
      <c r="O29" s="7" t="s">
        <v>334</v>
      </c>
      <c r="P29" s="9">
        <v>184</v>
      </c>
      <c r="Q29" s="8" t="s">
        <v>335</v>
      </c>
      <c r="R29" s="7">
        <v>183</v>
      </c>
      <c r="S29" s="11" t="s">
        <v>336</v>
      </c>
      <c r="T29" s="9">
        <v>182</v>
      </c>
      <c r="U29" s="8" t="s">
        <v>332</v>
      </c>
      <c r="V29" s="7">
        <v>183</v>
      </c>
      <c r="W29" s="10" t="s">
        <v>337</v>
      </c>
      <c r="X29" s="8">
        <v>182</v>
      </c>
      <c r="Y29" s="12" t="s">
        <v>338</v>
      </c>
    </row>
    <row r="30" spans="1:25" ht="14.45" x14ac:dyDescent="0.3">
      <c r="A30" s="27" t="s">
        <v>28</v>
      </c>
      <c r="B30" s="10" t="s">
        <v>43</v>
      </c>
      <c r="C30" s="7" t="s">
        <v>339</v>
      </c>
      <c r="D30" s="8" t="s">
        <v>50</v>
      </c>
      <c r="E30" s="9" t="s">
        <v>339</v>
      </c>
      <c r="F30" s="7" t="s">
        <v>57</v>
      </c>
      <c r="G30" s="10" t="s">
        <v>340</v>
      </c>
      <c r="H30" s="8" t="s">
        <v>64</v>
      </c>
      <c r="I30" s="9" t="s">
        <v>341</v>
      </c>
      <c r="J30" s="6" t="s">
        <v>70</v>
      </c>
      <c r="K30" s="7" t="s">
        <v>340</v>
      </c>
      <c r="L30" s="9" t="s">
        <v>77</v>
      </c>
      <c r="M30" s="8" t="s">
        <v>340</v>
      </c>
      <c r="N30" s="10" t="s">
        <v>85</v>
      </c>
      <c r="O30" s="7" t="s">
        <v>340</v>
      </c>
      <c r="P30" s="9" t="s">
        <v>77</v>
      </c>
      <c r="Q30" s="8" t="s">
        <v>342</v>
      </c>
      <c r="R30" s="7" t="s">
        <v>70</v>
      </c>
      <c r="S30" s="11" t="s">
        <v>343</v>
      </c>
      <c r="T30" s="9" t="s">
        <v>70</v>
      </c>
      <c r="U30" s="8" t="s">
        <v>343</v>
      </c>
      <c r="V30" s="7" t="s">
        <v>107</v>
      </c>
      <c r="W30" s="10" t="s">
        <v>342</v>
      </c>
      <c r="X30" s="8" t="s">
        <v>93</v>
      </c>
      <c r="Y30" s="12" t="s">
        <v>119</v>
      </c>
    </row>
    <row r="31" spans="1:25" ht="14.45" x14ac:dyDescent="0.3">
      <c r="A31" s="27" t="s">
        <v>29</v>
      </c>
      <c r="B31" s="10">
        <v>115</v>
      </c>
      <c r="C31" s="7" t="s">
        <v>344</v>
      </c>
      <c r="D31" s="8">
        <v>113</v>
      </c>
      <c r="E31" s="9" t="s">
        <v>345</v>
      </c>
      <c r="F31" s="7">
        <v>114</v>
      </c>
      <c r="G31" s="10" t="s">
        <v>345</v>
      </c>
      <c r="H31" s="8">
        <v>112</v>
      </c>
      <c r="I31" s="9" t="s">
        <v>344</v>
      </c>
      <c r="J31" s="6">
        <v>109</v>
      </c>
      <c r="K31" s="7" t="s">
        <v>204</v>
      </c>
      <c r="L31" s="9">
        <v>109</v>
      </c>
      <c r="M31" s="8" t="s">
        <v>204</v>
      </c>
      <c r="N31" s="10">
        <v>105</v>
      </c>
      <c r="O31" s="7" t="s">
        <v>130</v>
      </c>
      <c r="P31" s="9">
        <v>105</v>
      </c>
      <c r="Q31" s="8" t="s">
        <v>346</v>
      </c>
      <c r="R31" s="7">
        <v>105</v>
      </c>
      <c r="S31" s="11" t="s">
        <v>130</v>
      </c>
      <c r="T31" s="9">
        <v>103</v>
      </c>
      <c r="U31" s="8" t="s">
        <v>346</v>
      </c>
      <c r="V31" s="7">
        <v>103</v>
      </c>
      <c r="W31" s="10" t="s">
        <v>347</v>
      </c>
      <c r="X31" s="8">
        <v>103</v>
      </c>
      <c r="Y31" s="12" t="s">
        <v>345</v>
      </c>
    </row>
    <row r="32" spans="1:25" ht="14.45" x14ac:dyDescent="0.3">
      <c r="A32" s="27" t="s">
        <v>30</v>
      </c>
      <c r="B32" s="10">
        <v>153</v>
      </c>
      <c r="C32" s="7">
        <v>110</v>
      </c>
      <c r="D32" s="8">
        <v>155</v>
      </c>
      <c r="E32" s="9">
        <v>108</v>
      </c>
      <c r="F32" s="7">
        <v>157</v>
      </c>
      <c r="G32" s="10">
        <v>107</v>
      </c>
      <c r="H32" s="8">
        <v>153</v>
      </c>
      <c r="I32" s="9">
        <v>103</v>
      </c>
      <c r="J32" s="6">
        <v>155</v>
      </c>
      <c r="K32" s="7">
        <v>104</v>
      </c>
      <c r="L32" s="9">
        <v>154</v>
      </c>
      <c r="M32" s="8">
        <v>103</v>
      </c>
      <c r="N32" s="10">
        <v>156</v>
      </c>
      <c r="O32" s="7">
        <v>102</v>
      </c>
      <c r="P32" s="9">
        <v>157</v>
      </c>
      <c r="Q32" s="8">
        <v>103</v>
      </c>
      <c r="R32" s="7">
        <v>158</v>
      </c>
      <c r="S32" s="11">
        <v>103</v>
      </c>
      <c r="T32" s="9">
        <v>159</v>
      </c>
      <c r="U32" s="8">
        <v>105</v>
      </c>
      <c r="V32" s="7">
        <v>162</v>
      </c>
      <c r="W32" s="10">
        <v>106</v>
      </c>
      <c r="X32" s="8">
        <v>159</v>
      </c>
      <c r="Y32" s="12">
        <v>104</v>
      </c>
    </row>
    <row r="33" spans="1:25" ht="14.45" x14ac:dyDescent="0.3">
      <c r="A33" s="27" t="s">
        <v>31</v>
      </c>
      <c r="B33" s="10" t="s">
        <v>44</v>
      </c>
      <c r="C33" s="7" t="s">
        <v>348</v>
      </c>
      <c r="D33" s="8" t="s">
        <v>51</v>
      </c>
      <c r="E33" s="9" t="s">
        <v>349</v>
      </c>
      <c r="F33" s="7" t="s">
        <v>58</v>
      </c>
      <c r="G33" s="10" t="s">
        <v>167</v>
      </c>
      <c r="H33" s="8" t="s">
        <v>65</v>
      </c>
      <c r="I33" s="9" t="s">
        <v>350</v>
      </c>
      <c r="J33" s="6" t="s">
        <v>71</v>
      </c>
      <c r="K33" s="7" t="s">
        <v>167</v>
      </c>
      <c r="L33" s="9" t="s">
        <v>78</v>
      </c>
      <c r="M33" s="8" t="s">
        <v>351</v>
      </c>
      <c r="N33" s="10" t="s">
        <v>86</v>
      </c>
      <c r="O33" s="7" t="s">
        <v>352</v>
      </c>
      <c r="P33" s="9" t="s">
        <v>92</v>
      </c>
      <c r="Q33" s="8" t="s">
        <v>353</v>
      </c>
      <c r="R33" s="7" t="s">
        <v>97</v>
      </c>
      <c r="S33" s="11" t="s">
        <v>277</v>
      </c>
      <c r="T33" s="9" t="s">
        <v>102</v>
      </c>
      <c r="U33" s="8" t="s">
        <v>277</v>
      </c>
      <c r="V33" s="7" t="s">
        <v>51</v>
      </c>
      <c r="W33" s="10" t="s">
        <v>354</v>
      </c>
      <c r="X33" s="8" t="s">
        <v>86</v>
      </c>
      <c r="Y33" s="12" t="s">
        <v>354</v>
      </c>
    </row>
    <row r="34" spans="1:25" ht="14.45" x14ac:dyDescent="0.3">
      <c r="A34" s="27" t="s">
        <v>32</v>
      </c>
      <c r="B34" s="10" t="s">
        <v>45</v>
      </c>
      <c r="C34" s="7">
        <v>138</v>
      </c>
      <c r="D34" s="8" t="s">
        <v>52</v>
      </c>
      <c r="E34" s="9">
        <v>141</v>
      </c>
      <c r="F34" s="7" t="s">
        <v>59</v>
      </c>
      <c r="G34" s="10">
        <v>149</v>
      </c>
      <c r="H34" s="8" t="s">
        <v>66</v>
      </c>
      <c r="I34" s="9">
        <v>158</v>
      </c>
      <c r="J34" s="6" t="s">
        <v>72</v>
      </c>
      <c r="K34" s="7">
        <v>153</v>
      </c>
      <c r="L34" s="9" t="s">
        <v>79</v>
      </c>
      <c r="M34" s="8">
        <v>158</v>
      </c>
      <c r="N34" s="10" t="s">
        <v>87</v>
      </c>
      <c r="O34" s="7">
        <v>165</v>
      </c>
      <c r="P34" s="9" t="s">
        <v>93</v>
      </c>
      <c r="Q34" s="8">
        <v>181</v>
      </c>
      <c r="R34" s="7" t="s">
        <v>98</v>
      </c>
      <c r="S34" s="11">
        <v>202</v>
      </c>
      <c r="T34" s="9" t="s">
        <v>103</v>
      </c>
      <c r="U34" s="8">
        <v>211</v>
      </c>
      <c r="V34" s="7" t="s">
        <v>108</v>
      </c>
      <c r="W34" s="10">
        <v>223</v>
      </c>
      <c r="X34" s="8" t="s">
        <v>113</v>
      </c>
      <c r="Y34" s="12">
        <v>227</v>
      </c>
    </row>
    <row r="35" spans="1:25" ht="14.45" x14ac:dyDescent="0.3">
      <c r="A35" s="27" t="s">
        <v>33</v>
      </c>
      <c r="B35" s="10"/>
      <c r="C35" s="7"/>
      <c r="D35" s="8"/>
      <c r="E35" s="9"/>
      <c r="F35" s="7"/>
      <c r="G35" s="10"/>
      <c r="H35" s="8"/>
      <c r="I35" s="9"/>
      <c r="J35" s="6"/>
      <c r="K35" s="7"/>
      <c r="L35" s="9"/>
      <c r="M35" s="8"/>
      <c r="N35" s="10"/>
      <c r="O35" s="7"/>
      <c r="P35" s="9"/>
      <c r="Q35" s="8"/>
      <c r="R35" s="7"/>
      <c r="S35" s="11"/>
      <c r="T35" s="9"/>
      <c r="U35" s="8"/>
      <c r="V35" s="7"/>
      <c r="W35" s="10"/>
      <c r="X35" s="8"/>
      <c r="Y35" s="12"/>
    </row>
    <row r="36" spans="1:25" ht="14.45" x14ac:dyDescent="0.3">
      <c r="A36" s="27" t="s">
        <v>34</v>
      </c>
      <c r="B36" s="10">
        <v>206701</v>
      </c>
      <c r="C36" s="7" t="s">
        <v>355</v>
      </c>
      <c r="D36" s="8">
        <v>222751</v>
      </c>
      <c r="E36" s="9" t="s">
        <v>187</v>
      </c>
      <c r="F36" s="7">
        <v>238624</v>
      </c>
      <c r="G36" s="10" t="s">
        <v>356</v>
      </c>
      <c r="H36" s="8">
        <v>257162</v>
      </c>
      <c r="I36" s="9" t="s">
        <v>357</v>
      </c>
      <c r="J36" s="6">
        <v>271761</v>
      </c>
      <c r="K36" s="7" t="s">
        <v>358</v>
      </c>
      <c r="L36" s="9">
        <v>284746</v>
      </c>
      <c r="M36" s="8" t="s">
        <v>359</v>
      </c>
      <c r="N36" s="10">
        <v>292978</v>
      </c>
      <c r="O36" s="7" t="s">
        <v>220</v>
      </c>
      <c r="P36" s="9">
        <v>300237</v>
      </c>
      <c r="Q36" s="8" t="s">
        <v>360</v>
      </c>
      <c r="R36" s="7">
        <v>305678</v>
      </c>
      <c r="S36" s="11" t="s">
        <v>224</v>
      </c>
      <c r="T36" s="9">
        <v>312368</v>
      </c>
      <c r="U36" s="8" t="s">
        <v>361</v>
      </c>
      <c r="V36" s="7">
        <v>316072</v>
      </c>
      <c r="W36" s="10" t="s">
        <v>362</v>
      </c>
      <c r="X36" s="8">
        <v>319272</v>
      </c>
      <c r="Y36" s="12" t="s">
        <v>363</v>
      </c>
    </row>
    <row r="37" spans="1:25" ht="14.45" x14ac:dyDescent="0.3">
      <c r="A37" s="27" t="s">
        <v>35</v>
      </c>
      <c r="B37" s="10">
        <v>113108</v>
      </c>
      <c r="C37" s="7" t="s">
        <v>364</v>
      </c>
      <c r="D37" s="8">
        <v>121593</v>
      </c>
      <c r="E37" s="9" t="s">
        <v>365</v>
      </c>
      <c r="F37" s="7">
        <v>132746</v>
      </c>
      <c r="G37" s="10" t="s">
        <v>366</v>
      </c>
      <c r="H37" s="8">
        <v>140210</v>
      </c>
      <c r="I37" s="9" t="s">
        <v>367</v>
      </c>
      <c r="J37" s="6">
        <v>145230</v>
      </c>
      <c r="K37" s="7" t="s">
        <v>52</v>
      </c>
      <c r="L37" s="9">
        <v>141294</v>
      </c>
      <c r="M37" s="8" t="s">
        <v>368</v>
      </c>
      <c r="N37" s="10">
        <v>148350</v>
      </c>
      <c r="O37" s="7" t="s">
        <v>369</v>
      </c>
      <c r="P37" s="9">
        <v>148959</v>
      </c>
      <c r="Q37" s="8" t="s">
        <v>370</v>
      </c>
      <c r="R37" s="7">
        <v>147561</v>
      </c>
      <c r="S37" s="11" t="s">
        <v>371</v>
      </c>
      <c r="T37" s="9">
        <v>147479</v>
      </c>
      <c r="U37" s="8" t="s">
        <v>372</v>
      </c>
      <c r="V37" s="7">
        <v>144272</v>
      </c>
      <c r="W37" s="10" t="s">
        <v>373</v>
      </c>
      <c r="X37" s="8">
        <v>139478</v>
      </c>
      <c r="Y37" s="12" t="s">
        <v>374</v>
      </c>
    </row>
    <row r="38" spans="1:25" ht="14.45" x14ac:dyDescent="0.3">
      <c r="A38" s="27" t="s">
        <v>36</v>
      </c>
      <c r="B38" s="10">
        <v>124280</v>
      </c>
      <c r="C38" s="7" t="s">
        <v>375</v>
      </c>
      <c r="D38" s="8">
        <v>136850</v>
      </c>
      <c r="E38" s="9" t="s">
        <v>376</v>
      </c>
      <c r="F38" s="7">
        <v>155808</v>
      </c>
      <c r="G38" s="10" t="s">
        <v>249</v>
      </c>
      <c r="H38" s="8">
        <v>173200</v>
      </c>
      <c r="I38" s="9" t="s">
        <v>377</v>
      </c>
      <c r="J38" s="6">
        <v>186254</v>
      </c>
      <c r="K38" s="7" t="s">
        <v>378</v>
      </c>
      <c r="L38" s="9">
        <v>189858</v>
      </c>
      <c r="M38" s="8" t="s">
        <v>379</v>
      </c>
      <c r="N38" s="10">
        <v>203642</v>
      </c>
      <c r="O38" s="7" t="s">
        <v>380</v>
      </c>
      <c r="P38" s="9">
        <v>207653</v>
      </c>
      <c r="Q38" s="8" t="s">
        <v>381</v>
      </c>
      <c r="R38" s="7">
        <v>208937</v>
      </c>
      <c r="S38" s="11" t="s">
        <v>382</v>
      </c>
      <c r="T38" s="9">
        <v>209943</v>
      </c>
      <c r="U38" s="8" t="s">
        <v>144</v>
      </c>
      <c r="V38" s="7">
        <v>208987</v>
      </c>
      <c r="W38" s="10" t="s">
        <v>383</v>
      </c>
      <c r="X38" s="8">
        <v>208840</v>
      </c>
      <c r="Y38" s="12" t="s">
        <v>384</v>
      </c>
    </row>
    <row r="39" spans="1:25" thickBot="1" x14ac:dyDescent="0.35">
      <c r="A39" s="27" t="s">
        <v>37</v>
      </c>
      <c r="B39" s="17">
        <v>189348</v>
      </c>
      <c r="C39" s="14" t="s">
        <v>385</v>
      </c>
      <c r="D39" s="15">
        <v>200707</v>
      </c>
      <c r="E39" s="16" t="s">
        <v>385</v>
      </c>
      <c r="F39" s="14">
        <v>215455</v>
      </c>
      <c r="G39" s="17" t="s">
        <v>196</v>
      </c>
      <c r="H39" s="15">
        <v>229767</v>
      </c>
      <c r="I39" s="16" t="s">
        <v>159</v>
      </c>
      <c r="J39" s="13">
        <v>240860</v>
      </c>
      <c r="K39" s="14" t="s">
        <v>386</v>
      </c>
      <c r="L39" s="16">
        <v>247106</v>
      </c>
      <c r="M39" s="15" t="s">
        <v>196</v>
      </c>
      <c r="N39" s="17">
        <v>261151</v>
      </c>
      <c r="O39" s="14" t="s">
        <v>387</v>
      </c>
      <c r="P39" s="16">
        <v>268779</v>
      </c>
      <c r="Q39" s="15" t="s">
        <v>388</v>
      </c>
      <c r="R39" s="14">
        <v>271849</v>
      </c>
      <c r="S39" s="18" t="s">
        <v>389</v>
      </c>
      <c r="T39" s="16">
        <v>276935</v>
      </c>
      <c r="U39" s="15" t="s">
        <v>390</v>
      </c>
      <c r="V39" s="14">
        <v>278346</v>
      </c>
      <c r="W39" s="17" t="s">
        <v>242</v>
      </c>
      <c r="X39" s="15">
        <v>278356</v>
      </c>
      <c r="Y39" s="19" t="s">
        <v>391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4"/>
  <sheetViews>
    <sheetView tabSelected="1" zoomScale="60" zoomScaleNormal="60" workbookViewId="0">
      <pane ySplit="1" topLeftCell="A2" activePane="bottomLeft" state="frozen"/>
      <selection activeCell="H1" sqref="H1"/>
      <selection pane="bottomLeft" activeCell="A131" sqref="A131"/>
    </sheetView>
  </sheetViews>
  <sheetFormatPr defaultColWidth="11.5703125" defaultRowHeight="15" x14ac:dyDescent="0.25"/>
  <cols>
    <col min="1" max="1" width="52.28515625" style="129" customWidth="1"/>
    <col min="2" max="2" width="17.140625" style="129" customWidth="1"/>
    <col min="3" max="3" width="11.28515625" style="129" customWidth="1"/>
    <col min="4" max="4" width="10.28515625" style="129" customWidth="1"/>
    <col min="5" max="5" width="7.5703125" style="129" customWidth="1"/>
    <col min="6" max="6" width="16.28515625" style="129" customWidth="1"/>
    <col min="7" max="7" width="10.7109375" style="129" customWidth="1"/>
    <col min="8" max="8" width="9.28515625" style="129" customWidth="1"/>
    <col min="9" max="9" width="16.140625" style="129" customWidth="1"/>
    <col min="10" max="10" width="10.7109375" style="129" customWidth="1"/>
    <col min="11" max="11" width="9.7109375" style="129" customWidth="1"/>
    <col min="12" max="12" width="11.5703125" style="129" customWidth="1"/>
    <col min="13" max="13" width="11.140625" style="129" customWidth="1"/>
    <col min="14" max="14" width="7.85546875" style="129" customWidth="1"/>
    <col min="15" max="15" width="16.5703125" style="129" customWidth="1"/>
    <col min="16" max="16" width="11" style="129" customWidth="1"/>
    <col min="17" max="18" width="8.42578125" style="129" customWidth="1"/>
    <col min="19" max="19" width="10.140625" style="129" customWidth="1"/>
    <col min="20" max="20" width="8.140625" style="129" customWidth="1"/>
    <col min="21" max="21" width="18.42578125" style="129" customWidth="1"/>
    <col min="22" max="22" width="9.7109375" style="129" customWidth="1"/>
    <col min="23" max="24" width="8.7109375" style="129" customWidth="1"/>
    <col min="25" max="25" width="9.7109375" style="129" customWidth="1"/>
    <col min="26" max="27" width="10.7109375" style="129" customWidth="1"/>
    <col min="28" max="28" width="10.85546875" style="129" customWidth="1"/>
    <col min="29" max="30" width="8.28515625" style="129" customWidth="1"/>
    <col min="31" max="31" width="11.42578125" style="129" customWidth="1"/>
    <col min="32" max="33" width="8.42578125" style="129" customWidth="1"/>
    <col min="34" max="34" width="11.42578125" style="129" customWidth="1"/>
    <col min="35" max="35" width="8.140625" style="129" customWidth="1"/>
    <col min="36" max="36" width="17" style="129" customWidth="1"/>
    <col min="37" max="37" width="9.7109375" style="129" customWidth="1"/>
    <col min="38" max="38" width="8.85546875" style="129" customWidth="1"/>
    <col min="39" max="39" width="10.7109375" style="129" customWidth="1"/>
    <col min="40" max="16384" width="11.5703125" style="129"/>
  </cols>
  <sheetData>
    <row r="1" spans="1:39" ht="15.75" thickBot="1" x14ac:dyDescent="0.3">
      <c r="A1" s="125" t="s">
        <v>561</v>
      </c>
      <c r="B1" s="124" t="s">
        <v>622</v>
      </c>
      <c r="C1" s="124" t="s">
        <v>589</v>
      </c>
      <c r="D1" s="125" t="s">
        <v>537</v>
      </c>
      <c r="E1" s="126" t="s">
        <v>538</v>
      </c>
      <c r="F1" s="127" t="s">
        <v>595</v>
      </c>
      <c r="G1" s="125" t="s">
        <v>539</v>
      </c>
      <c r="H1" s="126" t="s">
        <v>540</v>
      </c>
      <c r="I1" s="127" t="s">
        <v>597</v>
      </c>
      <c r="J1" s="125" t="s">
        <v>541</v>
      </c>
      <c r="K1" s="126" t="s">
        <v>542</v>
      </c>
      <c r="L1" s="127" t="s">
        <v>596</v>
      </c>
      <c r="M1" s="125" t="s">
        <v>543</v>
      </c>
      <c r="N1" s="126" t="s">
        <v>544</v>
      </c>
      <c r="O1" s="127" t="s">
        <v>598</v>
      </c>
      <c r="P1" s="125" t="s">
        <v>545</v>
      </c>
      <c r="Q1" s="126" t="s">
        <v>546</v>
      </c>
      <c r="R1" s="127" t="s">
        <v>599</v>
      </c>
      <c r="S1" s="125" t="s">
        <v>547</v>
      </c>
      <c r="T1" s="126" t="s">
        <v>548</v>
      </c>
      <c r="U1" s="127" t="s">
        <v>600</v>
      </c>
      <c r="V1" s="125" t="s">
        <v>549</v>
      </c>
      <c r="W1" s="126" t="s">
        <v>550</v>
      </c>
      <c r="X1" s="127" t="s">
        <v>601</v>
      </c>
      <c r="Y1" s="125" t="s">
        <v>551</v>
      </c>
      <c r="Z1" s="126" t="s">
        <v>552</v>
      </c>
      <c r="AA1" s="127" t="s">
        <v>602</v>
      </c>
      <c r="AB1" s="125" t="s">
        <v>553</v>
      </c>
      <c r="AC1" s="126" t="s">
        <v>554</v>
      </c>
      <c r="AD1" s="127" t="s">
        <v>603</v>
      </c>
      <c r="AE1" s="125" t="s">
        <v>555</v>
      </c>
      <c r="AF1" s="126" t="s">
        <v>556</v>
      </c>
      <c r="AG1" s="127" t="s">
        <v>604</v>
      </c>
      <c r="AH1" s="125" t="s">
        <v>557</v>
      </c>
      <c r="AI1" s="126" t="s">
        <v>558</v>
      </c>
      <c r="AJ1" s="127" t="s">
        <v>605</v>
      </c>
      <c r="AK1" s="125" t="s">
        <v>559</v>
      </c>
      <c r="AL1" s="126" t="s">
        <v>560</v>
      </c>
      <c r="AM1" s="127" t="s">
        <v>606</v>
      </c>
    </row>
    <row r="2" spans="1:39" ht="15.75" thickBot="1" x14ac:dyDescent="0.3">
      <c r="A2" s="148" t="s">
        <v>0</v>
      </c>
      <c r="B2" s="149">
        <v>0</v>
      </c>
      <c r="C2" s="149" t="s">
        <v>0</v>
      </c>
      <c r="D2" s="148">
        <v>299855</v>
      </c>
      <c r="E2" s="150"/>
      <c r="F2" s="151"/>
      <c r="G2" s="148">
        <v>318065</v>
      </c>
      <c r="H2" s="150"/>
      <c r="I2" s="151"/>
      <c r="J2" s="148">
        <v>335771</v>
      </c>
      <c r="K2" s="150"/>
      <c r="L2" s="151"/>
      <c r="M2" s="148">
        <v>355019</v>
      </c>
      <c r="N2" s="150"/>
      <c r="O2" s="151"/>
      <c r="P2" s="148">
        <v>369600</v>
      </c>
      <c r="Q2" s="150"/>
      <c r="R2" s="151"/>
      <c r="S2" s="148">
        <v>384826</v>
      </c>
      <c r="T2" s="150"/>
      <c r="U2" s="151"/>
      <c r="V2" s="148">
        <v>395470</v>
      </c>
      <c r="W2" s="150"/>
      <c r="X2" s="151"/>
      <c r="Y2" s="148">
        <v>402312</v>
      </c>
      <c r="Z2" s="150"/>
      <c r="AA2" s="151"/>
      <c r="AB2" s="148">
        <v>401175</v>
      </c>
      <c r="AC2" s="150"/>
      <c r="AD2" s="151"/>
      <c r="AE2" s="148">
        <v>404252</v>
      </c>
      <c r="AF2" s="150"/>
      <c r="AG2" s="151"/>
      <c r="AH2" s="148">
        <v>400209</v>
      </c>
      <c r="AI2" s="150"/>
      <c r="AJ2" s="151"/>
      <c r="AK2" s="148">
        <v>394266</v>
      </c>
      <c r="AL2" s="150"/>
      <c r="AM2" s="151"/>
    </row>
    <row r="3" spans="1:39" ht="15.75" thickBot="1" x14ac:dyDescent="0.3">
      <c r="A3" s="162" t="s">
        <v>1</v>
      </c>
      <c r="B3" s="163">
        <v>0</v>
      </c>
      <c r="C3" s="163" t="s">
        <v>562</v>
      </c>
      <c r="D3" s="162" t="s">
        <v>38</v>
      </c>
      <c r="E3" s="164" t="s">
        <v>114</v>
      </c>
      <c r="F3" s="165">
        <v>299855</v>
      </c>
      <c r="G3" s="162" t="s">
        <v>46</v>
      </c>
      <c r="H3" s="164" t="s">
        <v>115</v>
      </c>
      <c r="I3" s="165">
        <f>$G$2</f>
        <v>318065</v>
      </c>
      <c r="J3" s="162" t="s">
        <v>53</v>
      </c>
      <c r="K3" s="164" t="s">
        <v>116</v>
      </c>
      <c r="L3" s="165">
        <v>335771</v>
      </c>
      <c r="M3" s="162" t="s">
        <v>60</v>
      </c>
      <c r="N3" s="164" t="s">
        <v>117</v>
      </c>
      <c r="O3" s="165">
        <v>355019</v>
      </c>
      <c r="P3" s="162" t="s">
        <v>67</v>
      </c>
      <c r="Q3" s="164" t="s">
        <v>118</v>
      </c>
      <c r="R3" s="165">
        <v>369600</v>
      </c>
      <c r="S3" s="162" t="s">
        <v>73</v>
      </c>
      <c r="T3" s="164" t="s">
        <v>118</v>
      </c>
      <c r="U3" s="165">
        <v>384826</v>
      </c>
      <c r="V3" s="162" t="s">
        <v>80</v>
      </c>
      <c r="W3" s="164" t="s">
        <v>119</v>
      </c>
      <c r="X3" s="165">
        <v>395470</v>
      </c>
      <c r="Y3" s="162" t="s">
        <v>88</v>
      </c>
      <c r="Z3" s="164" t="s">
        <v>119</v>
      </c>
      <c r="AA3" s="165">
        <v>402312</v>
      </c>
      <c r="AB3" s="162" t="s">
        <v>94</v>
      </c>
      <c r="AC3" s="164" t="s">
        <v>118</v>
      </c>
      <c r="AD3" s="165">
        <v>401175</v>
      </c>
      <c r="AE3" s="162" t="s">
        <v>99</v>
      </c>
      <c r="AF3" s="164" t="s">
        <v>118</v>
      </c>
      <c r="AG3" s="165">
        <v>404252</v>
      </c>
      <c r="AH3" s="162" t="s">
        <v>104</v>
      </c>
      <c r="AI3" s="164" t="s">
        <v>118</v>
      </c>
      <c r="AJ3" s="165">
        <v>400209</v>
      </c>
      <c r="AK3" s="162" t="s">
        <v>109</v>
      </c>
      <c r="AL3" s="164" t="s">
        <v>117</v>
      </c>
      <c r="AM3" s="165">
        <v>394266</v>
      </c>
    </row>
    <row r="4" spans="1:39" x14ac:dyDescent="0.25">
      <c r="A4" s="166" t="s">
        <v>2</v>
      </c>
      <c r="B4" s="166">
        <v>0</v>
      </c>
      <c r="C4" s="166" t="s">
        <v>590</v>
      </c>
      <c r="D4" s="167">
        <v>98104</v>
      </c>
      <c r="E4" s="168" t="s">
        <v>130</v>
      </c>
      <c r="F4" s="169"/>
      <c r="G4" s="167">
        <v>107607</v>
      </c>
      <c r="H4" s="168" t="s">
        <v>120</v>
      </c>
      <c r="I4" s="169"/>
      <c r="J4" s="167">
        <v>115629</v>
      </c>
      <c r="K4" s="168" t="s">
        <v>121</v>
      </c>
      <c r="L4" s="169"/>
      <c r="M4" s="167">
        <v>124675</v>
      </c>
      <c r="N4" s="168" t="s">
        <v>122</v>
      </c>
      <c r="O4" s="169"/>
      <c r="P4" s="167">
        <v>132801</v>
      </c>
      <c r="Q4" s="168" t="s">
        <v>123</v>
      </c>
      <c r="R4" s="169"/>
      <c r="S4" s="167">
        <v>140657</v>
      </c>
      <c r="T4" s="168" t="s">
        <v>131</v>
      </c>
      <c r="U4" s="169">
        <v>384826</v>
      </c>
      <c r="V4" s="167">
        <v>144226</v>
      </c>
      <c r="W4" s="168" t="s">
        <v>124</v>
      </c>
      <c r="X4" s="169">
        <v>395470</v>
      </c>
      <c r="Y4" s="167">
        <v>145462</v>
      </c>
      <c r="Z4" s="168" t="s">
        <v>125</v>
      </c>
      <c r="AA4" s="169">
        <v>402312</v>
      </c>
      <c r="AB4" s="167">
        <v>147890</v>
      </c>
      <c r="AC4" s="168" t="s">
        <v>126</v>
      </c>
      <c r="AD4" s="169">
        <v>401175</v>
      </c>
      <c r="AE4" s="167">
        <v>149950</v>
      </c>
      <c r="AF4" s="168" t="s">
        <v>127</v>
      </c>
      <c r="AG4" s="169">
        <v>404252</v>
      </c>
      <c r="AH4" s="167">
        <v>148749</v>
      </c>
      <c r="AI4" s="168" t="s">
        <v>128</v>
      </c>
      <c r="AJ4" s="169">
        <v>400209</v>
      </c>
      <c r="AK4" s="167">
        <v>148385</v>
      </c>
      <c r="AL4" s="168" t="s">
        <v>129</v>
      </c>
      <c r="AM4" s="169">
        <v>394266</v>
      </c>
    </row>
    <row r="5" spans="1:39" ht="15.75" thickBot="1" x14ac:dyDescent="0.3">
      <c r="A5" s="170" t="str">
        <f>A4</f>
        <v>Age &gt;75 years, n (%)</v>
      </c>
      <c r="B5" s="170">
        <v>0</v>
      </c>
      <c r="C5" s="170" t="str">
        <f>C4</f>
        <v>Q0</v>
      </c>
      <c r="D5" s="171">
        <f>D$2-D4</f>
        <v>201751</v>
      </c>
      <c r="E5" s="172"/>
      <c r="F5" s="173"/>
      <c r="G5" s="171">
        <f>G$2-G4</f>
        <v>210458</v>
      </c>
      <c r="H5" s="172"/>
      <c r="I5" s="173"/>
      <c r="J5" s="171">
        <f>J$2-J4</f>
        <v>220142</v>
      </c>
      <c r="K5" s="172"/>
      <c r="L5" s="173"/>
      <c r="M5" s="171">
        <f>M$2-M4</f>
        <v>230344</v>
      </c>
      <c r="N5" s="172"/>
      <c r="O5" s="173"/>
      <c r="P5" s="171">
        <f>P$2-P4</f>
        <v>236799</v>
      </c>
      <c r="Q5" s="172"/>
      <c r="R5" s="173"/>
      <c r="S5" s="171">
        <f>S$2-S4</f>
        <v>244169</v>
      </c>
      <c r="T5" s="172"/>
      <c r="U5" s="173">
        <v>384826</v>
      </c>
      <c r="V5" s="171">
        <f>V$2-V4</f>
        <v>251244</v>
      </c>
      <c r="W5" s="172"/>
      <c r="X5" s="173">
        <v>395470</v>
      </c>
      <c r="Y5" s="171">
        <f>Y$2-Y4</f>
        <v>256850</v>
      </c>
      <c r="Z5" s="172"/>
      <c r="AA5" s="173">
        <v>402312</v>
      </c>
      <c r="AB5" s="171">
        <f>AB$2-AB4</f>
        <v>253285</v>
      </c>
      <c r="AC5" s="172"/>
      <c r="AD5" s="173">
        <v>401175</v>
      </c>
      <c r="AE5" s="171">
        <f>AE$2-AE4</f>
        <v>254302</v>
      </c>
      <c r="AF5" s="172"/>
      <c r="AG5" s="173">
        <v>404252</v>
      </c>
      <c r="AH5" s="171">
        <f>AH$2-AH4</f>
        <v>251460</v>
      </c>
      <c r="AI5" s="172"/>
      <c r="AJ5" s="173">
        <v>400209</v>
      </c>
      <c r="AK5" s="171">
        <f>AK$2-AK4</f>
        <v>245881</v>
      </c>
      <c r="AL5" s="172"/>
      <c r="AM5" s="173">
        <v>394266</v>
      </c>
    </row>
    <row r="6" spans="1:39" ht="15.75" thickBot="1" x14ac:dyDescent="0.3">
      <c r="A6" s="166" t="s">
        <v>3</v>
      </c>
      <c r="B6" s="166">
        <v>0</v>
      </c>
      <c r="C6" s="166" t="s">
        <v>563</v>
      </c>
      <c r="D6" s="167" t="s">
        <v>39</v>
      </c>
      <c r="E6" s="168" t="s">
        <v>132</v>
      </c>
      <c r="F6" s="169">
        <v>299855</v>
      </c>
      <c r="G6" s="167" t="s">
        <v>47</v>
      </c>
      <c r="H6" s="168" t="s">
        <v>133</v>
      </c>
      <c r="I6" s="169">
        <v>318065</v>
      </c>
      <c r="J6" s="167" t="s">
        <v>54</v>
      </c>
      <c r="K6" s="168" t="s">
        <v>134</v>
      </c>
      <c r="L6" s="169">
        <v>335771</v>
      </c>
      <c r="M6" s="167" t="s">
        <v>61</v>
      </c>
      <c r="N6" s="168" t="s">
        <v>135</v>
      </c>
      <c r="O6" s="169">
        <v>355019</v>
      </c>
      <c r="P6" s="167" t="s">
        <v>68</v>
      </c>
      <c r="Q6" s="168" t="s">
        <v>136</v>
      </c>
      <c r="R6" s="169">
        <v>369600</v>
      </c>
      <c r="S6" s="167" t="s">
        <v>74</v>
      </c>
      <c r="T6" s="168" t="s">
        <v>137</v>
      </c>
      <c r="U6" s="169">
        <v>384826</v>
      </c>
      <c r="V6" s="167" t="s">
        <v>81</v>
      </c>
      <c r="W6" s="168" t="s">
        <v>138</v>
      </c>
      <c r="X6" s="169">
        <v>395470</v>
      </c>
      <c r="Y6" s="167" t="s">
        <v>89</v>
      </c>
      <c r="Z6" s="168" t="s">
        <v>139</v>
      </c>
      <c r="AA6" s="169">
        <v>402312</v>
      </c>
      <c r="AB6" s="167" t="s">
        <v>95</v>
      </c>
      <c r="AC6" s="168" t="s">
        <v>140</v>
      </c>
      <c r="AD6" s="169">
        <v>401175</v>
      </c>
      <c r="AE6" s="167" t="s">
        <v>100</v>
      </c>
      <c r="AF6" s="168" t="s">
        <v>141</v>
      </c>
      <c r="AG6" s="169">
        <v>404252</v>
      </c>
      <c r="AH6" s="167" t="s">
        <v>105</v>
      </c>
      <c r="AI6" s="168" t="s">
        <v>142</v>
      </c>
      <c r="AJ6" s="169">
        <v>400209</v>
      </c>
      <c r="AK6" s="167" t="s">
        <v>110</v>
      </c>
      <c r="AL6" s="168" t="s">
        <v>143</v>
      </c>
      <c r="AM6" s="169">
        <v>394266</v>
      </c>
    </row>
    <row r="7" spans="1:39" x14ac:dyDescent="0.25">
      <c r="A7" s="167" t="s">
        <v>4</v>
      </c>
      <c r="B7" s="166">
        <v>0</v>
      </c>
      <c r="C7" s="166" t="s">
        <v>564</v>
      </c>
      <c r="D7" s="167">
        <v>155534</v>
      </c>
      <c r="E7" s="168" t="s">
        <v>144</v>
      </c>
      <c r="F7" s="169"/>
      <c r="G7" s="167">
        <v>166499</v>
      </c>
      <c r="H7" s="168" t="s">
        <v>145</v>
      </c>
      <c r="I7" s="169"/>
      <c r="J7" s="168">
        <v>177329</v>
      </c>
      <c r="K7" s="168" t="s">
        <v>146</v>
      </c>
      <c r="L7" s="168"/>
      <c r="M7" s="167">
        <v>188809</v>
      </c>
      <c r="N7" s="168" t="s">
        <v>147</v>
      </c>
      <c r="O7" s="169"/>
      <c r="P7" s="167">
        <v>197641</v>
      </c>
      <c r="Q7" s="168" t="s">
        <v>148</v>
      </c>
      <c r="R7" s="169"/>
      <c r="S7" s="167">
        <v>206793</v>
      </c>
      <c r="T7" s="168" t="s">
        <v>149</v>
      </c>
      <c r="U7" s="169"/>
      <c r="V7" s="167">
        <v>213202</v>
      </c>
      <c r="W7" s="168" t="s">
        <v>150</v>
      </c>
      <c r="X7" s="169"/>
      <c r="Y7" s="167">
        <v>217706</v>
      </c>
      <c r="Z7" s="168" t="s">
        <v>151</v>
      </c>
      <c r="AA7" s="169"/>
      <c r="AB7" s="168">
        <v>218271</v>
      </c>
      <c r="AC7" s="168" t="s">
        <v>152</v>
      </c>
      <c r="AD7" s="168"/>
      <c r="AE7" s="167">
        <v>220818</v>
      </c>
      <c r="AF7" s="168" t="s">
        <v>153</v>
      </c>
      <c r="AG7" s="169"/>
      <c r="AH7" s="167">
        <v>219289</v>
      </c>
      <c r="AI7" s="168" t="s">
        <v>154</v>
      </c>
      <c r="AJ7" s="169"/>
      <c r="AK7" s="168">
        <v>216708</v>
      </c>
      <c r="AL7" s="168" t="s">
        <v>155</v>
      </c>
      <c r="AM7" s="169"/>
    </row>
    <row r="8" spans="1:39" ht="15.75" thickBot="1" x14ac:dyDescent="0.3">
      <c r="A8" s="171" t="str">
        <f>A7</f>
        <v>Sex (male), n (%)</v>
      </c>
      <c r="B8" s="170">
        <v>0</v>
      </c>
      <c r="C8" s="170" t="str">
        <f>C7</f>
        <v>Q1</v>
      </c>
      <c r="D8" s="171">
        <f>D$2-D7</f>
        <v>144321</v>
      </c>
      <c r="E8" s="172"/>
      <c r="F8" s="173"/>
      <c r="G8" s="171">
        <f>G$2-G7</f>
        <v>151566</v>
      </c>
      <c r="H8" s="172"/>
      <c r="I8" s="173"/>
      <c r="J8" s="172">
        <f>J$2-J7</f>
        <v>158442</v>
      </c>
      <c r="K8" s="172"/>
      <c r="L8" s="172"/>
      <c r="M8" s="171">
        <f>M$2-M7</f>
        <v>166210</v>
      </c>
      <c r="N8" s="172"/>
      <c r="O8" s="173"/>
      <c r="P8" s="171">
        <f>P$2-P7</f>
        <v>171959</v>
      </c>
      <c r="Q8" s="172"/>
      <c r="R8" s="173"/>
      <c r="S8" s="171">
        <f>S$2-S7</f>
        <v>178033</v>
      </c>
      <c r="T8" s="172"/>
      <c r="U8" s="173"/>
      <c r="V8" s="171">
        <f>V$2-V7</f>
        <v>182268</v>
      </c>
      <c r="W8" s="172"/>
      <c r="X8" s="173"/>
      <c r="Y8" s="171">
        <f>Y$2-Y7</f>
        <v>184606</v>
      </c>
      <c r="Z8" s="172"/>
      <c r="AA8" s="173"/>
      <c r="AB8" s="172">
        <f>AB$2-AB7</f>
        <v>182904</v>
      </c>
      <c r="AC8" s="172"/>
      <c r="AD8" s="172"/>
      <c r="AE8" s="171">
        <f>AE$2-AE7</f>
        <v>183434</v>
      </c>
      <c r="AF8" s="172"/>
      <c r="AG8" s="173"/>
      <c r="AH8" s="171">
        <f>AH$2-AH7</f>
        <v>180920</v>
      </c>
      <c r="AI8" s="172"/>
      <c r="AJ8" s="173"/>
      <c r="AK8" s="172">
        <f>AK$2-AK7</f>
        <v>177558</v>
      </c>
      <c r="AL8" s="172"/>
      <c r="AM8" s="173"/>
    </row>
    <row r="9" spans="1:39" x14ac:dyDescent="0.25">
      <c r="A9" s="160" t="s">
        <v>5</v>
      </c>
      <c r="B9" s="159">
        <v>0</v>
      </c>
      <c r="C9" s="159"/>
      <c r="D9" s="160"/>
      <c r="E9" s="158"/>
      <c r="F9" s="161"/>
      <c r="G9" s="160"/>
      <c r="H9" s="158"/>
      <c r="I9" s="161"/>
      <c r="J9" s="160"/>
      <c r="K9" s="158"/>
      <c r="L9" s="161"/>
      <c r="M9" s="160"/>
      <c r="N9" s="158"/>
      <c r="O9" s="161"/>
      <c r="P9" s="160"/>
      <c r="Q9" s="158"/>
      <c r="R9" s="161"/>
      <c r="S9" s="160"/>
      <c r="T9" s="158"/>
      <c r="U9" s="161"/>
      <c r="V9" s="160"/>
      <c r="W9" s="158"/>
      <c r="X9" s="161"/>
      <c r="Y9" s="160"/>
      <c r="Z9" s="158"/>
      <c r="AA9" s="161"/>
      <c r="AB9" s="160"/>
      <c r="AC9" s="158"/>
      <c r="AD9" s="161"/>
      <c r="AE9" s="160"/>
      <c r="AF9" s="158"/>
      <c r="AG9" s="161"/>
      <c r="AH9" s="160"/>
      <c r="AI9" s="158"/>
      <c r="AJ9" s="161"/>
      <c r="AK9" s="160"/>
      <c r="AL9" s="158"/>
      <c r="AM9" s="161"/>
    </row>
    <row r="10" spans="1:39" x14ac:dyDescent="0.25">
      <c r="A10" s="174" t="s">
        <v>6</v>
      </c>
      <c r="B10" s="175">
        <v>0</v>
      </c>
      <c r="C10" s="175" t="s">
        <v>565</v>
      </c>
      <c r="D10" s="174">
        <v>151906</v>
      </c>
      <c r="E10" s="176" t="s">
        <v>156</v>
      </c>
      <c r="F10" s="177"/>
      <c r="G10" s="174">
        <v>169301</v>
      </c>
      <c r="H10" s="176" t="s">
        <v>157</v>
      </c>
      <c r="I10" s="177"/>
      <c r="J10" s="174">
        <v>186097</v>
      </c>
      <c r="K10" s="176" t="s">
        <v>158</v>
      </c>
      <c r="L10" s="177"/>
      <c r="M10" s="174">
        <v>212027</v>
      </c>
      <c r="N10" s="176" t="s">
        <v>159</v>
      </c>
      <c r="O10" s="177"/>
      <c r="P10" s="174">
        <v>224377</v>
      </c>
      <c r="Q10" s="176" t="s">
        <v>157</v>
      </c>
      <c r="R10" s="177"/>
      <c r="S10" s="174">
        <v>233993</v>
      </c>
      <c r="T10" s="176" t="s">
        <v>160</v>
      </c>
      <c r="U10" s="177"/>
      <c r="V10" s="174">
        <v>233957</v>
      </c>
      <c r="W10" s="176" t="s">
        <v>161</v>
      </c>
      <c r="X10" s="177"/>
      <c r="Y10" s="174">
        <v>230948</v>
      </c>
      <c r="Z10" s="176" t="s">
        <v>162</v>
      </c>
      <c r="AA10" s="177"/>
      <c r="AB10" s="174">
        <v>224317</v>
      </c>
      <c r="AC10" s="176" t="s">
        <v>163</v>
      </c>
      <c r="AD10" s="177"/>
      <c r="AE10" s="174">
        <v>221448</v>
      </c>
      <c r="AF10" s="176" t="s">
        <v>164</v>
      </c>
      <c r="AG10" s="177"/>
      <c r="AH10" s="174">
        <v>216008</v>
      </c>
      <c r="AI10" s="176" t="s">
        <v>154</v>
      </c>
      <c r="AJ10" s="177"/>
      <c r="AK10" s="174">
        <v>209774</v>
      </c>
      <c r="AL10" s="176" t="s">
        <v>165</v>
      </c>
      <c r="AM10" s="177"/>
    </row>
    <row r="11" spans="1:39" x14ac:dyDescent="0.25">
      <c r="A11" s="174" t="s">
        <v>7</v>
      </c>
      <c r="B11" s="175">
        <v>0</v>
      </c>
      <c r="C11" s="175" t="s">
        <v>565</v>
      </c>
      <c r="D11" s="174">
        <v>42554</v>
      </c>
      <c r="E11" s="176" t="s">
        <v>166</v>
      </c>
      <c r="F11" s="177"/>
      <c r="G11" s="174">
        <v>46441</v>
      </c>
      <c r="H11" s="176" t="s">
        <v>167</v>
      </c>
      <c r="I11" s="177"/>
      <c r="J11" s="174">
        <v>49119</v>
      </c>
      <c r="K11" s="176" t="s">
        <v>168</v>
      </c>
      <c r="L11" s="177"/>
      <c r="M11" s="174">
        <v>50377</v>
      </c>
      <c r="N11" s="176" t="s">
        <v>169</v>
      </c>
      <c r="O11" s="177"/>
      <c r="P11" s="174">
        <v>50347</v>
      </c>
      <c r="Q11" s="176" t="s">
        <v>170</v>
      </c>
      <c r="R11" s="177"/>
      <c r="S11" s="174">
        <v>51658</v>
      </c>
      <c r="T11" s="176" t="s">
        <v>171</v>
      </c>
      <c r="U11" s="177"/>
      <c r="V11" s="174">
        <v>54518</v>
      </c>
      <c r="W11" s="176" t="s">
        <v>172</v>
      </c>
      <c r="X11" s="177"/>
      <c r="Y11" s="174">
        <v>56625</v>
      </c>
      <c r="Z11" s="176" t="s">
        <v>173</v>
      </c>
      <c r="AA11" s="177"/>
      <c r="AB11" s="174">
        <v>56756</v>
      </c>
      <c r="AC11" s="176" t="s">
        <v>173</v>
      </c>
      <c r="AD11" s="177"/>
      <c r="AE11" s="174">
        <v>57323</v>
      </c>
      <c r="AF11" s="176" t="s">
        <v>173</v>
      </c>
      <c r="AG11" s="177"/>
      <c r="AH11" s="174">
        <v>57457</v>
      </c>
      <c r="AI11" s="176" t="s">
        <v>174</v>
      </c>
      <c r="AJ11" s="177"/>
      <c r="AK11" s="174">
        <v>56060</v>
      </c>
      <c r="AL11" s="176" t="s">
        <v>170</v>
      </c>
      <c r="AM11" s="177"/>
    </row>
    <row r="12" spans="1:39" ht="15.75" thickBot="1" x14ac:dyDescent="0.3">
      <c r="A12" s="171" t="s">
        <v>8</v>
      </c>
      <c r="B12" s="170">
        <v>0</v>
      </c>
      <c r="C12" s="170" t="s">
        <v>565</v>
      </c>
      <c r="D12" s="171">
        <v>40926</v>
      </c>
      <c r="E12" s="172" t="s">
        <v>175</v>
      </c>
      <c r="F12" s="173"/>
      <c r="G12" s="171">
        <v>47488</v>
      </c>
      <c r="H12" s="172" t="s">
        <v>176</v>
      </c>
      <c r="I12" s="173"/>
      <c r="J12" s="171">
        <v>55656</v>
      </c>
      <c r="K12" s="172" t="s">
        <v>177</v>
      </c>
      <c r="L12" s="173"/>
      <c r="M12" s="171">
        <v>65449</v>
      </c>
      <c r="N12" s="172" t="s">
        <v>178</v>
      </c>
      <c r="O12" s="173"/>
      <c r="P12" s="171">
        <v>74050</v>
      </c>
      <c r="Q12" s="172" t="s">
        <v>179</v>
      </c>
      <c r="R12" s="173"/>
      <c r="S12" s="171">
        <v>81493</v>
      </c>
      <c r="T12" s="172" t="s">
        <v>180</v>
      </c>
      <c r="U12" s="173"/>
      <c r="V12" s="171">
        <v>92541</v>
      </c>
      <c r="W12" s="172" t="s">
        <v>181</v>
      </c>
      <c r="X12" s="173"/>
      <c r="Y12" s="171">
        <v>102432</v>
      </c>
      <c r="Z12" s="172" t="s">
        <v>182</v>
      </c>
      <c r="AA12" s="173"/>
      <c r="AB12" s="171">
        <v>110433</v>
      </c>
      <c r="AC12" s="172" t="s">
        <v>183</v>
      </c>
      <c r="AD12" s="173"/>
      <c r="AE12" s="171">
        <v>117462</v>
      </c>
      <c r="AF12" s="172" t="s">
        <v>184</v>
      </c>
      <c r="AG12" s="173"/>
      <c r="AH12" s="171">
        <v>120801</v>
      </c>
      <c r="AI12" s="172" t="s">
        <v>185</v>
      </c>
      <c r="AJ12" s="173"/>
      <c r="AK12" s="171">
        <v>124391</v>
      </c>
      <c r="AL12" s="172" t="s">
        <v>186</v>
      </c>
      <c r="AM12" s="173"/>
    </row>
    <row r="13" spans="1:39" x14ac:dyDescent="0.25">
      <c r="A13" s="154" t="s">
        <v>9</v>
      </c>
      <c r="B13" s="153">
        <v>0</v>
      </c>
      <c r="C13" s="153"/>
      <c r="D13" s="152"/>
      <c r="E13" s="135"/>
      <c r="F13" s="139"/>
      <c r="G13" s="152"/>
      <c r="H13" s="135"/>
      <c r="I13" s="139"/>
      <c r="J13" s="152"/>
      <c r="K13" s="135"/>
      <c r="L13" s="139"/>
      <c r="M13" s="152"/>
      <c r="N13" s="135"/>
      <c r="O13" s="139"/>
      <c r="P13" s="152"/>
      <c r="Q13" s="135"/>
      <c r="R13" s="139"/>
      <c r="S13" s="152"/>
      <c r="T13" s="135"/>
      <c r="U13" s="139"/>
      <c r="V13" s="152"/>
      <c r="W13" s="135"/>
      <c r="X13" s="139"/>
      <c r="Y13" s="152"/>
      <c r="Z13" s="135"/>
      <c r="AA13" s="139"/>
      <c r="AB13" s="152"/>
      <c r="AC13" s="135"/>
      <c r="AD13" s="139"/>
      <c r="AE13" s="152"/>
      <c r="AF13" s="135"/>
      <c r="AG13" s="139"/>
      <c r="AH13" s="152"/>
      <c r="AI13" s="135"/>
      <c r="AJ13" s="139"/>
      <c r="AK13" s="152"/>
      <c r="AL13" s="135"/>
      <c r="AM13" s="139"/>
    </row>
    <row r="14" spans="1:39" x14ac:dyDescent="0.25">
      <c r="A14" s="174" t="s">
        <v>10</v>
      </c>
      <c r="B14" s="175">
        <v>0</v>
      </c>
      <c r="C14" s="175" t="s">
        <v>566</v>
      </c>
      <c r="D14" s="174">
        <v>82147</v>
      </c>
      <c r="E14" s="176" t="s">
        <v>187</v>
      </c>
      <c r="F14" s="177"/>
      <c r="G14" s="174">
        <v>93138</v>
      </c>
      <c r="H14" s="176" t="s">
        <v>188</v>
      </c>
      <c r="I14" s="177"/>
      <c r="J14" s="174">
        <v>108256</v>
      </c>
      <c r="K14" s="176" t="s">
        <v>189</v>
      </c>
      <c r="L14" s="177"/>
      <c r="M14" s="174">
        <v>129886</v>
      </c>
      <c r="N14" s="176" t="s">
        <v>190</v>
      </c>
      <c r="O14" s="177"/>
      <c r="P14" s="174">
        <v>137741</v>
      </c>
      <c r="Q14" s="176" t="s">
        <v>191</v>
      </c>
      <c r="R14" s="177"/>
      <c r="S14" s="174">
        <v>151994</v>
      </c>
      <c r="T14" s="176" t="s">
        <v>192</v>
      </c>
      <c r="U14" s="177"/>
      <c r="V14" s="174">
        <v>169619</v>
      </c>
      <c r="W14" s="176" t="s">
        <v>193</v>
      </c>
      <c r="X14" s="177"/>
      <c r="Y14" s="174">
        <v>159519</v>
      </c>
      <c r="Z14" s="176" t="s">
        <v>194</v>
      </c>
      <c r="AA14" s="177"/>
      <c r="AB14" s="174">
        <v>160084</v>
      </c>
      <c r="AC14" s="176" t="s">
        <v>195</v>
      </c>
      <c r="AD14" s="177"/>
      <c r="AE14" s="174">
        <v>166452</v>
      </c>
      <c r="AF14" s="176" t="s">
        <v>196</v>
      </c>
      <c r="AG14" s="177"/>
      <c r="AH14" s="174">
        <v>161344</v>
      </c>
      <c r="AI14" s="176" t="s">
        <v>160</v>
      </c>
      <c r="AJ14" s="177"/>
      <c r="AK14" s="174">
        <v>167135</v>
      </c>
      <c r="AL14" s="176" t="s">
        <v>197</v>
      </c>
      <c r="AM14" s="177"/>
    </row>
    <row r="15" spans="1:39" x14ac:dyDescent="0.25">
      <c r="A15" s="174" t="s">
        <v>11</v>
      </c>
      <c r="B15" s="175">
        <v>0</v>
      </c>
      <c r="C15" s="175" t="s">
        <v>566</v>
      </c>
      <c r="D15" s="174">
        <v>31721</v>
      </c>
      <c r="E15" s="176" t="s">
        <v>198</v>
      </c>
      <c r="F15" s="177"/>
      <c r="G15" s="174">
        <v>34600</v>
      </c>
      <c r="H15" s="176" t="s">
        <v>182</v>
      </c>
      <c r="I15" s="177"/>
      <c r="J15" s="174">
        <v>41045</v>
      </c>
      <c r="K15" s="176" t="s">
        <v>199</v>
      </c>
      <c r="L15" s="177"/>
      <c r="M15" s="174">
        <v>50310</v>
      </c>
      <c r="N15" s="176" t="s">
        <v>200</v>
      </c>
      <c r="O15" s="177"/>
      <c r="P15" s="174">
        <v>52133</v>
      </c>
      <c r="Q15" s="176" t="s">
        <v>201</v>
      </c>
      <c r="R15" s="177"/>
      <c r="S15" s="174">
        <v>56258</v>
      </c>
      <c r="T15" s="176" t="s">
        <v>202</v>
      </c>
      <c r="U15" s="177"/>
      <c r="V15" s="174">
        <v>70112</v>
      </c>
      <c r="W15" s="176" t="s">
        <v>203</v>
      </c>
      <c r="X15" s="177"/>
      <c r="Y15" s="174">
        <v>79852</v>
      </c>
      <c r="Z15" s="176" t="s">
        <v>204</v>
      </c>
      <c r="AA15" s="177"/>
      <c r="AB15" s="174">
        <v>84434</v>
      </c>
      <c r="AC15" s="176" t="s">
        <v>205</v>
      </c>
      <c r="AD15" s="177"/>
      <c r="AE15" s="174">
        <v>88968</v>
      </c>
      <c r="AF15" s="176" t="s">
        <v>206</v>
      </c>
      <c r="AG15" s="177"/>
      <c r="AH15" s="174">
        <v>88419</v>
      </c>
      <c r="AI15" s="176" t="s">
        <v>207</v>
      </c>
      <c r="AJ15" s="177"/>
      <c r="AK15" s="174">
        <v>91182</v>
      </c>
      <c r="AL15" s="176" t="s">
        <v>208</v>
      </c>
      <c r="AM15" s="177"/>
    </row>
    <row r="16" spans="1:39" ht="15.75" thickBot="1" x14ac:dyDescent="0.3">
      <c r="A16" s="171" t="s">
        <v>12</v>
      </c>
      <c r="B16" s="170">
        <v>0</v>
      </c>
      <c r="C16" s="170" t="s">
        <v>566</v>
      </c>
      <c r="D16" s="171">
        <v>3492</v>
      </c>
      <c r="E16" s="172" t="s">
        <v>209</v>
      </c>
      <c r="F16" s="173"/>
      <c r="G16" s="171">
        <v>3578</v>
      </c>
      <c r="H16" s="172" t="s">
        <v>210</v>
      </c>
      <c r="I16" s="173"/>
      <c r="J16" s="171">
        <v>3781</v>
      </c>
      <c r="K16" s="172" t="s">
        <v>211</v>
      </c>
      <c r="L16" s="173"/>
      <c r="M16" s="171">
        <v>4069</v>
      </c>
      <c r="N16" s="172" t="s">
        <v>212</v>
      </c>
      <c r="O16" s="173"/>
      <c r="P16" s="171">
        <v>4021</v>
      </c>
      <c r="Q16" s="172" t="s">
        <v>213</v>
      </c>
      <c r="R16" s="173"/>
      <c r="S16" s="171">
        <v>4038</v>
      </c>
      <c r="T16" s="172" t="s">
        <v>214</v>
      </c>
      <c r="U16" s="173"/>
      <c r="V16" s="171">
        <v>4328</v>
      </c>
      <c r="W16" s="172" t="s">
        <v>215</v>
      </c>
      <c r="X16" s="173"/>
      <c r="Y16" s="171">
        <v>4303</v>
      </c>
      <c r="Z16" s="172" t="s">
        <v>215</v>
      </c>
      <c r="AA16" s="173"/>
      <c r="AB16" s="171">
        <v>3977</v>
      </c>
      <c r="AC16" s="172" t="s">
        <v>216</v>
      </c>
      <c r="AD16" s="173"/>
      <c r="AE16" s="171">
        <v>3803</v>
      </c>
      <c r="AF16" s="172" t="s">
        <v>217</v>
      </c>
      <c r="AG16" s="173"/>
      <c r="AH16" s="171">
        <v>3525</v>
      </c>
      <c r="AI16" s="172" t="s">
        <v>218</v>
      </c>
      <c r="AJ16" s="173"/>
      <c r="AK16" s="171">
        <v>3335</v>
      </c>
      <c r="AL16" s="172" t="s">
        <v>219</v>
      </c>
      <c r="AM16" s="173"/>
    </row>
    <row r="17" spans="1:39" x14ac:dyDescent="0.25">
      <c r="A17" s="154" t="s">
        <v>13</v>
      </c>
      <c r="B17" s="155">
        <v>0</v>
      </c>
      <c r="C17" s="155"/>
      <c r="D17" s="154"/>
      <c r="E17" s="156"/>
      <c r="F17" s="157"/>
      <c r="G17" s="154"/>
      <c r="H17" s="156"/>
      <c r="I17" s="157"/>
      <c r="J17" s="154"/>
      <c r="K17" s="156"/>
      <c r="L17" s="157"/>
      <c r="M17" s="154"/>
      <c r="N17" s="156"/>
      <c r="O17" s="157"/>
      <c r="P17" s="154"/>
      <c r="Q17" s="156"/>
      <c r="R17" s="157"/>
      <c r="S17" s="154"/>
      <c r="T17" s="156"/>
      <c r="U17" s="157"/>
      <c r="V17" s="154"/>
      <c r="W17" s="156"/>
      <c r="X17" s="157"/>
      <c r="Y17" s="154"/>
      <c r="Z17" s="156"/>
      <c r="AA17" s="157"/>
      <c r="AB17" s="154"/>
      <c r="AC17" s="156"/>
      <c r="AD17" s="157"/>
      <c r="AE17" s="154"/>
      <c r="AF17" s="156"/>
      <c r="AG17" s="157"/>
      <c r="AH17" s="154"/>
      <c r="AI17" s="156"/>
      <c r="AJ17" s="157"/>
      <c r="AK17" s="154"/>
      <c r="AL17" s="156"/>
      <c r="AM17" s="157"/>
    </row>
    <row r="18" spans="1:39" x14ac:dyDescent="0.25">
      <c r="A18" s="174" t="s">
        <v>14</v>
      </c>
      <c r="B18" s="175">
        <v>0</v>
      </c>
      <c r="C18" s="175" t="s">
        <v>567</v>
      </c>
      <c r="D18" s="174">
        <v>222302</v>
      </c>
      <c r="E18" s="176" t="s">
        <v>220</v>
      </c>
      <c r="F18" s="177"/>
      <c r="G18" s="174">
        <v>237453</v>
      </c>
      <c r="H18" s="176" t="s">
        <v>221</v>
      </c>
      <c r="I18" s="177"/>
      <c r="J18" s="174">
        <v>253054</v>
      </c>
      <c r="K18" s="176" t="s">
        <v>222</v>
      </c>
      <c r="L18" s="177"/>
      <c r="M18" s="174">
        <v>269075</v>
      </c>
      <c r="N18" s="176" t="s">
        <v>223</v>
      </c>
      <c r="O18" s="177"/>
      <c r="P18" s="174">
        <v>281742</v>
      </c>
      <c r="Q18" s="176" t="s">
        <v>224</v>
      </c>
      <c r="R18" s="177"/>
      <c r="S18" s="174">
        <v>294236</v>
      </c>
      <c r="T18" s="176" t="s">
        <v>225</v>
      </c>
      <c r="U18" s="177"/>
      <c r="V18" s="174">
        <v>304925</v>
      </c>
      <c r="W18" s="176" t="s">
        <v>226</v>
      </c>
      <c r="X18" s="177"/>
      <c r="Y18" s="174">
        <v>311876</v>
      </c>
      <c r="Z18" s="176" t="s">
        <v>227</v>
      </c>
      <c r="AA18" s="177"/>
      <c r="AB18" s="174">
        <v>312206</v>
      </c>
      <c r="AC18" s="176" t="s">
        <v>228</v>
      </c>
      <c r="AD18" s="177"/>
      <c r="AE18" s="174">
        <v>315212</v>
      </c>
      <c r="AF18" s="176" t="s">
        <v>229</v>
      </c>
      <c r="AG18" s="177"/>
      <c r="AH18" s="174">
        <v>312336</v>
      </c>
      <c r="AI18" s="176" t="s">
        <v>229</v>
      </c>
      <c r="AJ18" s="177"/>
      <c r="AK18" s="174">
        <v>308599</v>
      </c>
      <c r="AL18" s="176" t="s">
        <v>230</v>
      </c>
      <c r="AM18" s="177"/>
    </row>
    <row r="19" spans="1:39" ht="15.75" thickBot="1" x14ac:dyDescent="0.3">
      <c r="A19" s="171" t="str">
        <f>A18</f>
        <v xml:space="preserve">Hypertension </v>
      </c>
      <c r="B19" s="170">
        <v>0</v>
      </c>
      <c r="C19" s="170" t="str">
        <f>C18</f>
        <v>Q4</v>
      </c>
      <c r="D19" s="171">
        <f>D$2-D18</f>
        <v>77553</v>
      </c>
      <c r="E19" s="172"/>
      <c r="F19" s="173"/>
      <c r="G19" s="171">
        <f>G$2-G18</f>
        <v>80612</v>
      </c>
      <c r="H19" s="172"/>
      <c r="I19" s="173"/>
      <c r="J19" s="171">
        <f>J$2-J18</f>
        <v>82717</v>
      </c>
      <c r="K19" s="172"/>
      <c r="L19" s="173"/>
      <c r="M19" s="171">
        <f>M$2-M18</f>
        <v>85944</v>
      </c>
      <c r="N19" s="172"/>
      <c r="O19" s="173"/>
      <c r="P19" s="171">
        <f>P$2-P18</f>
        <v>87858</v>
      </c>
      <c r="Q19" s="172"/>
      <c r="R19" s="173"/>
      <c r="S19" s="171">
        <f>S$2-S18</f>
        <v>90590</v>
      </c>
      <c r="T19" s="172"/>
      <c r="U19" s="173"/>
      <c r="V19" s="171">
        <f>V$2-V18</f>
        <v>90545</v>
      </c>
      <c r="W19" s="172"/>
      <c r="X19" s="173"/>
      <c r="Y19" s="171">
        <f>Y$2-Y18</f>
        <v>90436</v>
      </c>
      <c r="Z19" s="172"/>
      <c r="AA19" s="173"/>
      <c r="AB19" s="171">
        <f>AB$2-AB18</f>
        <v>88969</v>
      </c>
      <c r="AC19" s="172"/>
      <c r="AD19" s="173"/>
      <c r="AE19" s="171">
        <f>AE$2-AE18</f>
        <v>89040</v>
      </c>
      <c r="AF19" s="172"/>
      <c r="AG19" s="173"/>
      <c r="AH19" s="171">
        <f>AH$2-AH18</f>
        <v>87873</v>
      </c>
      <c r="AI19" s="172"/>
      <c r="AJ19" s="173"/>
      <c r="AK19" s="171">
        <f>AK$2-AK18</f>
        <v>85667</v>
      </c>
      <c r="AL19" s="172"/>
      <c r="AM19" s="173"/>
    </row>
    <row r="20" spans="1:39" x14ac:dyDescent="0.25">
      <c r="A20" s="167" t="s">
        <v>15</v>
      </c>
      <c r="B20" s="166">
        <v>0</v>
      </c>
      <c r="C20" s="166" t="s">
        <v>568</v>
      </c>
      <c r="D20" s="167">
        <v>169551</v>
      </c>
      <c r="E20" s="168" t="s">
        <v>231</v>
      </c>
      <c r="F20" s="169"/>
      <c r="G20" s="167">
        <v>185959</v>
      </c>
      <c r="H20" s="168" t="s">
        <v>232</v>
      </c>
      <c r="I20" s="169"/>
      <c r="J20" s="167">
        <v>205119</v>
      </c>
      <c r="K20" s="168" t="s">
        <v>233</v>
      </c>
      <c r="L20" s="169"/>
      <c r="M20" s="167">
        <v>224327</v>
      </c>
      <c r="N20" s="168" t="s">
        <v>234</v>
      </c>
      <c r="O20" s="169"/>
      <c r="P20" s="167">
        <v>239694</v>
      </c>
      <c r="Q20" s="168" t="s">
        <v>235</v>
      </c>
      <c r="R20" s="169"/>
      <c r="S20" s="167">
        <v>253181</v>
      </c>
      <c r="T20" s="168" t="s">
        <v>236</v>
      </c>
      <c r="U20" s="169"/>
      <c r="V20" s="167">
        <v>266431</v>
      </c>
      <c r="W20" s="168" t="s">
        <v>237</v>
      </c>
      <c r="X20" s="169"/>
      <c r="Y20" s="167">
        <v>274067</v>
      </c>
      <c r="Z20" s="168" t="s">
        <v>238</v>
      </c>
      <c r="AA20" s="169"/>
      <c r="AB20" s="167">
        <v>275969</v>
      </c>
      <c r="AC20" s="168" t="s">
        <v>239</v>
      </c>
      <c r="AD20" s="169"/>
      <c r="AE20" s="167">
        <v>278764</v>
      </c>
      <c r="AF20" s="168" t="s">
        <v>240</v>
      </c>
      <c r="AG20" s="169"/>
      <c r="AH20" s="167">
        <v>277187</v>
      </c>
      <c r="AI20" s="168" t="s">
        <v>241</v>
      </c>
      <c r="AJ20" s="169"/>
      <c r="AK20" s="167">
        <v>274519</v>
      </c>
      <c r="AL20" s="168" t="s">
        <v>242</v>
      </c>
      <c r="AM20" s="169"/>
    </row>
    <row r="21" spans="1:39" ht="15.75" thickBot="1" x14ac:dyDescent="0.3">
      <c r="A21" s="171" t="str">
        <f>A20</f>
        <v>Hypercholesterolemia</v>
      </c>
      <c r="B21" s="170">
        <v>0</v>
      </c>
      <c r="C21" s="170" t="str">
        <f>C20</f>
        <v>Q5</v>
      </c>
      <c r="D21" s="171">
        <f>D$2-D20</f>
        <v>130304</v>
      </c>
      <c r="E21" s="172"/>
      <c r="F21" s="173"/>
      <c r="G21" s="171">
        <f>G$2-G20</f>
        <v>132106</v>
      </c>
      <c r="H21" s="172"/>
      <c r="I21" s="173"/>
      <c r="J21" s="171">
        <f>J$2-J20</f>
        <v>130652</v>
      </c>
      <c r="K21" s="172"/>
      <c r="L21" s="173"/>
      <c r="M21" s="171">
        <f>M$2-M20</f>
        <v>130692</v>
      </c>
      <c r="N21" s="172"/>
      <c r="O21" s="173"/>
      <c r="P21" s="171">
        <f>P$2-P20</f>
        <v>129906</v>
      </c>
      <c r="Q21" s="172"/>
      <c r="R21" s="173"/>
      <c r="S21" s="171">
        <f>S$2-S20</f>
        <v>131645</v>
      </c>
      <c r="T21" s="172"/>
      <c r="U21" s="173"/>
      <c r="V21" s="171">
        <f>V$2-V20</f>
        <v>129039</v>
      </c>
      <c r="W21" s="172"/>
      <c r="X21" s="173"/>
      <c r="Y21" s="171">
        <f>Y$2-Y20</f>
        <v>128245</v>
      </c>
      <c r="Z21" s="172"/>
      <c r="AA21" s="173"/>
      <c r="AB21" s="171">
        <f>AB$2-AB20</f>
        <v>125206</v>
      </c>
      <c r="AC21" s="172"/>
      <c r="AD21" s="173"/>
      <c r="AE21" s="171">
        <f>AE$2-AE20</f>
        <v>125488</v>
      </c>
      <c r="AF21" s="172"/>
      <c r="AG21" s="173"/>
      <c r="AH21" s="171">
        <f>AH$2-AH20</f>
        <v>123022</v>
      </c>
      <c r="AI21" s="172"/>
      <c r="AJ21" s="173"/>
      <c r="AK21" s="171">
        <f>AK$2-AK20</f>
        <v>119747</v>
      </c>
      <c r="AL21" s="172"/>
      <c r="AM21" s="173"/>
    </row>
    <row r="22" spans="1:39" x14ac:dyDescent="0.25">
      <c r="A22" s="167" t="s">
        <v>16</v>
      </c>
      <c r="B22" s="166">
        <v>0</v>
      </c>
      <c r="C22" s="166" t="s">
        <v>569</v>
      </c>
      <c r="D22" s="167">
        <v>75824</v>
      </c>
      <c r="E22" s="168" t="s">
        <v>243</v>
      </c>
      <c r="F22" s="169"/>
      <c r="G22" s="167">
        <v>77715</v>
      </c>
      <c r="H22" s="168" t="s">
        <v>244</v>
      </c>
      <c r="I22" s="169"/>
      <c r="J22" s="167">
        <v>81900</v>
      </c>
      <c r="K22" s="168" t="s">
        <v>245</v>
      </c>
      <c r="L22" s="169"/>
      <c r="M22" s="167">
        <v>89403</v>
      </c>
      <c r="N22" s="168" t="s">
        <v>246</v>
      </c>
      <c r="O22" s="169"/>
      <c r="P22" s="167">
        <v>91969</v>
      </c>
      <c r="Q22" s="168" t="s">
        <v>247</v>
      </c>
      <c r="R22" s="169"/>
      <c r="S22" s="167">
        <v>97538</v>
      </c>
      <c r="T22" s="168" t="s">
        <v>245</v>
      </c>
      <c r="U22" s="169"/>
      <c r="V22" s="167">
        <v>112956</v>
      </c>
      <c r="W22" s="168" t="s">
        <v>248</v>
      </c>
      <c r="X22" s="169"/>
      <c r="Y22" s="167">
        <v>119249</v>
      </c>
      <c r="Z22" s="168" t="s">
        <v>249</v>
      </c>
      <c r="AA22" s="169"/>
      <c r="AB22" s="167">
        <v>121540</v>
      </c>
      <c r="AC22" s="168" t="s">
        <v>250</v>
      </c>
      <c r="AD22" s="169"/>
      <c r="AE22" s="167">
        <v>125400</v>
      </c>
      <c r="AF22" s="168" t="s">
        <v>251</v>
      </c>
      <c r="AG22" s="169"/>
      <c r="AH22" s="167">
        <v>123006</v>
      </c>
      <c r="AI22" s="168" t="s">
        <v>252</v>
      </c>
      <c r="AJ22" s="169"/>
      <c r="AK22" s="167">
        <v>122075</v>
      </c>
      <c r="AL22" s="168" t="s">
        <v>253</v>
      </c>
      <c r="AM22" s="169"/>
    </row>
    <row r="23" spans="1:39" ht="15.75" thickBot="1" x14ac:dyDescent="0.3">
      <c r="A23" s="171" t="str">
        <f>A22</f>
        <v>Obesity</v>
      </c>
      <c r="B23" s="170">
        <v>0</v>
      </c>
      <c r="C23" s="170" t="str">
        <f>C22</f>
        <v>Q6</v>
      </c>
      <c r="D23" s="171">
        <f>D$2-D22</f>
        <v>224031</v>
      </c>
      <c r="E23" s="172"/>
      <c r="F23" s="173"/>
      <c r="G23" s="171">
        <f>G$2-G22</f>
        <v>240350</v>
      </c>
      <c r="H23" s="172"/>
      <c r="I23" s="173"/>
      <c r="J23" s="171">
        <f>J$2-J22</f>
        <v>253871</v>
      </c>
      <c r="K23" s="172"/>
      <c r="L23" s="173"/>
      <c r="M23" s="171">
        <f>M$2-M22</f>
        <v>265616</v>
      </c>
      <c r="N23" s="172"/>
      <c r="O23" s="173"/>
      <c r="P23" s="171">
        <f>P$2-P22</f>
        <v>277631</v>
      </c>
      <c r="Q23" s="172"/>
      <c r="R23" s="173"/>
      <c r="S23" s="171">
        <f>S$2-S22</f>
        <v>287288</v>
      </c>
      <c r="T23" s="172"/>
      <c r="U23" s="173"/>
      <c r="V23" s="171">
        <f>V$2-V22</f>
        <v>282514</v>
      </c>
      <c r="W23" s="172"/>
      <c r="X23" s="173"/>
      <c r="Y23" s="171">
        <f>Y$2-Y22</f>
        <v>283063</v>
      </c>
      <c r="Z23" s="172"/>
      <c r="AA23" s="173"/>
      <c r="AB23" s="171">
        <f>AB$2-AB22</f>
        <v>279635</v>
      </c>
      <c r="AC23" s="172"/>
      <c r="AD23" s="173"/>
      <c r="AE23" s="171">
        <f>AE$2-AE22</f>
        <v>278852</v>
      </c>
      <c r="AF23" s="172"/>
      <c r="AG23" s="173"/>
      <c r="AH23" s="171">
        <f>AH$2-AH22</f>
        <v>277203</v>
      </c>
      <c r="AI23" s="172"/>
      <c r="AJ23" s="173"/>
      <c r="AK23" s="171">
        <f>AK$2-AK22</f>
        <v>272191</v>
      </c>
      <c r="AL23" s="172"/>
      <c r="AM23" s="173"/>
    </row>
    <row r="24" spans="1:39" x14ac:dyDescent="0.25">
      <c r="A24" s="167" t="s">
        <v>17</v>
      </c>
      <c r="B24" s="166">
        <v>0</v>
      </c>
      <c r="C24" s="166" t="s">
        <v>570</v>
      </c>
      <c r="D24" s="167">
        <v>14466</v>
      </c>
      <c r="E24" s="168" t="s">
        <v>254</v>
      </c>
      <c r="F24" s="169"/>
      <c r="G24" s="167">
        <v>16976</v>
      </c>
      <c r="H24" s="168" t="s">
        <v>255</v>
      </c>
      <c r="I24" s="169"/>
      <c r="J24" s="167">
        <v>19892</v>
      </c>
      <c r="K24" s="168" t="s">
        <v>256</v>
      </c>
      <c r="L24" s="169"/>
      <c r="M24" s="167">
        <v>22930</v>
      </c>
      <c r="N24" s="168" t="s">
        <v>257</v>
      </c>
      <c r="O24" s="169"/>
      <c r="P24" s="167">
        <v>25440</v>
      </c>
      <c r="Q24" s="168" t="s">
        <v>258</v>
      </c>
      <c r="R24" s="169"/>
      <c r="S24" s="167">
        <v>28177</v>
      </c>
      <c r="T24" s="168" t="s">
        <v>259</v>
      </c>
      <c r="U24" s="169"/>
      <c r="V24" s="167">
        <v>31020</v>
      </c>
      <c r="W24" s="168" t="s">
        <v>260</v>
      </c>
      <c r="X24" s="169"/>
      <c r="Y24" s="167">
        <v>34166</v>
      </c>
      <c r="Z24" s="168" t="s">
        <v>261</v>
      </c>
      <c r="AA24" s="169"/>
      <c r="AB24" s="167">
        <v>36446</v>
      </c>
      <c r="AC24" s="168" t="s">
        <v>262</v>
      </c>
      <c r="AD24" s="169"/>
      <c r="AE24" s="167">
        <v>38403</v>
      </c>
      <c r="AF24" s="168" t="s">
        <v>263</v>
      </c>
      <c r="AG24" s="169"/>
      <c r="AH24" s="167">
        <v>39175</v>
      </c>
      <c r="AI24" s="168" t="s">
        <v>264</v>
      </c>
      <c r="AJ24" s="169"/>
      <c r="AK24" s="167">
        <v>40676</v>
      </c>
      <c r="AL24" s="168" t="s">
        <v>265</v>
      </c>
      <c r="AM24" s="169"/>
    </row>
    <row r="25" spans="1:39" ht="15.75" thickBot="1" x14ac:dyDescent="0.3">
      <c r="A25" s="171" t="str">
        <f>A24</f>
        <v xml:space="preserve">Retinopathy </v>
      </c>
      <c r="B25" s="170">
        <v>0</v>
      </c>
      <c r="C25" s="170" t="str">
        <f>C24</f>
        <v>Q7</v>
      </c>
      <c r="D25" s="171">
        <f>D$2-D24</f>
        <v>285389</v>
      </c>
      <c r="E25" s="172"/>
      <c r="F25" s="173"/>
      <c r="G25" s="171">
        <f>G$2-G24</f>
        <v>301089</v>
      </c>
      <c r="H25" s="172"/>
      <c r="I25" s="173"/>
      <c r="J25" s="171">
        <f>J$2-J24</f>
        <v>315879</v>
      </c>
      <c r="K25" s="172"/>
      <c r="L25" s="173"/>
      <c r="M25" s="171">
        <f>M$2-M24</f>
        <v>332089</v>
      </c>
      <c r="N25" s="172"/>
      <c r="O25" s="173"/>
      <c r="P25" s="171">
        <f>P$2-P24</f>
        <v>344160</v>
      </c>
      <c r="Q25" s="172"/>
      <c r="R25" s="173"/>
      <c r="S25" s="171">
        <f>S$2-S24</f>
        <v>356649</v>
      </c>
      <c r="T25" s="172"/>
      <c r="U25" s="173"/>
      <c r="V25" s="171">
        <f>V$2-V24</f>
        <v>364450</v>
      </c>
      <c r="W25" s="172"/>
      <c r="X25" s="173"/>
      <c r="Y25" s="171">
        <f>Y$2-Y24</f>
        <v>368146</v>
      </c>
      <c r="Z25" s="172"/>
      <c r="AA25" s="173"/>
      <c r="AB25" s="171">
        <f>AB$2-AB24</f>
        <v>364729</v>
      </c>
      <c r="AC25" s="172"/>
      <c r="AD25" s="173"/>
      <c r="AE25" s="171">
        <f>AE$2-AE24</f>
        <v>365849</v>
      </c>
      <c r="AF25" s="172"/>
      <c r="AG25" s="173"/>
      <c r="AH25" s="171">
        <f>AH$2-AH24</f>
        <v>361034</v>
      </c>
      <c r="AI25" s="172"/>
      <c r="AJ25" s="173"/>
      <c r="AK25" s="171">
        <f>AK$2-AK24</f>
        <v>353590</v>
      </c>
      <c r="AL25" s="172"/>
      <c r="AM25" s="173"/>
    </row>
    <row r="26" spans="1:39" x14ac:dyDescent="0.25">
      <c r="A26" s="167" t="s">
        <v>18</v>
      </c>
      <c r="B26" s="166">
        <v>0</v>
      </c>
      <c r="C26" s="166" t="s">
        <v>571</v>
      </c>
      <c r="D26" s="167">
        <v>60473</v>
      </c>
      <c r="E26" s="168" t="s">
        <v>266</v>
      </c>
      <c r="F26" s="169"/>
      <c r="G26" s="167">
        <v>68120</v>
      </c>
      <c r="H26" s="168" t="s">
        <v>267</v>
      </c>
      <c r="I26" s="169"/>
      <c r="J26" s="167">
        <v>77217</v>
      </c>
      <c r="K26" s="168" t="s">
        <v>268</v>
      </c>
      <c r="L26" s="169"/>
      <c r="M26" s="167">
        <v>84019</v>
      </c>
      <c r="N26" s="168" t="s">
        <v>269</v>
      </c>
      <c r="O26" s="169"/>
      <c r="P26" s="167">
        <v>87471</v>
      </c>
      <c r="Q26" s="168" t="s">
        <v>269</v>
      </c>
      <c r="R26" s="169"/>
      <c r="S26" s="167">
        <v>96813</v>
      </c>
      <c r="T26" s="168" t="s">
        <v>270</v>
      </c>
      <c r="U26" s="169"/>
      <c r="V26" s="167">
        <v>103750</v>
      </c>
      <c r="W26" s="168" t="s">
        <v>271</v>
      </c>
      <c r="X26" s="169"/>
      <c r="Y26" s="167">
        <v>111530</v>
      </c>
      <c r="Z26" s="168" t="s">
        <v>272</v>
      </c>
      <c r="AA26" s="169"/>
      <c r="AB26" s="167">
        <v>116389</v>
      </c>
      <c r="AC26" s="168" t="s">
        <v>273</v>
      </c>
      <c r="AD26" s="169"/>
      <c r="AE26" s="167">
        <v>117985</v>
      </c>
      <c r="AF26" s="168" t="s">
        <v>274</v>
      </c>
      <c r="AG26" s="169"/>
      <c r="AH26" s="167">
        <v>121388</v>
      </c>
      <c r="AI26" s="168" t="s">
        <v>275</v>
      </c>
      <c r="AJ26" s="169"/>
      <c r="AK26" s="167">
        <v>124078</v>
      </c>
      <c r="AL26" s="168" t="s">
        <v>276</v>
      </c>
      <c r="AM26" s="169"/>
    </row>
    <row r="27" spans="1:39" ht="15.75" thickBot="1" x14ac:dyDescent="0.3">
      <c r="A27" s="171" t="str">
        <f>A26</f>
        <v xml:space="preserve">Chronic kidney Disease </v>
      </c>
      <c r="B27" s="170">
        <v>0</v>
      </c>
      <c r="C27" s="170" t="str">
        <f>C26</f>
        <v>Q8</v>
      </c>
      <c r="D27" s="171">
        <f>D$2-D26</f>
        <v>239382</v>
      </c>
      <c r="E27" s="172"/>
      <c r="F27" s="173"/>
      <c r="G27" s="171">
        <f>G$2-G26</f>
        <v>249945</v>
      </c>
      <c r="H27" s="172"/>
      <c r="I27" s="173"/>
      <c r="J27" s="171">
        <f>J$2-J26</f>
        <v>258554</v>
      </c>
      <c r="K27" s="172"/>
      <c r="L27" s="173"/>
      <c r="M27" s="171">
        <f>M$2-M26</f>
        <v>271000</v>
      </c>
      <c r="N27" s="172"/>
      <c r="O27" s="173"/>
      <c r="P27" s="171">
        <f>P$2-P26</f>
        <v>282129</v>
      </c>
      <c r="Q27" s="172"/>
      <c r="R27" s="173"/>
      <c r="S27" s="171">
        <f>S$2-S26</f>
        <v>288013</v>
      </c>
      <c r="T27" s="172"/>
      <c r="U27" s="173"/>
      <c r="V27" s="171">
        <f>V$2-V26</f>
        <v>291720</v>
      </c>
      <c r="W27" s="172"/>
      <c r="X27" s="173"/>
      <c r="Y27" s="171">
        <f>Y$2-Y26</f>
        <v>290782</v>
      </c>
      <c r="Z27" s="172"/>
      <c r="AA27" s="173"/>
      <c r="AB27" s="171">
        <f>AB$2-AB26</f>
        <v>284786</v>
      </c>
      <c r="AC27" s="172"/>
      <c r="AD27" s="173"/>
      <c r="AE27" s="171">
        <f>AE$2-AE26</f>
        <v>286267</v>
      </c>
      <c r="AF27" s="172"/>
      <c r="AG27" s="173"/>
      <c r="AH27" s="171">
        <f>AH$2-AH26</f>
        <v>278821</v>
      </c>
      <c r="AI27" s="172"/>
      <c r="AJ27" s="173"/>
      <c r="AK27" s="171">
        <f>AK$2-AK26</f>
        <v>270188</v>
      </c>
      <c r="AL27" s="172"/>
      <c r="AM27" s="173"/>
    </row>
    <row r="28" spans="1:39" x14ac:dyDescent="0.25">
      <c r="A28" s="167" t="s">
        <v>19</v>
      </c>
      <c r="B28" s="166">
        <v>0</v>
      </c>
      <c r="C28" s="166" t="s">
        <v>572</v>
      </c>
      <c r="D28" s="167">
        <v>55035</v>
      </c>
      <c r="E28" s="168" t="s">
        <v>277</v>
      </c>
      <c r="F28" s="169"/>
      <c r="G28" s="167">
        <v>61252</v>
      </c>
      <c r="H28" s="168" t="s">
        <v>278</v>
      </c>
      <c r="I28" s="169"/>
      <c r="J28" s="167">
        <v>67826</v>
      </c>
      <c r="K28" s="168" t="s">
        <v>266</v>
      </c>
      <c r="L28" s="169"/>
      <c r="M28" s="167">
        <v>74674</v>
      </c>
      <c r="N28" s="168" t="s">
        <v>279</v>
      </c>
      <c r="O28" s="169"/>
      <c r="P28" s="167">
        <v>80154</v>
      </c>
      <c r="Q28" s="168" t="s">
        <v>280</v>
      </c>
      <c r="R28" s="169"/>
      <c r="S28" s="167">
        <v>85780</v>
      </c>
      <c r="T28" s="168" t="s">
        <v>281</v>
      </c>
      <c r="U28" s="169"/>
      <c r="V28" s="167">
        <v>90173</v>
      </c>
      <c r="W28" s="168" t="s">
        <v>282</v>
      </c>
      <c r="X28" s="169"/>
      <c r="Y28" s="167">
        <v>93578</v>
      </c>
      <c r="Z28" s="168" t="s">
        <v>283</v>
      </c>
      <c r="AA28" s="169"/>
      <c r="AB28" s="167">
        <v>94779</v>
      </c>
      <c r="AC28" s="168" t="s">
        <v>284</v>
      </c>
      <c r="AD28" s="169"/>
      <c r="AE28" s="167">
        <v>97136</v>
      </c>
      <c r="AF28" s="168" t="s">
        <v>285</v>
      </c>
      <c r="AG28" s="169"/>
      <c r="AH28" s="167">
        <v>97202</v>
      </c>
      <c r="AI28" s="168" t="s">
        <v>181</v>
      </c>
      <c r="AJ28" s="169"/>
      <c r="AK28" s="167">
        <v>96379</v>
      </c>
      <c r="AL28" s="168" t="s">
        <v>286</v>
      </c>
      <c r="AM28" s="169"/>
    </row>
    <row r="29" spans="1:39" ht="15.75" thickBot="1" x14ac:dyDescent="0.3">
      <c r="A29" s="171" t="str">
        <f>A28</f>
        <v xml:space="preserve">Cardiovascular disease </v>
      </c>
      <c r="B29" s="170">
        <v>0</v>
      </c>
      <c r="C29" s="170" t="str">
        <f>C28</f>
        <v>Q9</v>
      </c>
      <c r="D29" s="171">
        <f>D$2-D28</f>
        <v>244820</v>
      </c>
      <c r="E29" s="172"/>
      <c r="F29" s="173"/>
      <c r="G29" s="171">
        <f>G$2-G28</f>
        <v>256813</v>
      </c>
      <c r="H29" s="172"/>
      <c r="I29" s="173"/>
      <c r="J29" s="171">
        <f>J$2-J28</f>
        <v>267945</v>
      </c>
      <c r="K29" s="172"/>
      <c r="L29" s="173"/>
      <c r="M29" s="171">
        <f>M$2-M28</f>
        <v>280345</v>
      </c>
      <c r="N29" s="172"/>
      <c r="O29" s="173"/>
      <c r="P29" s="171">
        <f>P$2-P28</f>
        <v>289446</v>
      </c>
      <c r="Q29" s="172"/>
      <c r="R29" s="173"/>
      <c r="S29" s="171">
        <f>S$2-S28</f>
        <v>299046</v>
      </c>
      <c r="T29" s="172"/>
      <c r="U29" s="173"/>
      <c r="V29" s="171">
        <f>V$2-V28</f>
        <v>305297</v>
      </c>
      <c r="W29" s="172"/>
      <c r="X29" s="173"/>
      <c r="Y29" s="171">
        <f>Y$2-Y28</f>
        <v>308734</v>
      </c>
      <c r="Z29" s="172"/>
      <c r="AA29" s="173"/>
      <c r="AB29" s="171">
        <f>AB$2-AB28</f>
        <v>306396</v>
      </c>
      <c r="AC29" s="172"/>
      <c r="AD29" s="173"/>
      <c r="AE29" s="171">
        <f>AE$2-AE28</f>
        <v>307116</v>
      </c>
      <c r="AF29" s="172"/>
      <c r="AG29" s="173"/>
      <c r="AH29" s="171">
        <f>AH$2-AH28</f>
        <v>303007</v>
      </c>
      <c r="AI29" s="172"/>
      <c r="AJ29" s="173"/>
      <c r="AK29" s="171">
        <f>AK$2-AK28</f>
        <v>297887</v>
      </c>
      <c r="AL29" s="172"/>
      <c r="AM29" s="173"/>
    </row>
    <row r="30" spans="1:39" x14ac:dyDescent="0.25">
      <c r="A30" s="176" t="s">
        <v>20</v>
      </c>
      <c r="B30" s="175">
        <v>0</v>
      </c>
      <c r="C30" s="175" t="s">
        <v>573</v>
      </c>
      <c r="D30" s="174">
        <v>13498</v>
      </c>
      <c r="E30" s="176" t="s">
        <v>287</v>
      </c>
      <c r="F30" s="177"/>
      <c r="G30" s="174">
        <v>15275</v>
      </c>
      <c r="H30" s="176" t="s">
        <v>254</v>
      </c>
      <c r="I30" s="177"/>
      <c r="J30" s="174">
        <v>17176</v>
      </c>
      <c r="K30" s="176" t="s">
        <v>288</v>
      </c>
      <c r="L30" s="177"/>
      <c r="M30" s="174">
        <v>19653</v>
      </c>
      <c r="N30" s="176" t="s">
        <v>289</v>
      </c>
      <c r="O30" s="177"/>
      <c r="P30" s="174">
        <v>21852</v>
      </c>
      <c r="Q30" s="176" t="s">
        <v>256</v>
      </c>
      <c r="R30" s="177"/>
      <c r="S30" s="174">
        <v>24623</v>
      </c>
      <c r="T30" s="176" t="s">
        <v>290</v>
      </c>
      <c r="U30" s="177"/>
      <c r="V30" s="174">
        <v>27012</v>
      </c>
      <c r="W30" s="176" t="s">
        <v>291</v>
      </c>
      <c r="X30" s="177"/>
      <c r="Y30" s="174">
        <v>28664</v>
      </c>
      <c r="Z30" s="176" t="s">
        <v>292</v>
      </c>
      <c r="AA30" s="177"/>
      <c r="AB30" s="174">
        <v>29331</v>
      </c>
      <c r="AC30" s="176" t="s">
        <v>259</v>
      </c>
      <c r="AD30" s="177"/>
      <c r="AE30" s="174">
        <v>30218</v>
      </c>
      <c r="AF30" s="176" t="s">
        <v>293</v>
      </c>
      <c r="AG30" s="177"/>
      <c r="AH30" s="174">
        <v>29777</v>
      </c>
      <c r="AI30" s="176" t="s">
        <v>294</v>
      </c>
      <c r="AJ30" s="177"/>
      <c r="AK30" s="174">
        <v>28870</v>
      </c>
      <c r="AL30" s="176" t="s">
        <v>259</v>
      </c>
      <c r="AM30" s="177"/>
    </row>
    <row r="31" spans="1:39" ht="15.75" thickBot="1" x14ac:dyDescent="0.3">
      <c r="A31" s="176" t="str">
        <f>A30</f>
        <v xml:space="preserve">Heart failure </v>
      </c>
      <c r="B31" s="175">
        <v>0</v>
      </c>
      <c r="C31" s="175" t="str">
        <f>C30</f>
        <v>Q10</v>
      </c>
      <c r="D31" s="174">
        <f>D$2-D30</f>
        <v>286357</v>
      </c>
      <c r="E31" s="176"/>
      <c r="F31" s="177"/>
      <c r="G31" s="174">
        <f>G$2-G30</f>
        <v>302790</v>
      </c>
      <c r="H31" s="176"/>
      <c r="I31" s="177"/>
      <c r="J31" s="174">
        <f>J$2-J30</f>
        <v>318595</v>
      </c>
      <c r="K31" s="176"/>
      <c r="L31" s="177"/>
      <c r="M31" s="174">
        <f>M$2-M30</f>
        <v>335366</v>
      </c>
      <c r="N31" s="176"/>
      <c r="O31" s="177"/>
      <c r="P31" s="174">
        <f>P$2-P30</f>
        <v>347748</v>
      </c>
      <c r="Q31" s="176"/>
      <c r="R31" s="177"/>
      <c r="S31" s="174">
        <f>S$2-S30</f>
        <v>360203</v>
      </c>
      <c r="T31" s="176"/>
      <c r="U31" s="177"/>
      <c r="V31" s="174">
        <f>V$2-V30</f>
        <v>368458</v>
      </c>
      <c r="W31" s="176"/>
      <c r="X31" s="177"/>
      <c r="Y31" s="174">
        <f>Y$2-Y30</f>
        <v>373648</v>
      </c>
      <c r="Z31" s="176"/>
      <c r="AA31" s="177"/>
      <c r="AB31" s="174">
        <f>AB$2-AB30</f>
        <v>371844</v>
      </c>
      <c r="AC31" s="176"/>
      <c r="AD31" s="177"/>
      <c r="AE31" s="174">
        <f>AE$2-AE30</f>
        <v>374034</v>
      </c>
      <c r="AF31" s="176"/>
      <c r="AG31" s="177"/>
      <c r="AH31" s="174">
        <f>AH$2-AH30</f>
        <v>370432</v>
      </c>
      <c r="AI31" s="176"/>
      <c r="AJ31" s="177"/>
      <c r="AK31" s="174">
        <f>AK$2-AK30</f>
        <v>365396</v>
      </c>
      <c r="AL31" s="176"/>
      <c r="AM31" s="177"/>
    </row>
    <row r="32" spans="1:39" ht="15.75" thickBot="1" x14ac:dyDescent="0.3">
      <c r="A32" s="137" t="s">
        <v>21</v>
      </c>
      <c r="B32" s="138">
        <v>0</v>
      </c>
      <c r="C32" s="138"/>
      <c r="D32" s="137"/>
      <c r="E32" s="132"/>
      <c r="F32" s="133"/>
      <c r="G32" s="137"/>
      <c r="H32" s="132"/>
      <c r="I32" s="133"/>
      <c r="J32" s="137"/>
      <c r="K32" s="132"/>
      <c r="L32" s="133"/>
      <c r="M32" s="137"/>
      <c r="N32" s="132"/>
      <c r="O32" s="133"/>
      <c r="P32" s="137"/>
      <c r="Q32" s="132"/>
      <c r="R32" s="133"/>
      <c r="S32" s="137"/>
      <c r="T32" s="132"/>
      <c r="U32" s="133"/>
      <c r="V32" s="137"/>
      <c r="W32" s="132"/>
      <c r="X32" s="133"/>
      <c r="Y32" s="137"/>
      <c r="Z32" s="132"/>
      <c r="AA32" s="133"/>
      <c r="AB32" s="137"/>
      <c r="AC32" s="132"/>
      <c r="AD32" s="133"/>
      <c r="AE32" s="137"/>
      <c r="AF32" s="132"/>
      <c r="AG32" s="133"/>
      <c r="AH32" s="137"/>
      <c r="AI32" s="132"/>
      <c r="AJ32" s="133"/>
      <c r="AK32" s="137"/>
      <c r="AL32" s="132"/>
      <c r="AM32" s="133"/>
    </row>
    <row r="33" spans="1:39" ht="15.75" thickBot="1" x14ac:dyDescent="0.3">
      <c r="A33" s="129" t="s">
        <v>22</v>
      </c>
      <c r="B33" s="175">
        <v>0</v>
      </c>
      <c r="C33" s="175" t="s">
        <v>575</v>
      </c>
      <c r="D33" s="174">
        <v>138</v>
      </c>
      <c r="E33" s="176" t="s">
        <v>168</v>
      </c>
      <c r="F33" s="165">
        <v>231947</v>
      </c>
      <c r="G33" s="174">
        <v>137</v>
      </c>
      <c r="H33" s="176" t="s">
        <v>295</v>
      </c>
      <c r="I33" s="177">
        <v>244153</v>
      </c>
      <c r="J33" s="174">
        <v>136</v>
      </c>
      <c r="K33" s="176" t="s">
        <v>296</v>
      </c>
      <c r="L33" s="177">
        <f>335771-76820</f>
        <v>258951</v>
      </c>
      <c r="M33" s="174">
        <v>135</v>
      </c>
      <c r="N33" s="176" t="s">
        <v>297</v>
      </c>
      <c r="O33" s="177">
        <f>355019-80175</f>
        <v>274844</v>
      </c>
      <c r="P33" s="174">
        <v>135</v>
      </c>
      <c r="Q33" s="176" t="s">
        <v>298</v>
      </c>
      <c r="R33" s="177">
        <f>369600-82041</f>
        <v>287559</v>
      </c>
      <c r="S33" s="174">
        <v>134</v>
      </c>
      <c r="T33" s="176" t="s">
        <v>299</v>
      </c>
      <c r="U33" s="177">
        <f>384826-76798</f>
        <v>308028</v>
      </c>
      <c r="V33" s="174">
        <v>133</v>
      </c>
      <c r="W33" s="176" t="s">
        <v>170</v>
      </c>
      <c r="X33" s="177">
        <f>395470-79105</f>
        <v>316365</v>
      </c>
      <c r="Y33" s="174">
        <v>133</v>
      </c>
      <c r="Z33" s="176" t="s">
        <v>300</v>
      </c>
      <c r="AA33" s="177">
        <f>402312-77344</f>
        <v>324968</v>
      </c>
      <c r="AB33" s="174">
        <v>133</v>
      </c>
      <c r="AC33" s="176" t="s">
        <v>301</v>
      </c>
      <c r="AD33" s="177">
        <f>401175-70945</f>
        <v>330230</v>
      </c>
      <c r="AE33" s="174">
        <v>133</v>
      </c>
      <c r="AF33" s="176" t="s">
        <v>302</v>
      </c>
      <c r="AG33" s="177">
        <f>404252-67193</f>
        <v>337059</v>
      </c>
      <c r="AH33" s="174">
        <v>133</v>
      </c>
      <c r="AI33" s="176" t="s">
        <v>303</v>
      </c>
      <c r="AJ33" s="177">
        <f>400209-69009</f>
        <v>331200</v>
      </c>
      <c r="AK33" s="174">
        <v>133</v>
      </c>
      <c r="AL33" s="176" t="s">
        <v>304</v>
      </c>
      <c r="AM33" s="177">
        <f>394266-65078</f>
        <v>329188</v>
      </c>
    </row>
    <row r="34" spans="1:39" ht="15.75" thickBot="1" x14ac:dyDescent="0.3">
      <c r="A34" s="128" t="s">
        <v>23</v>
      </c>
      <c r="B34" s="163">
        <v>0</v>
      </c>
      <c r="C34" s="163" t="s">
        <v>576</v>
      </c>
      <c r="D34" s="162" t="s">
        <v>40</v>
      </c>
      <c r="E34" s="164" t="s">
        <v>264</v>
      </c>
      <c r="F34" s="165">
        <v>231947</v>
      </c>
      <c r="G34" s="162" t="s">
        <v>48</v>
      </c>
      <c r="H34" s="164" t="s">
        <v>305</v>
      </c>
      <c r="I34" s="165">
        <v>244153</v>
      </c>
      <c r="J34" s="162" t="s">
        <v>55</v>
      </c>
      <c r="K34" s="164" t="s">
        <v>306</v>
      </c>
      <c r="L34" s="165">
        <f>335771-76820</f>
        <v>258951</v>
      </c>
      <c r="M34" s="162" t="s">
        <v>62</v>
      </c>
      <c r="N34" s="164" t="s">
        <v>307</v>
      </c>
      <c r="O34" s="165">
        <f>355019-80175</f>
        <v>274844</v>
      </c>
      <c r="P34" s="162" t="s">
        <v>69</v>
      </c>
      <c r="Q34" s="164" t="s">
        <v>308</v>
      </c>
      <c r="R34" s="165">
        <f>369600-82041</f>
        <v>287559</v>
      </c>
      <c r="S34" s="162" t="s">
        <v>75</v>
      </c>
      <c r="T34" s="164" t="s">
        <v>309</v>
      </c>
      <c r="U34" s="165">
        <f>384826-76798</f>
        <v>308028</v>
      </c>
      <c r="V34" s="162" t="s">
        <v>82</v>
      </c>
      <c r="W34" s="164" t="s">
        <v>310</v>
      </c>
      <c r="X34" s="165">
        <f>395470-79105</f>
        <v>316365</v>
      </c>
      <c r="Y34" s="162" t="s">
        <v>90</v>
      </c>
      <c r="Z34" s="164" t="s">
        <v>310</v>
      </c>
      <c r="AA34" s="165">
        <f>402312-77344</f>
        <v>324968</v>
      </c>
      <c r="AB34" s="162" t="s">
        <v>75</v>
      </c>
      <c r="AC34" s="164" t="s">
        <v>311</v>
      </c>
      <c r="AD34" s="165">
        <f>401175-70945</f>
        <v>330230</v>
      </c>
      <c r="AE34" s="162" t="s">
        <v>101</v>
      </c>
      <c r="AF34" s="164" t="s">
        <v>312</v>
      </c>
      <c r="AG34" s="165">
        <f>404252-67193</f>
        <v>337059</v>
      </c>
      <c r="AH34" s="162" t="s">
        <v>106</v>
      </c>
      <c r="AI34" s="164" t="s">
        <v>310</v>
      </c>
      <c r="AJ34" s="165">
        <f>400209-69009</f>
        <v>331200</v>
      </c>
      <c r="AK34" s="162" t="s">
        <v>111</v>
      </c>
      <c r="AL34" s="164" t="s">
        <v>309</v>
      </c>
      <c r="AM34" s="165">
        <f>394266-65078</f>
        <v>329188</v>
      </c>
    </row>
    <row r="35" spans="1:39" x14ac:dyDescent="0.25">
      <c r="A35" s="130" t="s">
        <v>24</v>
      </c>
      <c r="B35" s="166">
        <v>0</v>
      </c>
      <c r="C35" s="166" t="s">
        <v>574</v>
      </c>
      <c r="D35" s="167">
        <v>75824</v>
      </c>
      <c r="E35" s="168" t="s">
        <v>243</v>
      </c>
      <c r="F35" s="169"/>
      <c r="G35" s="167">
        <v>77715</v>
      </c>
      <c r="H35" s="168" t="s">
        <v>244</v>
      </c>
      <c r="I35" s="169"/>
      <c r="J35" s="167">
        <v>81900</v>
      </c>
      <c r="K35" s="168" t="s">
        <v>245</v>
      </c>
      <c r="L35" s="169"/>
      <c r="M35" s="167">
        <v>89403</v>
      </c>
      <c r="N35" s="168" t="s">
        <v>246</v>
      </c>
      <c r="O35" s="169"/>
      <c r="P35" s="167">
        <v>91969</v>
      </c>
      <c r="Q35" s="168" t="s">
        <v>247</v>
      </c>
      <c r="R35" s="169"/>
      <c r="S35" s="167">
        <v>97538</v>
      </c>
      <c r="T35" s="168" t="s">
        <v>245</v>
      </c>
      <c r="U35" s="169"/>
      <c r="V35" s="167">
        <v>112956</v>
      </c>
      <c r="W35" s="168" t="s">
        <v>248</v>
      </c>
      <c r="X35" s="169"/>
      <c r="Y35" s="167">
        <v>119249</v>
      </c>
      <c r="Z35" s="168" t="s">
        <v>249</v>
      </c>
      <c r="AA35" s="169"/>
      <c r="AB35" s="167">
        <v>121540</v>
      </c>
      <c r="AC35" s="168" t="s">
        <v>250</v>
      </c>
      <c r="AD35" s="169"/>
      <c r="AE35" s="167">
        <v>125400</v>
      </c>
      <c r="AF35" s="168" t="s">
        <v>251</v>
      </c>
      <c r="AG35" s="169"/>
      <c r="AH35" s="167">
        <v>123006</v>
      </c>
      <c r="AI35" s="168" t="s">
        <v>252</v>
      </c>
      <c r="AJ35" s="169"/>
      <c r="AK35" s="167">
        <v>122075</v>
      </c>
      <c r="AL35" s="168" t="s">
        <v>253</v>
      </c>
      <c r="AM35" s="169"/>
    </row>
    <row r="36" spans="1:39" ht="15.75" thickBot="1" x14ac:dyDescent="0.3">
      <c r="A36" s="131" t="str">
        <f>A35</f>
        <v>BMI &gt;30 kg/m2</v>
      </c>
      <c r="B36" s="170">
        <v>0</v>
      </c>
      <c r="C36" s="170" t="str">
        <f>C35</f>
        <v>Q11</v>
      </c>
      <c r="D36" s="171">
        <f>D$2-D35</f>
        <v>224031</v>
      </c>
      <c r="E36" s="172"/>
      <c r="F36" s="173"/>
      <c r="G36" s="171">
        <f>G$2-G35</f>
        <v>240350</v>
      </c>
      <c r="H36" s="172"/>
      <c r="I36" s="173"/>
      <c r="J36" s="171">
        <f>J$2-J35</f>
        <v>253871</v>
      </c>
      <c r="K36" s="172"/>
      <c r="L36" s="173"/>
      <c r="M36" s="171">
        <f>M$2-M35</f>
        <v>265616</v>
      </c>
      <c r="N36" s="172"/>
      <c r="O36" s="173"/>
      <c r="P36" s="171">
        <f>P$2-P35</f>
        <v>277631</v>
      </c>
      <c r="Q36" s="172"/>
      <c r="R36" s="173"/>
      <c r="S36" s="171">
        <f>S$2-S35</f>
        <v>287288</v>
      </c>
      <c r="T36" s="172"/>
      <c r="U36" s="173"/>
      <c r="V36" s="171">
        <f>V$2-V35</f>
        <v>282514</v>
      </c>
      <c r="W36" s="172"/>
      <c r="X36" s="173"/>
      <c r="Y36" s="171">
        <f>Y$2-Y35</f>
        <v>283063</v>
      </c>
      <c r="Z36" s="172"/>
      <c r="AA36" s="173"/>
      <c r="AB36" s="171">
        <f>AB$2-AB35</f>
        <v>279635</v>
      </c>
      <c r="AC36" s="172"/>
      <c r="AD36" s="173"/>
      <c r="AE36" s="171">
        <f>AE$2-AE35</f>
        <v>278852</v>
      </c>
      <c r="AF36" s="172"/>
      <c r="AG36" s="173"/>
      <c r="AH36" s="171">
        <f>AH$2-AH35</f>
        <v>277203</v>
      </c>
      <c r="AI36" s="172"/>
      <c r="AJ36" s="173"/>
      <c r="AK36" s="171">
        <f>AK$2-AK35</f>
        <v>272191</v>
      </c>
      <c r="AL36" s="172"/>
      <c r="AM36" s="173"/>
    </row>
    <row r="37" spans="1:39" ht="15.75" thickBot="1" x14ac:dyDescent="0.3">
      <c r="A37" s="128" t="s">
        <v>25</v>
      </c>
      <c r="B37" s="163">
        <v>0</v>
      </c>
      <c r="C37" s="163" t="s">
        <v>577</v>
      </c>
      <c r="D37" s="162" t="s">
        <v>41</v>
      </c>
      <c r="E37" s="164" t="s">
        <v>313</v>
      </c>
      <c r="F37" s="73">
        <v>167857</v>
      </c>
      <c r="G37" s="162" t="s">
        <v>41</v>
      </c>
      <c r="H37" s="164" t="s">
        <v>314</v>
      </c>
      <c r="I37" s="78">
        <f>318065-145840</f>
        <v>172225</v>
      </c>
      <c r="J37" s="162" t="s">
        <v>41</v>
      </c>
      <c r="K37" s="164" t="s">
        <v>315</v>
      </c>
      <c r="L37" s="165">
        <f t="shared" ref="L37" si="0">335771-155264</f>
        <v>180507</v>
      </c>
      <c r="M37" s="162" t="s">
        <v>41</v>
      </c>
      <c r="N37" s="164" t="s">
        <v>316</v>
      </c>
      <c r="O37" s="165">
        <f t="shared" ref="O37" si="1">355019-158802</f>
        <v>196217</v>
      </c>
      <c r="P37" s="162" t="s">
        <v>41</v>
      </c>
      <c r="Q37" s="164" t="s">
        <v>317</v>
      </c>
      <c r="R37" s="165">
        <f t="shared" ref="R37" si="2">369600-167322</f>
        <v>202278</v>
      </c>
      <c r="S37" s="162" t="s">
        <v>41</v>
      </c>
      <c r="T37" s="164" t="s">
        <v>318</v>
      </c>
      <c r="U37" s="165">
        <f t="shared" ref="U37" si="3">384826-169987</f>
        <v>214839</v>
      </c>
      <c r="V37" s="162" t="s">
        <v>83</v>
      </c>
      <c r="W37" s="164" t="s">
        <v>319</v>
      </c>
      <c r="X37" s="165">
        <f t="shared" ref="X37" si="4">395470-151634</f>
        <v>243836</v>
      </c>
      <c r="Y37" s="162" t="s">
        <v>83</v>
      </c>
      <c r="Z37" s="164" t="s">
        <v>320</v>
      </c>
      <c r="AA37" s="165">
        <f t="shared" ref="AA37" si="5">402312-145491</f>
        <v>256821</v>
      </c>
      <c r="AB37" s="162" t="s">
        <v>83</v>
      </c>
      <c r="AC37" s="164" t="s">
        <v>321</v>
      </c>
      <c r="AD37" s="165">
        <f t="shared" ref="AD37" si="6">401175-137370</f>
        <v>263805</v>
      </c>
      <c r="AE37" s="162" t="s">
        <v>83</v>
      </c>
      <c r="AF37" s="164" t="s">
        <v>322</v>
      </c>
      <c r="AG37" s="165">
        <f t="shared" ref="AG37" si="7">404252-131738</f>
        <v>272514</v>
      </c>
      <c r="AH37" s="162" t="s">
        <v>41</v>
      </c>
      <c r="AI37" s="164" t="s">
        <v>323</v>
      </c>
      <c r="AJ37" s="165">
        <f t="shared" ref="AJ37" si="8">400209-128808</f>
        <v>271401</v>
      </c>
      <c r="AK37" s="162" t="s">
        <v>112</v>
      </c>
      <c r="AL37" s="164" t="s">
        <v>323</v>
      </c>
      <c r="AM37" s="165">
        <f t="shared" ref="AM37" si="9">394266-121802</f>
        <v>272464</v>
      </c>
    </row>
    <row r="38" spans="1:39" ht="15.75" thickBot="1" x14ac:dyDescent="0.3">
      <c r="A38" s="129" t="s">
        <v>26</v>
      </c>
      <c r="B38" s="175">
        <v>0</v>
      </c>
      <c r="C38" s="175" t="s">
        <v>578</v>
      </c>
      <c r="D38" s="174" t="s">
        <v>42</v>
      </c>
      <c r="E38" s="176" t="s">
        <v>324</v>
      </c>
      <c r="F38" s="73">
        <v>189078</v>
      </c>
      <c r="G38" s="174" t="s">
        <v>49</v>
      </c>
      <c r="H38" s="176" t="s">
        <v>325</v>
      </c>
      <c r="I38" s="74">
        <v>203420</v>
      </c>
      <c r="J38" s="174" t="s">
        <v>56</v>
      </c>
      <c r="K38" s="176" t="s">
        <v>217</v>
      </c>
      <c r="L38" s="177">
        <v>219979</v>
      </c>
      <c r="M38" s="174" t="s">
        <v>63</v>
      </c>
      <c r="N38" s="176" t="s">
        <v>326</v>
      </c>
      <c r="O38" s="177">
        <v>230458</v>
      </c>
      <c r="P38" s="174" t="s">
        <v>56</v>
      </c>
      <c r="Q38" s="176" t="s">
        <v>326</v>
      </c>
      <c r="R38" s="177">
        <v>245642</v>
      </c>
      <c r="S38" s="174" t="s">
        <v>76</v>
      </c>
      <c r="T38" s="176" t="s">
        <v>327</v>
      </c>
      <c r="U38" s="177">
        <v>267872</v>
      </c>
      <c r="V38" s="174" t="s">
        <v>84</v>
      </c>
      <c r="W38" s="176" t="s">
        <v>328</v>
      </c>
      <c r="X38" s="177">
        <v>279531</v>
      </c>
      <c r="Y38" s="174" t="s">
        <v>91</v>
      </c>
      <c r="Z38" s="176" t="s">
        <v>329</v>
      </c>
      <c r="AA38" s="177">
        <v>287588</v>
      </c>
      <c r="AB38" s="174" t="s">
        <v>96</v>
      </c>
      <c r="AC38" s="176" t="s">
        <v>329</v>
      </c>
      <c r="AD38" s="177">
        <v>294391</v>
      </c>
      <c r="AE38" s="174" t="s">
        <v>96</v>
      </c>
      <c r="AF38" s="176" t="s">
        <v>328</v>
      </c>
      <c r="AG38" s="177">
        <v>300135</v>
      </c>
      <c r="AH38" s="174" t="s">
        <v>91</v>
      </c>
      <c r="AI38" s="176" t="s">
        <v>329</v>
      </c>
      <c r="AJ38" s="177">
        <v>301135</v>
      </c>
      <c r="AK38" s="174" t="s">
        <v>84</v>
      </c>
      <c r="AL38" s="176" t="s">
        <v>329</v>
      </c>
      <c r="AM38" s="177">
        <v>303524</v>
      </c>
    </row>
    <row r="39" spans="1:39" ht="15.75" thickBot="1" x14ac:dyDescent="0.3">
      <c r="A39" s="128" t="s">
        <v>27</v>
      </c>
      <c r="B39" s="163">
        <v>0</v>
      </c>
      <c r="C39" s="163" t="s">
        <v>579</v>
      </c>
      <c r="D39" s="162">
        <v>194</v>
      </c>
      <c r="E39" s="164" t="s">
        <v>330</v>
      </c>
      <c r="F39" s="73">
        <v>171437</v>
      </c>
      <c r="G39" s="162">
        <v>192</v>
      </c>
      <c r="H39" s="164" t="s">
        <v>331</v>
      </c>
      <c r="I39" s="74">
        <f>318065-130438</f>
        <v>187627</v>
      </c>
      <c r="J39" s="162">
        <v>193</v>
      </c>
      <c r="K39" s="164" t="s">
        <v>331</v>
      </c>
      <c r="L39" s="165">
        <f>335771-130637</f>
        <v>205134</v>
      </c>
      <c r="M39" s="162">
        <v>190</v>
      </c>
      <c r="N39" s="164" t="s">
        <v>332</v>
      </c>
      <c r="O39" s="165">
        <f>M$2-130426</f>
        <v>224593</v>
      </c>
      <c r="P39" s="162">
        <v>188</v>
      </c>
      <c r="Q39" s="164" t="s">
        <v>333</v>
      </c>
      <c r="R39" s="165">
        <f>369600-136373</f>
        <v>233227</v>
      </c>
      <c r="S39" s="162">
        <v>187</v>
      </c>
      <c r="T39" s="164" t="s">
        <v>334</v>
      </c>
      <c r="U39" s="165">
        <f>384826-135353</f>
        <v>249473</v>
      </c>
      <c r="V39" s="162">
        <v>184</v>
      </c>
      <c r="W39" s="164" t="s">
        <v>334</v>
      </c>
      <c r="X39" s="165">
        <f>395470-134686</f>
        <v>260784</v>
      </c>
      <c r="Y39" s="162">
        <v>184</v>
      </c>
      <c r="Z39" s="164" t="s">
        <v>335</v>
      </c>
      <c r="AA39" s="165">
        <f>402312-138468</f>
        <v>263844</v>
      </c>
      <c r="AB39" s="162">
        <v>183</v>
      </c>
      <c r="AC39" s="164" t="s">
        <v>336</v>
      </c>
      <c r="AD39" s="165">
        <f>401175-130600</f>
        <v>270575</v>
      </c>
      <c r="AE39" s="162">
        <v>182</v>
      </c>
      <c r="AF39" s="164" t="s">
        <v>332</v>
      </c>
      <c r="AG39" s="165">
        <f>404252-131266</f>
        <v>272986</v>
      </c>
      <c r="AH39" s="162">
        <v>183</v>
      </c>
      <c r="AI39" s="164" t="s">
        <v>337</v>
      </c>
      <c r="AJ39" s="165">
        <f>400209-126225</f>
        <v>273984</v>
      </c>
      <c r="AK39" s="162">
        <v>182</v>
      </c>
      <c r="AL39" s="164" t="s">
        <v>338</v>
      </c>
      <c r="AM39" s="165">
        <f>394266-117106</f>
        <v>277160</v>
      </c>
    </row>
    <row r="40" spans="1:39" ht="15.75" thickBot="1" x14ac:dyDescent="0.3">
      <c r="A40" s="128" t="s">
        <v>28</v>
      </c>
      <c r="B40" s="163">
        <v>0</v>
      </c>
      <c r="C40" s="163" t="s">
        <v>580</v>
      </c>
      <c r="D40" s="162" t="s">
        <v>43</v>
      </c>
      <c r="E40" s="164" t="s">
        <v>339</v>
      </c>
      <c r="F40" s="73">
        <v>171437</v>
      </c>
      <c r="G40" s="162" t="s">
        <v>50</v>
      </c>
      <c r="H40" s="164" t="s">
        <v>339</v>
      </c>
      <c r="I40" s="74">
        <v>187627</v>
      </c>
      <c r="J40" s="162" t="s">
        <v>57</v>
      </c>
      <c r="K40" s="164" t="s">
        <v>340</v>
      </c>
      <c r="L40" s="165">
        <f t="shared" ref="L40:L42" si="10">335771-130637</f>
        <v>205134</v>
      </c>
      <c r="M40" s="162" t="s">
        <v>64</v>
      </c>
      <c r="N40" s="164" t="s">
        <v>341</v>
      </c>
      <c r="O40" s="165">
        <v>224593</v>
      </c>
      <c r="P40" s="162" t="s">
        <v>70</v>
      </c>
      <c r="Q40" s="164" t="s">
        <v>340</v>
      </c>
      <c r="R40" s="165">
        <f t="shared" ref="R40:R42" si="11">369600-136373</f>
        <v>233227</v>
      </c>
      <c r="S40" s="162" t="s">
        <v>77</v>
      </c>
      <c r="T40" s="164" t="s">
        <v>340</v>
      </c>
      <c r="U40" s="165">
        <f t="shared" ref="U40:U42" si="12">384826-135353</f>
        <v>249473</v>
      </c>
      <c r="V40" s="162" t="s">
        <v>85</v>
      </c>
      <c r="W40" s="164" t="s">
        <v>340</v>
      </c>
      <c r="X40" s="165">
        <f t="shared" ref="X40:X42" si="13">395470-134686</f>
        <v>260784</v>
      </c>
      <c r="Y40" s="162" t="s">
        <v>77</v>
      </c>
      <c r="Z40" s="164" t="s">
        <v>342</v>
      </c>
      <c r="AA40" s="165">
        <f t="shared" ref="AA40:AA42" si="14">402312-138468</f>
        <v>263844</v>
      </c>
      <c r="AB40" s="162" t="s">
        <v>70</v>
      </c>
      <c r="AC40" s="164" t="s">
        <v>343</v>
      </c>
      <c r="AD40" s="165">
        <f t="shared" ref="AD40:AD42" si="15">401175-130600</f>
        <v>270575</v>
      </c>
      <c r="AE40" s="162" t="s">
        <v>70</v>
      </c>
      <c r="AF40" s="164" t="s">
        <v>343</v>
      </c>
      <c r="AG40" s="165">
        <f t="shared" ref="AG40:AG42" si="16">404252-131266</f>
        <v>272986</v>
      </c>
      <c r="AH40" s="162" t="s">
        <v>107</v>
      </c>
      <c r="AI40" s="164" t="s">
        <v>342</v>
      </c>
      <c r="AJ40" s="165">
        <f t="shared" ref="AJ40:AJ42" si="17">400209-126225</f>
        <v>273984</v>
      </c>
      <c r="AK40" s="162" t="s">
        <v>93</v>
      </c>
      <c r="AL40" s="164" t="s">
        <v>119</v>
      </c>
      <c r="AM40" s="165">
        <f t="shared" ref="AM40:AM42" si="18">394266-117106</f>
        <v>277160</v>
      </c>
    </row>
    <row r="41" spans="1:39" ht="15.75" thickBot="1" x14ac:dyDescent="0.3">
      <c r="A41" s="129" t="s">
        <v>29</v>
      </c>
      <c r="B41" s="175">
        <v>0</v>
      </c>
      <c r="C41" s="175" t="s">
        <v>581</v>
      </c>
      <c r="D41" s="174">
        <v>115</v>
      </c>
      <c r="E41" s="176" t="s">
        <v>344</v>
      </c>
      <c r="F41" s="73">
        <v>171437</v>
      </c>
      <c r="G41" s="174">
        <v>113</v>
      </c>
      <c r="H41" s="176" t="s">
        <v>345</v>
      </c>
      <c r="I41" s="74">
        <v>187627</v>
      </c>
      <c r="J41" s="174">
        <v>114</v>
      </c>
      <c r="K41" s="176" t="s">
        <v>345</v>
      </c>
      <c r="L41" s="177">
        <f t="shared" si="10"/>
        <v>205134</v>
      </c>
      <c r="M41" s="174">
        <v>112</v>
      </c>
      <c r="N41" s="176" t="s">
        <v>344</v>
      </c>
      <c r="O41" s="177">
        <v>224593</v>
      </c>
      <c r="P41" s="174">
        <v>109</v>
      </c>
      <c r="Q41" s="176" t="s">
        <v>204</v>
      </c>
      <c r="R41" s="177">
        <f t="shared" si="11"/>
        <v>233227</v>
      </c>
      <c r="S41" s="174">
        <v>109</v>
      </c>
      <c r="T41" s="176" t="s">
        <v>204</v>
      </c>
      <c r="U41" s="177">
        <f t="shared" si="12"/>
        <v>249473</v>
      </c>
      <c r="V41" s="174">
        <v>105</v>
      </c>
      <c r="W41" s="176" t="s">
        <v>130</v>
      </c>
      <c r="X41" s="177">
        <f t="shared" si="13"/>
        <v>260784</v>
      </c>
      <c r="Y41" s="174">
        <v>105</v>
      </c>
      <c r="Z41" s="176" t="s">
        <v>346</v>
      </c>
      <c r="AA41" s="177">
        <f t="shared" si="14"/>
        <v>263844</v>
      </c>
      <c r="AB41" s="174">
        <v>105</v>
      </c>
      <c r="AC41" s="176" t="s">
        <v>130</v>
      </c>
      <c r="AD41" s="177">
        <f t="shared" si="15"/>
        <v>270575</v>
      </c>
      <c r="AE41" s="174">
        <v>103</v>
      </c>
      <c r="AF41" s="176" t="s">
        <v>346</v>
      </c>
      <c r="AG41" s="177">
        <f t="shared" si="16"/>
        <v>272986</v>
      </c>
      <c r="AH41" s="174">
        <v>103</v>
      </c>
      <c r="AI41" s="176" t="s">
        <v>347</v>
      </c>
      <c r="AJ41" s="177">
        <f t="shared" si="17"/>
        <v>273984</v>
      </c>
      <c r="AK41" s="174">
        <v>103</v>
      </c>
      <c r="AL41" s="176" t="s">
        <v>345</v>
      </c>
      <c r="AM41" s="177">
        <f t="shared" si="18"/>
        <v>277160</v>
      </c>
    </row>
    <row r="42" spans="1:39" ht="15.75" thickBot="1" x14ac:dyDescent="0.3">
      <c r="A42" s="128" t="s">
        <v>30</v>
      </c>
      <c r="B42" s="163">
        <v>0</v>
      </c>
      <c r="C42" s="163" t="s">
        <v>582</v>
      </c>
      <c r="D42" s="162">
        <v>153</v>
      </c>
      <c r="E42" s="164">
        <v>110</v>
      </c>
      <c r="F42" s="73">
        <v>171437</v>
      </c>
      <c r="G42" s="162">
        <v>155</v>
      </c>
      <c r="H42" s="164">
        <v>108</v>
      </c>
      <c r="I42" s="74">
        <v>187627</v>
      </c>
      <c r="J42" s="162">
        <v>157</v>
      </c>
      <c r="K42" s="164">
        <v>107</v>
      </c>
      <c r="L42" s="165">
        <f t="shared" si="10"/>
        <v>205134</v>
      </c>
      <c r="M42" s="162">
        <v>153</v>
      </c>
      <c r="N42" s="164">
        <v>103</v>
      </c>
      <c r="O42" s="165">
        <v>224593</v>
      </c>
      <c r="P42" s="162">
        <v>155</v>
      </c>
      <c r="Q42" s="164">
        <v>104</v>
      </c>
      <c r="R42" s="165">
        <f t="shared" si="11"/>
        <v>233227</v>
      </c>
      <c r="S42" s="162">
        <v>154</v>
      </c>
      <c r="T42" s="164">
        <v>103</v>
      </c>
      <c r="U42" s="165">
        <f t="shared" si="12"/>
        <v>249473</v>
      </c>
      <c r="V42" s="162">
        <v>156</v>
      </c>
      <c r="W42" s="164">
        <v>102</v>
      </c>
      <c r="X42" s="165">
        <f t="shared" si="13"/>
        <v>260784</v>
      </c>
      <c r="Y42" s="162">
        <v>157</v>
      </c>
      <c r="Z42" s="164">
        <v>103</v>
      </c>
      <c r="AA42" s="165">
        <f t="shared" si="14"/>
        <v>263844</v>
      </c>
      <c r="AB42" s="162">
        <v>158</v>
      </c>
      <c r="AC42" s="164">
        <v>103</v>
      </c>
      <c r="AD42" s="165">
        <f t="shared" si="15"/>
        <v>270575</v>
      </c>
      <c r="AE42" s="162">
        <v>159</v>
      </c>
      <c r="AF42" s="164">
        <v>105</v>
      </c>
      <c r="AG42" s="165">
        <f t="shared" si="16"/>
        <v>272986</v>
      </c>
      <c r="AH42" s="162">
        <v>162</v>
      </c>
      <c r="AI42" s="164">
        <v>106</v>
      </c>
      <c r="AJ42" s="165">
        <f t="shared" si="17"/>
        <v>273984</v>
      </c>
      <c r="AK42" s="162">
        <v>159</v>
      </c>
      <c r="AL42" s="164">
        <v>104</v>
      </c>
      <c r="AM42" s="165">
        <f t="shared" si="18"/>
        <v>277160</v>
      </c>
    </row>
    <row r="43" spans="1:39" ht="15.75" thickBot="1" x14ac:dyDescent="0.3">
      <c r="A43" s="129" t="s">
        <v>31</v>
      </c>
      <c r="B43" s="175">
        <v>0</v>
      </c>
      <c r="C43" s="175" t="s">
        <v>583</v>
      </c>
      <c r="D43" s="174" t="s">
        <v>44</v>
      </c>
      <c r="E43" s="176" t="s">
        <v>348</v>
      </c>
      <c r="F43" s="73">
        <v>105132</v>
      </c>
      <c r="G43" s="174" t="s">
        <v>51</v>
      </c>
      <c r="H43" s="176" t="s">
        <v>349</v>
      </c>
      <c r="I43" s="74">
        <f>G$2-  107799</f>
        <v>210266</v>
      </c>
      <c r="J43" s="174" t="s">
        <v>58</v>
      </c>
      <c r="K43" s="176" t="s">
        <v>167</v>
      </c>
      <c r="L43" s="177">
        <f>335771-109915</f>
        <v>225856</v>
      </c>
      <c r="M43" s="174" t="s">
        <v>65</v>
      </c>
      <c r="N43" s="176" t="s">
        <v>350</v>
      </c>
      <c r="O43" s="177">
        <f>355019-112909</f>
        <v>242110</v>
      </c>
      <c r="P43" s="174" t="s">
        <v>71</v>
      </c>
      <c r="Q43" s="176" t="s">
        <v>167</v>
      </c>
      <c r="R43" s="177">
        <f>369600-114930</f>
        <v>254670</v>
      </c>
      <c r="S43" s="174" t="s">
        <v>78</v>
      </c>
      <c r="T43" s="176" t="s">
        <v>351</v>
      </c>
      <c r="U43" s="177">
        <f>384826-111429</f>
        <v>273397</v>
      </c>
      <c r="V43" s="174" t="s">
        <v>86</v>
      </c>
      <c r="W43" s="176" t="s">
        <v>352</v>
      </c>
      <c r="X43" s="177">
        <f>395470-111483</f>
        <v>283987</v>
      </c>
      <c r="Y43" s="174" t="s">
        <v>92</v>
      </c>
      <c r="Z43" s="176" t="s">
        <v>353</v>
      </c>
      <c r="AA43" s="177">
        <f>402312-107495</f>
        <v>294817</v>
      </c>
      <c r="AB43" s="174" t="s">
        <v>97</v>
      </c>
      <c r="AC43" s="176" t="s">
        <v>277</v>
      </c>
      <c r="AD43" s="177">
        <f>401175-96411</f>
        <v>304764</v>
      </c>
      <c r="AE43" s="174" t="s">
        <v>102</v>
      </c>
      <c r="AF43" s="176" t="s">
        <v>277</v>
      </c>
      <c r="AG43" s="177">
        <f>404252-93081</f>
        <v>311171</v>
      </c>
      <c r="AH43" s="174" t="s">
        <v>51</v>
      </c>
      <c r="AI43" s="176" t="s">
        <v>354</v>
      </c>
      <c r="AJ43" s="177">
        <f>400209-  86957</f>
        <v>313252</v>
      </c>
      <c r="AK43" s="174" t="s">
        <v>86</v>
      </c>
      <c r="AL43" s="176" t="s">
        <v>354</v>
      </c>
      <c r="AM43" s="177">
        <f>394266-78049</f>
        <v>316217</v>
      </c>
    </row>
    <row r="44" spans="1:39" ht="15.75" thickBot="1" x14ac:dyDescent="0.3">
      <c r="A44" s="128" t="s">
        <v>32</v>
      </c>
      <c r="B44" s="163">
        <v>0</v>
      </c>
      <c r="C44" s="163" t="s">
        <v>584</v>
      </c>
      <c r="D44" s="162" t="s">
        <v>45</v>
      </c>
      <c r="E44" s="164">
        <v>138</v>
      </c>
      <c r="F44" s="77">
        <v>83664</v>
      </c>
      <c r="G44" s="162" t="s">
        <v>52</v>
      </c>
      <c r="H44" s="164">
        <v>141</v>
      </c>
      <c r="I44" s="79">
        <v>90675</v>
      </c>
      <c r="J44" s="162" t="s">
        <v>59</v>
      </c>
      <c r="K44" s="164">
        <v>149</v>
      </c>
      <c r="L44" s="165">
        <v>111052</v>
      </c>
      <c r="M44" s="162" t="s">
        <v>66</v>
      </c>
      <c r="N44" s="164">
        <v>158</v>
      </c>
      <c r="O44" s="165">
        <v>128299</v>
      </c>
      <c r="P44" s="162" t="s">
        <v>72</v>
      </c>
      <c r="Q44" s="164">
        <v>153</v>
      </c>
      <c r="R44" s="165">
        <v>136349</v>
      </c>
      <c r="S44" s="162" t="s">
        <v>79</v>
      </c>
      <c r="T44" s="164">
        <v>158</v>
      </c>
      <c r="U44" s="165">
        <v>142614</v>
      </c>
      <c r="V44" s="162" t="s">
        <v>87</v>
      </c>
      <c r="W44" s="164">
        <v>165</v>
      </c>
      <c r="X44" s="165">
        <v>153963</v>
      </c>
      <c r="Y44" s="162" t="s">
        <v>93</v>
      </c>
      <c r="Z44" s="164">
        <v>181</v>
      </c>
      <c r="AA44" s="165">
        <v>165670</v>
      </c>
      <c r="AB44" s="162" t="s">
        <v>98</v>
      </c>
      <c r="AC44" s="164">
        <v>202</v>
      </c>
      <c r="AD44" s="165">
        <v>170746</v>
      </c>
      <c r="AE44" s="162" t="s">
        <v>103</v>
      </c>
      <c r="AF44" s="164">
        <v>211</v>
      </c>
      <c r="AG44" s="165">
        <v>176556</v>
      </c>
      <c r="AH44" s="162" t="s">
        <v>108</v>
      </c>
      <c r="AI44" s="164">
        <v>223</v>
      </c>
      <c r="AJ44" s="165">
        <v>185850</v>
      </c>
      <c r="AK44" s="162" t="s">
        <v>113</v>
      </c>
      <c r="AL44" s="164">
        <v>227</v>
      </c>
      <c r="AM44" s="165">
        <v>194171</v>
      </c>
    </row>
    <row r="45" spans="1:39" ht="15.75" thickBot="1" x14ac:dyDescent="0.3">
      <c r="A45" s="137" t="s">
        <v>33</v>
      </c>
      <c r="B45" s="138">
        <v>0</v>
      </c>
      <c r="C45" s="138"/>
      <c r="D45" s="137"/>
      <c r="E45" s="132"/>
      <c r="F45" s="133"/>
      <c r="G45" s="137"/>
      <c r="H45" s="132"/>
      <c r="I45" s="133"/>
      <c r="J45" s="137"/>
      <c r="K45" s="132"/>
      <c r="L45" s="133"/>
      <c r="M45" s="137"/>
      <c r="N45" s="132"/>
      <c r="O45" s="133"/>
      <c r="P45" s="137"/>
      <c r="Q45" s="132"/>
      <c r="R45" s="133"/>
      <c r="S45" s="137"/>
      <c r="T45" s="132"/>
      <c r="U45" s="133"/>
      <c r="V45" s="137"/>
      <c r="W45" s="132"/>
      <c r="X45" s="133"/>
      <c r="Y45" s="137"/>
      <c r="Z45" s="132"/>
      <c r="AA45" s="133"/>
      <c r="AB45" s="137"/>
      <c r="AC45" s="132"/>
      <c r="AD45" s="133"/>
      <c r="AE45" s="137"/>
      <c r="AF45" s="132"/>
      <c r="AG45" s="133"/>
      <c r="AH45" s="137"/>
      <c r="AI45" s="132"/>
      <c r="AJ45" s="133"/>
      <c r="AK45" s="137"/>
      <c r="AL45" s="132"/>
      <c r="AM45" s="133"/>
    </row>
    <row r="46" spans="1:39" x14ac:dyDescent="0.25">
      <c r="A46" s="167" t="s">
        <v>34</v>
      </c>
      <c r="B46" s="166">
        <v>0</v>
      </c>
      <c r="C46" s="166" t="s">
        <v>585</v>
      </c>
      <c r="D46" s="167">
        <v>206701</v>
      </c>
      <c r="E46" s="168" t="s">
        <v>355</v>
      </c>
      <c r="F46" s="169"/>
      <c r="G46" s="167">
        <v>222751</v>
      </c>
      <c r="H46" s="168" t="s">
        <v>187</v>
      </c>
      <c r="I46" s="169"/>
      <c r="J46" s="167">
        <v>238624</v>
      </c>
      <c r="K46" s="168" t="s">
        <v>356</v>
      </c>
      <c r="L46" s="169"/>
      <c r="M46" s="167">
        <v>257162</v>
      </c>
      <c r="N46" s="168" t="s">
        <v>357</v>
      </c>
      <c r="O46" s="169"/>
      <c r="P46" s="167">
        <v>271761</v>
      </c>
      <c r="Q46" s="168" t="s">
        <v>358</v>
      </c>
      <c r="R46" s="169"/>
      <c r="S46" s="167">
        <v>284746</v>
      </c>
      <c r="T46" s="168" t="s">
        <v>359</v>
      </c>
      <c r="U46" s="169"/>
      <c r="V46" s="167">
        <v>292978</v>
      </c>
      <c r="W46" s="168" t="s">
        <v>220</v>
      </c>
      <c r="X46" s="169"/>
      <c r="Y46" s="167">
        <v>300237</v>
      </c>
      <c r="Z46" s="168" t="s">
        <v>360</v>
      </c>
      <c r="AA46" s="169"/>
      <c r="AB46" s="167">
        <v>305678</v>
      </c>
      <c r="AC46" s="168" t="s">
        <v>224</v>
      </c>
      <c r="AD46" s="169"/>
      <c r="AE46" s="167">
        <v>312368</v>
      </c>
      <c r="AF46" s="168" t="s">
        <v>361</v>
      </c>
      <c r="AG46" s="169"/>
      <c r="AH46" s="167">
        <v>316072</v>
      </c>
      <c r="AI46" s="168" t="s">
        <v>362</v>
      </c>
      <c r="AJ46" s="169"/>
      <c r="AK46" s="167">
        <v>319272</v>
      </c>
      <c r="AL46" s="168" t="s">
        <v>363</v>
      </c>
      <c r="AM46" s="169"/>
    </row>
    <row r="47" spans="1:39" ht="15.75" thickBot="1" x14ac:dyDescent="0.3">
      <c r="A47" s="171" t="str">
        <f>A46</f>
        <v>Antidiabetic drugs</v>
      </c>
      <c r="B47" s="170">
        <v>0</v>
      </c>
      <c r="C47" s="170" t="str">
        <f>C46</f>
        <v>Q12</v>
      </c>
      <c r="D47" s="171">
        <f>D$2-D46</f>
        <v>93154</v>
      </c>
      <c r="E47" s="172"/>
      <c r="F47" s="173"/>
      <c r="G47" s="171">
        <f>G$2-G46</f>
        <v>95314</v>
      </c>
      <c r="H47" s="172"/>
      <c r="I47" s="173"/>
      <c r="J47" s="171">
        <f>J$2-J46</f>
        <v>97147</v>
      </c>
      <c r="K47" s="172"/>
      <c r="L47" s="173"/>
      <c r="M47" s="171">
        <f>M$2-M46</f>
        <v>97857</v>
      </c>
      <c r="N47" s="172"/>
      <c r="O47" s="173"/>
      <c r="P47" s="171">
        <f>P$2-P46</f>
        <v>97839</v>
      </c>
      <c r="Q47" s="172"/>
      <c r="R47" s="173"/>
      <c r="S47" s="171">
        <f>S$2-S46</f>
        <v>100080</v>
      </c>
      <c r="T47" s="172"/>
      <c r="U47" s="173"/>
      <c r="V47" s="171">
        <f>V$2-V46</f>
        <v>102492</v>
      </c>
      <c r="W47" s="172"/>
      <c r="X47" s="173"/>
      <c r="Y47" s="171">
        <f>Y$2-Y46</f>
        <v>102075</v>
      </c>
      <c r="Z47" s="172"/>
      <c r="AA47" s="173"/>
      <c r="AB47" s="171">
        <f>AB$2-AB46</f>
        <v>95497</v>
      </c>
      <c r="AC47" s="172"/>
      <c r="AD47" s="173"/>
      <c r="AE47" s="171">
        <f>AE$2-AE46</f>
        <v>91884</v>
      </c>
      <c r="AF47" s="172"/>
      <c r="AG47" s="173"/>
      <c r="AH47" s="171">
        <f>AH$2-AH46</f>
        <v>84137</v>
      </c>
      <c r="AI47" s="172"/>
      <c r="AJ47" s="173"/>
      <c r="AK47" s="171">
        <f>AK$2-AK46</f>
        <v>74994</v>
      </c>
      <c r="AL47" s="172"/>
      <c r="AM47" s="173"/>
    </row>
    <row r="48" spans="1:39" x14ac:dyDescent="0.25">
      <c r="A48" s="167" t="s">
        <v>35</v>
      </c>
      <c r="B48" s="166">
        <v>0</v>
      </c>
      <c r="C48" s="166" t="s">
        <v>586</v>
      </c>
      <c r="D48" s="167">
        <v>113108</v>
      </c>
      <c r="E48" s="168" t="s">
        <v>364</v>
      </c>
      <c r="F48" s="169"/>
      <c r="G48" s="167">
        <v>121593</v>
      </c>
      <c r="H48" s="168" t="s">
        <v>365</v>
      </c>
      <c r="I48" s="169"/>
      <c r="J48" s="167">
        <v>132746</v>
      </c>
      <c r="K48" s="168" t="s">
        <v>366</v>
      </c>
      <c r="L48" s="169"/>
      <c r="M48" s="167">
        <v>140210</v>
      </c>
      <c r="N48" s="168" t="s">
        <v>367</v>
      </c>
      <c r="O48" s="169"/>
      <c r="P48" s="167">
        <v>145230</v>
      </c>
      <c r="Q48" s="168" t="s">
        <v>52</v>
      </c>
      <c r="R48" s="169"/>
      <c r="S48" s="167">
        <v>141294</v>
      </c>
      <c r="T48" s="168" t="s">
        <v>368</v>
      </c>
      <c r="U48" s="169"/>
      <c r="V48" s="167">
        <v>148350</v>
      </c>
      <c r="W48" s="168" t="s">
        <v>369</v>
      </c>
      <c r="X48" s="169"/>
      <c r="Y48" s="167">
        <v>148959</v>
      </c>
      <c r="Z48" s="168" t="s">
        <v>370</v>
      </c>
      <c r="AA48" s="169"/>
      <c r="AB48" s="167">
        <v>147561</v>
      </c>
      <c r="AC48" s="168" t="s">
        <v>371</v>
      </c>
      <c r="AD48" s="169"/>
      <c r="AE48" s="167">
        <v>147479</v>
      </c>
      <c r="AF48" s="168" t="s">
        <v>372</v>
      </c>
      <c r="AG48" s="169"/>
      <c r="AH48" s="167">
        <v>144272</v>
      </c>
      <c r="AI48" s="168" t="s">
        <v>373</v>
      </c>
      <c r="AJ48" s="169"/>
      <c r="AK48" s="167">
        <v>139478</v>
      </c>
      <c r="AL48" s="168" t="s">
        <v>374</v>
      </c>
      <c r="AM48" s="169"/>
    </row>
    <row r="49" spans="1:39" ht="15.75" thickBot="1" x14ac:dyDescent="0.3">
      <c r="A49" s="171" t="str">
        <f>A48</f>
        <v>Antithrombotic drugs</v>
      </c>
      <c r="B49" s="170">
        <v>0</v>
      </c>
      <c r="C49" s="170" t="str">
        <f>C48</f>
        <v>Q13</v>
      </c>
      <c r="D49" s="171">
        <f>D$2-D48</f>
        <v>186747</v>
      </c>
      <c r="E49" s="172"/>
      <c r="F49" s="173"/>
      <c r="G49" s="171">
        <f>G$2-G48</f>
        <v>196472</v>
      </c>
      <c r="H49" s="172"/>
      <c r="I49" s="173"/>
      <c r="J49" s="171">
        <f>J$2-J48</f>
        <v>203025</v>
      </c>
      <c r="K49" s="172"/>
      <c r="L49" s="173"/>
      <c r="M49" s="171">
        <f>M$2-M48</f>
        <v>214809</v>
      </c>
      <c r="N49" s="172"/>
      <c r="O49" s="173"/>
      <c r="P49" s="171">
        <f>P$2-P48</f>
        <v>224370</v>
      </c>
      <c r="Q49" s="172"/>
      <c r="R49" s="173"/>
      <c r="S49" s="171">
        <f>S$2-S48</f>
        <v>243532</v>
      </c>
      <c r="T49" s="172"/>
      <c r="U49" s="173"/>
      <c r="V49" s="171">
        <f>V$2-V48</f>
        <v>247120</v>
      </c>
      <c r="W49" s="172"/>
      <c r="X49" s="173"/>
      <c r="Y49" s="171">
        <f>Y$2-Y48</f>
        <v>253353</v>
      </c>
      <c r="Z49" s="172"/>
      <c r="AA49" s="173"/>
      <c r="AB49" s="171">
        <f>AB$2-AB48</f>
        <v>253614</v>
      </c>
      <c r="AC49" s="172"/>
      <c r="AD49" s="173"/>
      <c r="AE49" s="171">
        <f>AE$2-AE48</f>
        <v>256773</v>
      </c>
      <c r="AF49" s="172"/>
      <c r="AG49" s="173"/>
      <c r="AH49" s="171">
        <f>AH$2-AH48</f>
        <v>255937</v>
      </c>
      <c r="AI49" s="172"/>
      <c r="AJ49" s="173"/>
      <c r="AK49" s="171">
        <f>AK$2-AK48</f>
        <v>254788</v>
      </c>
      <c r="AL49" s="172"/>
      <c r="AM49" s="173"/>
    </row>
    <row r="50" spans="1:39" x14ac:dyDescent="0.25">
      <c r="A50" s="167" t="s">
        <v>36</v>
      </c>
      <c r="B50" s="166">
        <v>0</v>
      </c>
      <c r="C50" s="166" t="s">
        <v>587</v>
      </c>
      <c r="D50" s="167">
        <v>124280</v>
      </c>
      <c r="E50" s="168" t="s">
        <v>375</v>
      </c>
      <c r="F50" s="169"/>
      <c r="G50" s="167">
        <v>136850</v>
      </c>
      <c r="H50" s="168" t="s">
        <v>376</v>
      </c>
      <c r="I50" s="169"/>
      <c r="J50" s="167">
        <v>155808</v>
      </c>
      <c r="K50" s="168" t="s">
        <v>249</v>
      </c>
      <c r="L50" s="169"/>
      <c r="M50" s="167">
        <v>173200</v>
      </c>
      <c r="N50" s="168" t="s">
        <v>377</v>
      </c>
      <c r="O50" s="169"/>
      <c r="P50" s="167">
        <v>186254</v>
      </c>
      <c r="Q50" s="168" t="s">
        <v>378</v>
      </c>
      <c r="R50" s="169"/>
      <c r="S50" s="167">
        <v>189858</v>
      </c>
      <c r="T50" s="168" t="s">
        <v>379</v>
      </c>
      <c r="U50" s="169"/>
      <c r="V50" s="167">
        <v>203642</v>
      </c>
      <c r="W50" s="168" t="s">
        <v>380</v>
      </c>
      <c r="X50" s="169"/>
      <c r="Y50" s="167">
        <v>207653</v>
      </c>
      <c r="Z50" s="168" t="s">
        <v>381</v>
      </c>
      <c r="AA50" s="169"/>
      <c r="AB50" s="167">
        <v>208937</v>
      </c>
      <c r="AC50" s="168" t="s">
        <v>382</v>
      </c>
      <c r="AD50" s="169"/>
      <c r="AE50" s="167">
        <v>209943</v>
      </c>
      <c r="AF50" s="168" t="s">
        <v>144</v>
      </c>
      <c r="AG50" s="169"/>
      <c r="AH50" s="167">
        <v>208987</v>
      </c>
      <c r="AI50" s="168" t="s">
        <v>383</v>
      </c>
      <c r="AJ50" s="169"/>
      <c r="AK50" s="167">
        <v>208840</v>
      </c>
      <c r="AL50" s="168" t="s">
        <v>384</v>
      </c>
      <c r="AM50" s="169"/>
    </row>
    <row r="51" spans="1:39" ht="15.75" thickBot="1" x14ac:dyDescent="0.3">
      <c r="A51" s="171" t="str">
        <f>A50</f>
        <v xml:space="preserve">Lipid-lowering drugs </v>
      </c>
      <c r="B51" s="170">
        <v>0</v>
      </c>
      <c r="C51" s="170" t="str">
        <f>C50</f>
        <v>Q14</v>
      </c>
      <c r="D51" s="171">
        <f>D$2-D50</f>
        <v>175575</v>
      </c>
      <c r="E51" s="172"/>
      <c r="F51" s="173"/>
      <c r="G51" s="171">
        <f>G$2-G50</f>
        <v>181215</v>
      </c>
      <c r="H51" s="172"/>
      <c r="I51" s="173"/>
      <c r="J51" s="171">
        <f>J$2-J50</f>
        <v>179963</v>
      </c>
      <c r="K51" s="172"/>
      <c r="L51" s="173"/>
      <c r="M51" s="171">
        <f>M$2-M50</f>
        <v>181819</v>
      </c>
      <c r="N51" s="172"/>
      <c r="O51" s="173"/>
      <c r="P51" s="171">
        <f>P$2-P50</f>
        <v>183346</v>
      </c>
      <c r="Q51" s="172"/>
      <c r="R51" s="173"/>
      <c r="S51" s="171">
        <f>S$2-S50</f>
        <v>194968</v>
      </c>
      <c r="T51" s="172"/>
      <c r="U51" s="173"/>
      <c r="V51" s="171">
        <f>V$2-V50</f>
        <v>191828</v>
      </c>
      <c r="W51" s="172"/>
      <c r="X51" s="173"/>
      <c r="Y51" s="171">
        <f>Y$2-Y50</f>
        <v>194659</v>
      </c>
      <c r="Z51" s="172"/>
      <c r="AA51" s="173"/>
      <c r="AB51" s="171">
        <f>AB$2-AB50</f>
        <v>192238</v>
      </c>
      <c r="AC51" s="172"/>
      <c r="AD51" s="173"/>
      <c r="AE51" s="171">
        <f>AE$2-AE50</f>
        <v>194309</v>
      </c>
      <c r="AF51" s="172"/>
      <c r="AG51" s="173"/>
      <c r="AH51" s="171">
        <f>AH$2-AH50</f>
        <v>191222</v>
      </c>
      <c r="AI51" s="172"/>
      <c r="AJ51" s="173"/>
      <c r="AK51" s="171">
        <f>AK$2-AK50</f>
        <v>185426</v>
      </c>
      <c r="AL51" s="172"/>
      <c r="AM51" s="173"/>
    </row>
    <row r="52" spans="1:39" x14ac:dyDescent="0.25">
      <c r="A52" s="167" t="s">
        <v>37</v>
      </c>
      <c r="B52" s="166">
        <v>0</v>
      </c>
      <c r="C52" s="166" t="s">
        <v>588</v>
      </c>
      <c r="D52" s="167">
        <v>189348</v>
      </c>
      <c r="E52" s="168" t="s">
        <v>385</v>
      </c>
      <c r="F52" s="169"/>
      <c r="G52" s="167">
        <v>200707</v>
      </c>
      <c r="H52" s="168" t="s">
        <v>385</v>
      </c>
      <c r="I52" s="169"/>
      <c r="J52" s="167">
        <v>215455</v>
      </c>
      <c r="K52" s="168" t="s">
        <v>196</v>
      </c>
      <c r="L52" s="169"/>
      <c r="M52" s="167">
        <v>229767</v>
      </c>
      <c r="N52" s="168" t="s">
        <v>159</v>
      </c>
      <c r="O52" s="169"/>
      <c r="P52" s="167">
        <v>240860</v>
      </c>
      <c r="Q52" s="168" t="s">
        <v>386</v>
      </c>
      <c r="R52" s="169"/>
      <c r="S52" s="167">
        <v>247106</v>
      </c>
      <c r="T52" s="168" t="s">
        <v>196</v>
      </c>
      <c r="U52" s="169"/>
      <c r="V52" s="167">
        <v>261151</v>
      </c>
      <c r="W52" s="168" t="s">
        <v>387</v>
      </c>
      <c r="X52" s="169"/>
      <c r="Y52" s="167">
        <v>268779</v>
      </c>
      <c r="Z52" s="168" t="s">
        <v>388</v>
      </c>
      <c r="AA52" s="169"/>
      <c r="AB52" s="167">
        <v>271849</v>
      </c>
      <c r="AC52" s="168" t="s">
        <v>389</v>
      </c>
      <c r="AD52" s="169"/>
      <c r="AE52" s="167">
        <v>276935</v>
      </c>
      <c r="AF52" s="168" t="s">
        <v>390</v>
      </c>
      <c r="AG52" s="169"/>
      <c r="AH52" s="167">
        <v>278346</v>
      </c>
      <c r="AI52" s="168" t="s">
        <v>242</v>
      </c>
      <c r="AJ52" s="169"/>
      <c r="AK52" s="167">
        <v>278356</v>
      </c>
      <c r="AL52" s="168" t="s">
        <v>391</v>
      </c>
      <c r="AM52" s="169"/>
    </row>
    <row r="53" spans="1:39" ht="15.75" thickBot="1" x14ac:dyDescent="0.3">
      <c r="A53" s="171" t="str">
        <f>A52</f>
        <v xml:space="preserve">Antihypertensive </v>
      </c>
      <c r="B53" s="170">
        <v>0</v>
      </c>
      <c r="C53" s="170" t="str">
        <f>C52</f>
        <v>Q15</v>
      </c>
      <c r="D53" s="171">
        <f>D$2-D52</f>
        <v>110507</v>
      </c>
      <c r="E53" s="172"/>
      <c r="F53" s="173"/>
      <c r="G53" s="171">
        <f>G$2-G52</f>
        <v>117358</v>
      </c>
      <c r="H53" s="172"/>
      <c r="I53" s="173"/>
      <c r="J53" s="171">
        <f>J$2-J52</f>
        <v>120316</v>
      </c>
      <c r="K53" s="172"/>
      <c r="L53" s="173"/>
      <c r="M53" s="171">
        <f>M$2-M52</f>
        <v>125252</v>
      </c>
      <c r="N53" s="172"/>
      <c r="O53" s="173"/>
      <c r="P53" s="171">
        <f>P$2-P52</f>
        <v>128740</v>
      </c>
      <c r="Q53" s="172"/>
      <c r="R53" s="173"/>
      <c r="S53" s="171">
        <f>S$2-S52</f>
        <v>137720</v>
      </c>
      <c r="T53" s="172"/>
      <c r="U53" s="173"/>
      <c r="V53" s="171">
        <f>V$2-V52</f>
        <v>134319</v>
      </c>
      <c r="W53" s="172"/>
      <c r="X53" s="173"/>
      <c r="Y53" s="171">
        <f>Y$2-Y52</f>
        <v>133533</v>
      </c>
      <c r="Z53" s="172"/>
      <c r="AA53" s="173"/>
      <c r="AB53" s="171">
        <f>AB$2-AB52</f>
        <v>129326</v>
      </c>
      <c r="AC53" s="172"/>
      <c r="AD53" s="173"/>
      <c r="AE53" s="171">
        <f>AE$2-AE52</f>
        <v>127317</v>
      </c>
      <c r="AF53" s="172"/>
      <c r="AG53" s="173"/>
      <c r="AH53" s="171">
        <f>AH$2-AH52</f>
        <v>121863</v>
      </c>
      <c r="AI53" s="172"/>
      <c r="AJ53" s="173"/>
      <c r="AK53" s="171">
        <f>AK$2-AK52</f>
        <v>115910</v>
      </c>
      <c r="AL53" s="172"/>
      <c r="AM53" s="173"/>
    </row>
    <row r="54" spans="1:39" x14ac:dyDescent="0.25">
      <c r="A54" s="178" t="s">
        <v>393</v>
      </c>
      <c r="B54" s="179">
        <v>1</v>
      </c>
      <c r="C54" s="179" t="s">
        <v>607</v>
      </c>
      <c r="D54" s="180">
        <v>93154</v>
      </c>
      <c r="E54" s="181"/>
      <c r="F54" s="182"/>
      <c r="G54" s="180">
        <v>95314</v>
      </c>
      <c r="H54" s="181"/>
      <c r="I54" s="182"/>
      <c r="J54" s="180">
        <v>97147</v>
      </c>
      <c r="K54" s="181"/>
      <c r="L54" s="182"/>
      <c r="M54" s="180">
        <v>97857</v>
      </c>
      <c r="N54" s="181"/>
      <c r="O54" s="182"/>
      <c r="P54" s="180">
        <v>97839</v>
      </c>
      <c r="Q54" s="181"/>
      <c r="R54" s="182"/>
      <c r="S54" s="180">
        <v>100080</v>
      </c>
      <c r="T54" s="181"/>
      <c r="U54" s="182"/>
      <c r="V54" s="180">
        <v>102492</v>
      </c>
      <c r="W54" s="181"/>
      <c r="X54" s="182"/>
      <c r="Y54" s="180">
        <v>102075</v>
      </c>
      <c r="Z54" s="181"/>
      <c r="AA54" s="182"/>
      <c r="AB54" s="180">
        <v>95497</v>
      </c>
      <c r="AC54" s="181"/>
      <c r="AD54" s="182"/>
      <c r="AE54" s="180">
        <v>91884</v>
      </c>
      <c r="AF54" s="181"/>
      <c r="AG54" s="182"/>
      <c r="AH54" s="180">
        <v>84137</v>
      </c>
      <c r="AI54" s="181"/>
      <c r="AJ54" s="182"/>
      <c r="AK54" s="180">
        <v>74994</v>
      </c>
      <c r="AL54" s="181"/>
      <c r="AM54" s="182"/>
    </row>
    <row r="55" spans="1:39" ht="15.75" thickBot="1" x14ac:dyDescent="0.3">
      <c r="A55" s="183" t="str">
        <f>A54</f>
        <v>No antidiabetic drugs, n (%)</v>
      </c>
      <c r="B55" s="184">
        <v>1</v>
      </c>
      <c r="C55" s="184" t="str">
        <f>C54</f>
        <v>Q16</v>
      </c>
      <c r="D55" s="183">
        <f>D$2-D54</f>
        <v>206701</v>
      </c>
      <c r="E55" s="185"/>
      <c r="F55" s="186"/>
      <c r="G55" s="183">
        <f>G$2-G54</f>
        <v>222751</v>
      </c>
      <c r="H55" s="185"/>
      <c r="I55" s="186"/>
      <c r="J55" s="183">
        <f>J$2-J54</f>
        <v>238624</v>
      </c>
      <c r="K55" s="185"/>
      <c r="L55" s="186"/>
      <c r="M55" s="183">
        <f>M$2-M54</f>
        <v>257162</v>
      </c>
      <c r="N55" s="185"/>
      <c r="O55" s="186"/>
      <c r="P55" s="183">
        <f>P$2-P54</f>
        <v>271761</v>
      </c>
      <c r="Q55" s="185"/>
      <c r="R55" s="186"/>
      <c r="S55" s="183">
        <f>S$2-S54</f>
        <v>284746</v>
      </c>
      <c r="T55" s="185"/>
      <c r="U55" s="186"/>
      <c r="V55" s="183">
        <f>V$2-V54</f>
        <v>292978</v>
      </c>
      <c r="W55" s="185"/>
      <c r="X55" s="186"/>
      <c r="Y55" s="183">
        <f>Y$2-Y54</f>
        <v>300237</v>
      </c>
      <c r="Z55" s="185"/>
      <c r="AA55" s="186"/>
      <c r="AB55" s="183">
        <f>AB$2-AB54</f>
        <v>305678</v>
      </c>
      <c r="AC55" s="185"/>
      <c r="AD55" s="186"/>
      <c r="AE55" s="183">
        <f>AE$2-AE54</f>
        <v>312368</v>
      </c>
      <c r="AF55" s="185"/>
      <c r="AG55" s="186"/>
      <c r="AH55" s="183">
        <f>AH$2-AH54</f>
        <v>316072</v>
      </c>
      <c r="AI55" s="185"/>
      <c r="AJ55" s="186"/>
      <c r="AK55" s="183">
        <f>AK$2-AK54</f>
        <v>319272</v>
      </c>
      <c r="AL55" s="185"/>
      <c r="AM55" s="186"/>
    </row>
    <row r="56" spans="1:39" x14ac:dyDescent="0.25">
      <c r="A56" s="178" t="s">
        <v>394</v>
      </c>
      <c r="B56" s="179">
        <v>1</v>
      </c>
      <c r="C56" s="179" t="s">
        <v>608</v>
      </c>
      <c r="D56" s="180">
        <v>89703</v>
      </c>
      <c r="E56" s="181"/>
      <c r="F56" s="182"/>
      <c r="G56" s="180">
        <v>96700</v>
      </c>
      <c r="H56" s="181"/>
      <c r="I56" s="182"/>
      <c r="J56" s="180">
        <v>103390</v>
      </c>
      <c r="K56" s="181"/>
      <c r="L56" s="182"/>
      <c r="M56" s="180">
        <v>110543</v>
      </c>
      <c r="N56" s="181"/>
      <c r="O56" s="182"/>
      <c r="P56" s="180">
        <v>117488</v>
      </c>
      <c r="Q56" s="181"/>
      <c r="R56" s="182"/>
      <c r="S56" s="180">
        <v>123716</v>
      </c>
      <c r="T56" s="181"/>
      <c r="U56" s="182"/>
      <c r="V56" s="180">
        <v>129026</v>
      </c>
      <c r="W56" s="181"/>
      <c r="X56" s="182"/>
      <c r="Y56" s="180">
        <v>132978</v>
      </c>
      <c r="Z56" s="181"/>
      <c r="AA56" s="182"/>
      <c r="AB56" s="180">
        <v>134536</v>
      </c>
      <c r="AC56" s="181"/>
      <c r="AD56" s="182"/>
      <c r="AE56" s="180">
        <v>135905</v>
      </c>
      <c r="AF56" s="181"/>
      <c r="AG56" s="182"/>
      <c r="AH56" s="180">
        <v>135623</v>
      </c>
      <c r="AI56" s="181"/>
      <c r="AJ56" s="182"/>
      <c r="AK56" s="180">
        <v>134787</v>
      </c>
      <c r="AL56" s="181"/>
      <c r="AM56" s="182"/>
    </row>
    <row r="57" spans="1:39" ht="15.75" thickBot="1" x14ac:dyDescent="0.3">
      <c r="A57" s="183" t="str">
        <f>A56</f>
        <v>NIAD monotherapy, n (%)</v>
      </c>
      <c r="B57" s="184">
        <v>1</v>
      </c>
      <c r="C57" s="184" t="str">
        <f>C56</f>
        <v>Q17</v>
      </c>
      <c r="D57" s="183">
        <f>D$2-D56</f>
        <v>210152</v>
      </c>
      <c r="E57" s="185"/>
      <c r="F57" s="186"/>
      <c r="G57" s="183">
        <f>G$2-G56</f>
        <v>221365</v>
      </c>
      <c r="H57" s="185"/>
      <c r="I57" s="186"/>
      <c r="J57" s="183">
        <f>J$2-J56</f>
        <v>232381</v>
      </c>
      <c r="K57" s="185"/>
      <c r="L57" s="186"/>
      <c r="M57" s="183">
        <f>M$2-M56</f>
        <v>244476</v>
      </c>
      <c r="N57" s="185"/>
      <c r="O57" s="186"/>
      <c r="P57" s="183">
        <f>P$2-P56</f>
        <v>252112</v>
      </c>
      <c r="Q57" s="185"/>
      <c r="R57" s="186"/>
      <c r="S57" s="183">
        <f>S$2-S56</f>
        <v>261110</v>
      </c>
      <c r="T57" s="185"/>
      <c r="U57" s="186"/>
      <c r="V57" s="183">
        <f>V$2-V56</f>
        <v>266444</v>
      </c>
      <c r="W57" s="185"/>
      <c r="X57" s="186"/>
      <c r="Y57" s="183">
        <f>Y$2-Y56</f>
        <v>269334</v>
      </c>
      <c r="Z57" s="185"/>
      <c r="AA57" s="186"/>
      <c r="AB57" s="183">
        <f>AB$2-AB56</f>
        <v>266639</v>
      </c>
      <c r="AC57" s="185"/>
      <c r="AD57" s="186"/>
      <c r="AE57" s="183">
        <f>AE$2-AE56</f>
        <v>268347</v>
      </c>
      <c r="AF57" s="185"/>
      <c r="AG57" s="186"/>
      <c r="AH57" s="183">
        <f>AH$2-AH56</f>
        <v>264586</v>
      </c>
      <c r="AI57" s="185"/>
      <c r="AJ57" s="186"/>
      <c r="AK57" s="183">
        <f>AK$2-AK56</f>
        <v>259479</v>
      </c>
      <c r="AL57" s="185"/>
      <c r="AM57" s="186"/>
    </row>
    <row r="58" spans="1:39" x14ac:dyDescent="0.25">
      <c r="A58" s="178" t="s">
        <v>395</v>
      </c>
      <c r="B58" s="179">
        <v>1</v>
      </c>
      <c r="C58" s="179" t="s">
        <v>609</v>
      </c>
      <c r="D58" s="180">
        <v>55608</v>
      </c>
      <c r="E58" s="181"/>
      <c r="F58" s="182"/>
      <c r="G58" s="180">
        <v>59220</v>
      </c>
      <c r="H58" s="181"/>
      <c r="I58" s="182"/>
      <c r="J58" s="180">
        <v>61502</v>
      </c>
      <c r="K58" s="181"/>
      <c r="L58" s="182"/>
      <c r="M58" s="180">
        <v>64873</v>
      </c>
      <c r="N58" s="181"/>
      <c r="O58" s="182"/>
      <c r="P58" s="180">
        <v>68239</v>
      </c>
      <c r="Q58" s="181"/>
      <c r="R58" s="182"/>
      <c r="S58" s="180">
        <v>69461</v>
      </c>
      <c r="T58" s="181"/>
      <c r="U58" s="182"/>
      <c r="V58" s="180">
        <v>68816</v>
      </c>
      <c r="W58" s="181"/>
      <c r="X58" s="182"/>
      <c r="Y58" s="180">
        <v>68430</v>
      </c>
      <c r="Z58" s="181"/>
      <c r="AA58" s="182"/>
      <c r="AB58" s="180">
        <v>68008</v>
      </c>
      <c r="AC58" s="181"/>
      <c r="AD58" s="182"/>
      <c r="AE58" s="180">
        <v>68202</v>
      </c>
      <c r="AF58" s="181"/>
      <c r="AG58" s="182"/>
      <c r="AH58" s="180">
        <v>68333</v>
      </c>
      <c r="AI58" s="181"/>
      <c r="AJ58" s="182"/>
      <c r="AK58" s="180">
        <v>68819</v>
      </c>
      <c r="AL58" s="181"/>
      <c r="AM58" s="182"/>
    </row>
    <row r="59" spans="1:39" ht="15.75" thickBot="1" x14ac:dyDescent="0.3">
      <c r="A59" s="183" t="str">
        <f>A58</f>
        <v>NIAD double therapy, n (%)</v>
      </c>
      <c r="B59" s="184">
        <v>1</v>
      </c>
      <c r="C59" s="184" t="str">
        <f>C58</f>
        <v>Q18</v>
      </c>
      <c r="D59" s="183">
        <f>D$2-D58</f>
        <v>244247</v>
      </c>
      <c r="E59" s="185"/>
      <c r="F59" s="186"/>
      <c r="G59" s="183">
        <f>G$2-G58</f>
        <v>258845</v>
      </c>
      <c r="H59" s="185"/>
      <c r="I59" s="186"/>
      <c r="J59" s="183">
        <f>J$2-J58</f>
        <v>274269</v>
      </c>
      <c r="K59" s="185"/>
      <c r="L59" s="186"/>
      <c r="M59" s="183">
        <f>M$2-M58</f>
        <v>290146</v>
      </c>
      <c r="N59" s="185"/>
      <c r="O59" s="186"/>
      <c r="P59" s="183">
        <f>P$2-P58</f>
        <v>301361</v>
      </c>
      <c r="Q59" s="185"/>
      <c r="R59" s="186"/>
      <c r="S59" s="183">
        <f>S$2-S58</f>
        <v>315365</v>
      </c>
      <c r="T59" s="185"/>
      <c r="U59" s="186"/>
      <c r="V59" s="183">
        <f>V$2-V58</f>
        <v>326654</v>
      </c>
      <c r="W59" s="185"/>
      <c r="X59" s="186"/>
      <c r="Y59" s="183">
        <f>Y$2-Y58</f>
        <v>333882</v>
      </c>
      <c r="Z59" s="185"/>
      <c r="AA59" s="186"/>
      <c r="AB59" s="183">
        <f>AB$2-AB58</f>
        <v>333167</v>
      </c>
      <c r="AC59" s="185"/>
      <c r="AD59" s="186"/>
      <c r="AE59" s="183">
        <f>AE$2-AE58</f>
        <v>336050</v>
      </c>
      <c r="AF59" s="185"/>
      <c r="AG59" s="186"/>
      <c r="AH59" s="183">
        <f>AH$2-AH58</f>
        <v>331876</v>
      </c>
      <c r="AI59" s="185"/>
      <c r="AJ59" s="186"/>
      <c r="AK59" s="183">
        <f>AK$2-AK58</f>
        <v>325447</v>
      </c>
      <c r="AL59" s="185"/>
      <c r="AM59" s="186"/>
    </row>
    <row r="60" spans="1:39" x14ac:dyDescent="0.25">
      <c r="A60" s="178" t="s">
        <v>396</v>
      </c>
      <c r="B60" s="179">
        <v>1</v>
      </c>
      <c r="C60" s="179" t="s">
        <v>610</v>
      </c>
      <c r="D60" s="180">
        <v>9101</v>
      </c>
      <c r="E60" s="181"/>
      <c r="F60" s="182"/>
      <c r="G60" s="180">
        <v>10459</v>
      </c>
      <c r="H60" s="181"/>
      <c r="I60" s="182"/>
      <c r="J60" s="180">
        <v>14506</v>
      </c>
      <c r="K60" s="181"/>
      <c r="L60" s="182"/>
      <c r="M60" s="180">
        <v>18650</v>
      </c>
      <c r="N60" s="181"/>
      <c r="O60" s="182"/>
      <c r="P60" s="180">
        <v>18772</v>
      </c>
      <c r="Q60" s="181"/>
      <c r="R60" s="182"/>
      <c r="S60" s="180">
        <v>20127</v>
      </c>
      <c r="T60" s="181"/>
      <c r="U60" s="182"/>
      <c r="V60" s="180">
        <v>20525</v>
      </c>
      <c r="W60" s="181"/>
      <c r="X60" s="182"/>
      <c r="Y60" s="180">
        <v>21239</v>
      </c>
      <c r="Z60" s="181"/>
      <c r="AA60" s="182"/>
      <c r="AB60" s="180">
        <v>23298</v>
      </c>
      <c r="AC60" s="181"/>
      <c r="AD60" s="182"/>
      <c r="AE60" s="180">
        <v>26269</v>
      </c>
      <c r="AF60" s="181"/>
      <c r="AG60" s="182"/>
      <c r="AH60" s="180">
        <v>29118</v>
      </c>
      <c r="AI60" s="181"/>
      <c r="AJ60" s="182"/>
      <c r="AK60" s="180">
        <v>32143</v>
      </c>
      <c r="AL60" s="181"/>
      <c r="AM60" s="182"/>
    </row>
    <row r="61" spans="1:39" ht="15.75" thickBot="1" x14ac:dyDescent="0.3">
      <c r="A61" s="183" t="str">
        <f>A60</f>
        <v>NIAD triple therapy, n (%)</v>
      </c>
      <c r="B61" s="184">
        <v>1</v>
      </c>
      <c r="C61" s="184" t="str">
        <f>C60</f>
        <v>Q19</v>
      </c>
      <c r="D61" s="183">
        <f>D$2-D60</f>
        <v>290754</v>
      </c>
      <c r="E61" s="185"/>
      <c r="F61" s="186"/>
      <c r="G61" s="183">
        <f>G$2-G60</f>
        <v>307606</v>
      </c>
      <c r="H61" s="185"/>
      <c r="I61" s="186"/>
      <c r="J61" s="183">
        <f>J$2-J60</f>
        <v>321265</v>
      </c>
      <c r="K61" s="185"/>
      <c r="L61" s="186"/>
      <c r="M61" s="183">
        <f>M$2-M60</f>
        <v>336369</v>
      </c>
      <c r="N61" s="185"/>
      <c r="O61" s="186"/>
      <c r="P61" s="183">
        <f>P$2-P60</f>
        <v>350828</v>
      </c>
      <c r="Q61" s="185"/>
      <c r="R61" s="186"/>
      <c r="S61" s="183">
        <f>S$2-S60</f>
        <v>364699</v>
      </c>
      <c r="T61" s="185"/>
      <c r="U61" s="186"/>
      <c r="V61" s="183">
        <f>V$2-V60</f>
        <v>374945</v>
      </c>
      <c r="W61" s="185"/>
      <c r="X61" s="186"/>
      <c r="Y61" s="183">
        <f>Y$2-Y60</f>
        <v>381073</v>
      </c>
      <c r="Z61" s="185"/>
      <c r="AA61" s="186"/>
      <c r="AB61" s="183">
        <f>AB$2-AB60</f>
        <v>377877</v>
      </c>
      <c r="AC61" s="185"/>
      <c r="AD61" s="186"/>
      <c r="AE61" s="183">
        <f>AE$2-AE60</f>
        <v>377983</v>
      </c>
      <c r="AF61" s="185"/>
      <c r="AG61" s="186"/>
      <c r="AH61" s="183">
        <f>AH$2-AH60</f>
        <v>371091</v>
      </c>
      <c r="AI61" s="185"/>
      <c r="AJ61" s="186"/>
      <c r="AK61" s="183">
        <f>AK$2-AK60</f>
        <v>362123</v>
      </c>
      <c r="AL61" s="185"/>
      <c r="AM61" s="186"/>
    </row>
    <row r="62" spans="1:39" x14ac:dyDescent="0.25">
      <c r="A62" s="178" t="s">
        <v>397</v>
      </c>
      <c r="B62" s="179">
        <v>1</v>
      </c>
      <c r="C62" s="179" t="s">
        <v>611</v>
      </c>
      <c r="D62" s="180">
        <v>20872</v>
      </c>
      <c r="E62" s="181"/>
      <c r="F62" s="182"/>
      <c r="G62" s="180">
        <v>20954</v>
      </c>
      <c r="H62" s="181"/>
      <c r="I62" s="182"/>
      <c r="J62" s="180">
        <v>20645</v>
      </c>
      <c r="K62" s="181"/>
      <c r="L62" s="182"/>
      <c r="M62" s="180">
        <v>20426</v>
      </c>
      <c r="N62" s="181"/>
      <c r="O62" s="182"/>
      <c r="P62" s="180">
        <v>20601</v>
      </c>
      <c r="Q62" s="181"/>
      <c r="R62" s="182"/>
      <c r="S62" s="180">
        <v>20745</v>
      </c>
      <c r="T62" s="181"/>
      <c r="U62" s="182"/>
      <c r="V62" s="180">
        <v>21149</v>
      </c>
      <c r="W62" s="181"/>
      <c r="X62" s="182"/>
      <c r="Y62" s="180">
        <v>21203</v>
      </c>
      <c r="Z62" s="181"/>
      <c r="AA62" s="182"/>
      <c r="AB62" s="180">
        <v>20847</v>
      </c>
      <c r="AC62" s="181"/>
      <c r="AD62" s="182"/>
      <c r="AE62" s="180">
        <v>20386</v>
      </c>
      <c r="AF62" s="181"/>
      <c r="AG62" s="182"/>
      <c r="AH62" s="180">
        <v>19699</v>
      </c>
      <c r="AI62" s="181"/>
      <c r="AJ62" s="182"/>
      <c r="AK62" s="180">
        <v>18636</v>
      </c>
      <c r="AL62" s="181"/>
      <c r="AM62" s="182"/>
    </row>
    <row r="63" spans="1:39" ht="15.75" thickBot="1" x14ac:dyDescent="0.3">
      <c r="A63" s="183" t="str">
        <f>A62</f>
        <v>Insulin monotherapy, n (%)</v>
      </c>
      <c r="B63" s="184">
        <v>1</v>
      </c>
      <c r="C63" s="184" t="str">
        <f>C62</f>
        <v>Q20</v>
      </c>
      <c r="D63" s="183">
        <f>D$2-D62</f>
        <v>278983</v>
      </c>
      <c r="E63" s="185"/>
      <c r="F63" s="186"/>
      <c r="G63" s="183">
        <f>G$2-G62</f>
        <v>297111</v>
      </c>
      <c r="H63" s="185"/>
      <c r="I63" s="186"/>
      <c r="J63" s="183">
        <f>J$2-J62</f>
        <v>315126</v>
      </c>
      <c r="K63" s="185"/>
      <c r="L63" s="186"/>
      <c r="M63" s="183">
        <f>M$2-M62</f>
        <v>334593</v>
      </c>
      <c r="N63" s="185"/>
      <c r="O63" s="186"/>
      <c r="P63" s="183">
        <f>P$2-P62</f>
        <v>348999</v>
      </c>
      <c r="Q63" s="185"/>
      <c r="R63" s="186"/>
      <c r="S63" s="183">
        <f>S$2-S62</f>
        <v>364081</v>
      </c>
      <c r="T63" s="185"/>
      <c r="U63" s="186"/>
      <c r="V63" s="183">
        <f>V$2-V62</f>
        <v>374321</v>
      </c>
      <c r="W63" s="185"/>
      <c r="X63" s="186"/>
      <c r="Y63" s="183">
        <f>Y$2-Y62</f>
        <v>381109</v>
      </c>
      <c r="Z63" s="185"/>
      <c r="AA63" s="186"/>
      <c r="AB63" s="183">
        <f>AB$2-AB62</f>
        <v>380328</v>
      </c>
      <c r="AC63" s="185"/>
      <c r="AD63" s="186"/>
      <c r="AE63" s="183">
        <f>AE$2-AE62</f>
        <v>383866</v>
      </c>
      <c r="AF63" s="185"/>
      <c r="AG63" s="186"/>
      <c r="AH63" s="183">
        <f>AH$2-AH62</f>
        <v>380510</v>
      </c>
      <c r="AI63" s="185"/>
      <c r="AJ63" s="186"/>
      <c r="AK63" s="183">
        <f>AK$2-AK62</f>
        <v>375630</v>
      </c>
      <c r="AL63" s="185"/>
      <c r="AM63" s="186"/>
    </row>
    <row r="64" spans="1:39" x14ac:dyDescent="0.25">
      <c r="A64" s="178" t="s">
        <v>398</v>
      </c>
      <c r="B64" s="179">
        <v>1</v>
      </c>
      <c r="C64" s="179" t="s">
        <v>612</v>
      </c>
      <c r="D64" s="180">
        <v>31417</v>
      </c>
      <c r="E64" s="181"/>
      <c r="F64" s="182"/>
      <c r="G64" s="180">
        <v>35418</v>
      </c>
      <c r="H64" s="181"/>
      <c r="I64" s="182"/>
      <c r="J64" s="180">
        <v>38581</v>
      </c>
      <c r="K64" s="181"/>
      <c r="L64" s="182"/>
      <c r="M64" s="180">
        <v>42670</v>
      </c>
      <c r="N64" s="181"/>
      <c r="O64" s="182"/>
      <c r="P64" s="180">
        <v>46661</v>
      </c>
      <c r="Q64" s="181"/>
      <c r="R64" s="182"/>
      <c r="S64" s="180">
        <v>50697</v>
      </c>
      <c r="T64" s="181"/>
      <c r="U64" s="182"/>
      <c r="V64" s="180">
        <v>53462</v>
      </c>
      <c r="W64" s="181"/>
      <c r="X64" s="182"/>
      <c r="Y64" s="180">
        <v>56387</v>
      </c>
      <c r="Z64" s="181"/>
      <c r="AA64" s="182"/>
      <c r="AB64" s="180">
        <v>58989</v>
      </c>
      <c r="AC64" s="181"/>
      <c r="AD64" s="182"/>
      <c r="AE64" s="180">
        <v>61606</v>
      </c>
      <c r="AF64" s="181"/>
      <c r="AG64" s="182"/>
      <c r="AH64" s="180">
        <v>63299</v>
      </c>
      <c r="AI64" s="181"/>
      <c r="AJ64" s="182"/>
      <c r="AK64" s="180">
        <v>64887</v>
      </c>
      <c r="AL64" s="181"/>
      <c r="AM64" s="182"/>
    </row>
    <row r="65" spans="1:39" ht="15.75" thickBot="1" x14ac:dyDescent="0.3">
      <c r="A65" s="183" t="str">
        <f>A64</f>
        <v>Insulin with NIAD combination, n (%)</v>
      </c>
      <c r="B65" s="184">
        <v>1</v>
      </c>
      <c r="C65" s="184" t="str">
        <f>C64</f>
        <v>Q21</v>
      </c>
      <c r="D65" s="183">
        <f>D$2-D64</f>
        <v>268438</v>
      </c>
      <c r="E65" s="185"/>
      <c r="F65" s="186"/>
      <c r="G65" s="183">
        <f>G$2-G64</f>
        <v>282647</v>
      </c>
      <c r="H65" s="185"/>
      <c r="I65" s="186"/>
      <c r="J65" s="183">
        <f>J$2-J64</f>
        <v>297190</v>
      </c>
      <c r="K65" s="185"/>
      <c r="L65" s="186"/>
      <c r="M65" s="183">
        <f>M$2-M64</f>
        <v>312349</v>
      </c>
      <c r="N65" s="185"/>
      <c r="O65" s="186"/>
      <c r="P65" s="183">
        <f>P$2-P64</f>
        <v>322939</v>
      </c>
      <c r="Q65" s="185"/>
      <c r="R65" s="186"/>
      <c r="S65" s="183">
        <f>S$2-S64</f>
        <v>334129</v>
      </c>
      <c r="T65" s="185"/>
      <c r="U65" s="186"/>
      <c r="V65" s="183">
        <f>V$2-V64</f>
        <v>342008</v>
      </c>
      <c r="W65" s="185"/>
      <c r="X65" s="186"/>
      <c r="Y65" s="183">
        <f>Y$2-Y64</f>
        <v>345925</v>
      </c>
      <c r="Z65" s="185"/>
      <c r="AA65" s="186"/>
      <c r="AB65" s="183">
        <f>AB$2-AB64</f>
        <v>342186</v>
      </c>
      <c r="AC65" s="185"/>
      <c r="AD65" s="186"/>
      <c r="AE65" s="183">
        <f>AE$2-AE64</f>
        <v>342646</v>
      </c>
      <c r="AF65" s="185"/>
      <c r="AG65" s="186"/>
      <c r="AH65" s="183">
        <f>AH$2-AH64</f>
        <v>336910</v>
      </c>
      <c r="AI65" s="185"/>
      <c r="AJ65" s="186"/>
      <c r="AK65" s="183">
        <f>AK$2-AK64</f>
        <v>329379</v>
      </c>
      <c r="AL65" s="185"/>
      <c r="AM65" s="186"/>
    </row>
    <row r="66" spans="1:39" x14ac:dyDescent="0.25">
      <c r="A66" s="178" t="s">
        <v>400</v>
      </c>
      <c r="B66" s="179">
        <v>1</v>
      </c>
      <c r="C66" s="179" t="s">
        <v>613</v>
      </c>
      <c r="D66" s="180">
        <v>142917</v>
      </c>
      <c r="E66" s="181"/>
      <c r="F66" s="182"/>
      <c r="G66" s="180">
        <v>163130</v>
      </c>
      <c r="H66" s="181"/>
      <c r="I66" s="182"/>
      <c r="J66" s="180">
        <v>183959</v>
      </c>
      <c r="K66" s="181"/>
      <c r="L66" s="182"/>
      <c r="M66" s="180">
        <v>206545</v>
      </c>
      <c r="N66" s="181"/>
      <c r="O66" s="182"/>
      <c r="P66" s="180">
        <v>222695</v>
      </c>
      <c r="Q66" s="181"/>
      <c r="R66" s="182"/>
      <c r="S66" s="180">
        <v>236151</v>
      </c>
      <c r="T66" s="181"/>
      <c r="U66" s="182"/>
      <c r="V66" s="180">
        <v>243810</v>
      </c>
      <c r="W66" s="181"/>
      <c r="X66" s="182"/>
      <c r="Y66" s="180">
        <v>250611</v>
      </c>
      <c r="Z66" s="181"/>
      <c r="AA66" s="182"/>
      <c r="AB66" s="180">
        <v>255884</v>
      </c>
      <c r="AC66" s="181"/>
      <c r="AD66" s="182"/>
      <c r="AE66" s="180">
        <v>261498</v>
      </c>
      <c r="AF66" s="181"/>
      <c r="AG66" s="182"/>
      <c r="AH66" s="180">
        <v>264391</v>
      </c>
      <c r="AI66" s="181"/>
      <c r="AJ66" s="182"/>
      <c r="AK66" s="180">
        <v>266881</v>
      </c>
      <c r="AL66" s="181"/>
      <c r="AM66" s="182"/>
    </row>
    <row r="67" spans="1:39" ht="15.75" thickBot="1" x14ac:dyDescent="0.3">
      <c r="A67" s="183" t="str">
        <f>A66</f>
        <v>Metformin, n(%)</v>
      </c>
      <c r="B67" s="184">
        <v>1</v>
      </c>
      <c r="C67" s="184" t="str">
        <f>C66</f>
        <v>Q22</v>
      </c>
      <c r="D67" s="183">
        <f>D$2-D66</f>
        <v>156938</v>
      </c>
      <c r="E67" s="185"/>
      <c r="F67" s="186"/>
      <c r="G67" s="183">
        <f>G$2-G66</f>
        <v>154935</v>
      </c>
      <c r="H67" s="185"/>
      <c r="I67" s="186"/>
      <c r="J67" s="183">
        <f>J$2-J66</f>
        <v>151812</v>
      </c>
      <c r="K67" s="185"/>
      <c r="L67" s="186"/>
      <c r="M67" s="183">
        <f>M$2-M66</f>
        <v>148474</v>
      </c>
      <c r="N67" s="185"/>
      <c r="O67" s="187"/>
      <c r="P67" s="183">
        <f t="shared" ref="P67:S67" si="19">P$2-P66</f>
        <v>146905</v>
      </c>
      <c r="Q67" s="185"/>
      <c r="R67" s="187"/>
      <c r="S67" s="183">
        <f t="shared" si="19"/>
        <v>148675</v>
      </c>
      <c r="T67" s="185"/>
      <c r="U67" s="187"/>
      <c r="V67" s="183">
        <f t="shared" ref="V67" si="20">V$2-V66</f>
        <v>151660</v>
      </c>
      <c r="W67" s="185"/>
      <c r="X67" s="187"/>
      <c r="Y67" s="183">
        <f t="shared" ref="Y67" si="21">Y$2-Y66</f>
        <v>151701</v>
      </c>
      <c r="Z67" s="185"/>
      <c r="AA67" s="187"/>
      <c r="AB67" s="183">
        <f t="shared" ref="AB67" si="22">AB$2-AB66</f>
        <v>145291</v>
      </c>
      <c r="AC67" s="185"/>
      <c r="AD67" s="187"/>
      <c r="AE67" s="183">
        <f t="shared" ref="AE67" si="23">AE$2-AE66</f>
        <v>142754</v>
      </c>
      <c r="AF67" s="185"/>
      <c r="AG67" s="187"/>
      <c r="AH67" s="183">
        <f t="shared" ref="AH67" si="24">AH$2-AH66</f>
        <v>135818</v>
      </c>
      <c r="AI67" s="185"/>
      <c r="AJ67" s="187"/>
      <c r="AK67" s="183">
        <f t="shared" ref="AK67" si="25">AK$2-AK66</f>
        <v>127385</v>
      </c>
      <c r="AL67" s="185"/>
      <c r="AM67" s="187"/>
    </row>
    <row r="68" spans="1:39" x14ac:dyDescent="0.25">
      <c r="A68" s="178" t="s">
        <v>401</v>
      </c>
      <c r="B68" s="179">
        <v>1</v>
      </c>
      <c r="C68" s="179" t="s">
        <v>614</v>
      </c>
      <c r="D68" s="180">
        <v>95178</v>
      </c>
      <c r="E68" s="181"/>
      <c r="F68" s="182"/>
      <c r="G68" s="180">
        <v>95759</v>
      </c>
      <c r="H68" s="181"/>
      <c r="I68" s="182"/>
      <c r="J68" s="180">
        <v>93704</v>
      </c>
      <c r="K68" s="181"/>
      <c r="L68" s="182"/>
      <c r="M68" s="180">
        <v>93982</v>
      </c>
      <c r="N68" s="181"/>
      <c r="O68" s="182"/>
      <c r="P68" s="180">
        <v>93359</v>
      </c>
      <c r="Q68" s="181"/>
      <c r="R68" s="182"/>
      <c r="S68" s="180">
        <v>92908</v>
      </c>
      <c r="T68" s="181"/>
      <c r="U68" s="182"/>
      <c r="V68" s="180">
        <v>89372</v>
      </c>
      <c r="W68" s="181"/>
      <c r="X68" s="182"/>
      <c r="Y68" s="180">
        <v>86028</v>
      </c>
      <c r="Z68" s="181"/>
      <c r="AA68" s="182"/>
      <c r="AB68" s="180">
        <v>83633</v>
      </c>
      <c r="AC68" s="181"/>
      <c r="AD68" s="182"/>
      <c r="AE68" s="180">
        <v>81238</v>
      </c>
      <c r="AF68" s="181"/>
      <c r="AG68" s="182"/>
      <c r="AH68" s="180">
        <v>77704</v>
      </c>
      <c r="AI68" s="181"/>
      <c r="AJ68" s="182"/>
      <c r="AK68" s="180">
        <v>74217</v>
      </c>
      <c r="AL68" s="181"/>
      <c r="AM68" s="182"/>
    </row>
    <row r="69" spans="1:39" ht="15.75" thickBot="1" x14ac:dyDescent="0.3">
      <c r="A69" s="183" t="str">
        <f>A68</f>
        <v xml:space="preserve">Sulphonylureas, n (%) </v>
      </c>
      <c r="B69" s="184">
        <v>1</v>
      </c>
      <c r="C69" s="184" t="str">
        <f>C68</f>
        <v>Q23</v>
      </c>
      <c r="D69" s="183">
        <f>D$2-D68</f>
        <v>204677</v>
      </c>
      <c r="E69" s="185"/>
      <c r="F69" s="187"/>
      <c r="G69" s="183">
        <f t="shared" ref="G69:AK69" si="26">G$2-G68</f>
        <v>222306</v>
      </c>
      <c r="H69" s="185"/>
      <c r="I69" s="187"/>
      <c r="J69" s="183">
        <f t="shared" si="26"/>
        <v>242067</v>
      </c>
      <c r="K69" s="185"/>
      <c r="L69" s="187"/>
      <c r="M69" s="183">
        <f t="shared" si="26"/>
        <v>261037</v>
      </c>
      <c r="N69" s="185"/>
      <c r="O69" s="187"/>
      <c r="P69" s="183">
        <f t="shared" si="26"/>
        <v>276241</v>
      </c>
      <c r="Q69" s="185"/>
      <c r="R69" s="187"/>
      <c r="S69" s="183">
        <f t="shared" si="26"/>
        <v>291918</v>
      </c>
      <c r="T69" s="185"/>
      <c r="U69" s="187"/>
      <c r="V69" s="183">
        <f t="shared" si="26"/>
        <v>306098</v>
      </c>
      <c r="W69" s="185"/>
      <c r="X69" s="187"/>
      <c r="Y69" s="183">
        <f t="shared" si="26"/>
        <v>316284</v>
      </c>
      <c r="Z69" s="185"/>
      <c r="AA69" s="187"/>
      <c r="AB69" s="183">
        <f t="shared" si="26"/>
        <v>317542</v>
      </c>
      <c r="AC69" s="185"/>
      <c r="AD69" s="187"/>
      <c r="AE69" s="183">
        <f t="shared" si="26"/>
        <v>323014</v>
      </c>
      <c r="AF69" s="185"/>
      <c r="AG69" s="187"/>
      <c r="AH69" s="183">
        <f t="shared" si="26"/>
        <v>322505</v>
      </c>
      <c r="AI69" s="185"/>
      <c r="AJ69" s="187"/>
      <c r="AK69" s="183">
        <f t="shared" si="26"/>
        <v>320049</v>
      </c>
      <c r="AL69" s="185"/>
      <c r="AM69" s="187"/>
    </row>
    <row r="70" spans="1:39" x14ac:dyDescent="0.25">
      <c r="A70" s="178" t="s">
        <v>402</v>
      </c>
      <c r="B70" s="179">
        <v>1</v>
      </c>
      <c r="C70" s="179" t="s">
        <v>615</v>
      </c>
      <c r="D70" s="180">
        <v>14393</v>
      </c>
      <c r="E70" s="181"/>
      <c r="F70" s="182"/>
      <c r="G70" s="180">
        <v>16018</v>
      </c>
      <c r="H70" s="181"/>
      <c r="I70" s="182"/>
      <c r="J70" s="180">
        <v>17343</v>
      </c>
      <c r="K70" s="181"/>
      <c r="L70" s="182"/>
      <c r="M70" s="180">
        <v>18566</v>
      </c>
      <c r="N70" s="181"/>
      <c r="O70" s="182"/>
      <c r="P70" s="180">
        <v>19535</v>
      </c>
      <c r="Q70" s="181"/>
      <c r="R70" s="182"/>
      <c r="S70" s="180">
        <v>20321</v>
      </c>
      <c r="T70" s="181"/>
      <c r="U70" s="182"/>
      <c r="V70" s="180">
        <v>20622</v>
      </c>
      <c r="W70" s="181"/>
      <c r="X70" s="182"/>
      <c r="Y70" s="180">
        <v>20996</v>
      </c>
      <c r="Z70" s="181"/>
      <c r="AA70" s="182"/>
      <c r="AB70" s="180">
        <v>20990</v>
      </c>
      <c r="AC70" s="181"/>
      <c r="AD70" s="182"/>
      <c r="AE70" s="180">
        <v>21263</v>
      </c>
      <c r="AF70" s="181"/>
      <c r="AG70" s="182"/>
      <c r="AH70" s="180">
        <v>21608</v>
      </c>
      <c r="AI70" s="181"/>
      <c r="AJ70" s="182"/>
      <c r="AK70" s="180">
        <v>21832</v>
      </c>
      <c r="AL70" s="181"/>
      <c r="AM70" s="182"/>
    </row>
    <row r="71" spans="1:39" ht="15.75" thickBot="1" x14ac:dyDescent="0.3">
      <c r="A71" s="183" t="str">
        <f>A70</f>
        <v>Glinides, n (%)</v>
      </c>
      <c r="B71" s="184">
        <v>1</v>
      </c>
      <c r="C71" s="184" t="str">
        <f>C70</f>
        <v>Q24</v>
      </c>
      <c r="D71" s="183">
        <f>D$2-D70</f>
        <v>285462</v>
      </c>
      <c r="E71" s="185"/>
      <c r="F71" s="187"/>
      <c r="G71" s="183">
        <f t="shared" ref="G71:AK71" si="27">G$2-G70</f>
        <v>302047</v>
      </c>
      <c r="H71" s="185"/>
      <c r="I71" s="187"/>
      <c r="J71" s="183">
        <f t="shared" si="27"/>
        <v>318428</v>
      </c>
      <c r="K71" s="185"/>
      <c r="L71" s="187"/>
      <c r="M71" s="183">
        <f t="shared" si="27"/>
        <v>336453</v>
      </c>
      <c r="N71" s="185"/>
      <c r="O71" s="187"/>
      <c r="P71" s="183">
        <f t="shared" si="27"/>
        <v>350065</v>
      </c>
      <c r="Q71" s="185"/>
      <c r="R71" s="187"/>
      <c r="S71" s="183">
        <f t="shared" si="27"/>
        <v>364505</v>
      </c>
      <c r="T71" s="185"/>
      <c r="U71" s="187"/>
      <c r="V71" s="183">
        <f t="shared" si="27"/>
        <v>374848</v>
      </c>
      <c r="W71" s="185"/>
      <c r="X71" s="187"/>
      <c r="Y71" s="183">
        <f t="shared" si="27"/>
        <v>381316</v>
      </c>
      <c r="Z71" s="185"/>
      <c r="AA71" s="187"/>
      <c r="AB71" s="183">
        <f t="shared" si="27"/>
        <v>380185</v>
      </c>
      <c r="AC71" s="185"/>
      <c r="AD71" s="187"/>
      <c r="AE71" s="183">
        <f t="shared" si="27"/>
        <v>382989</v>
      </c>
      <c r="AF71" s="185"/>
      <c r="AG71" s="187"/>
      <c r="AH71" s="183">
        <f t="shared" si="27"/>
        <v>378601</v>
      </c>
      <c r="AI71" s="185"/>
      <c r="AJ71" s="187"/>
      <c r="AK71" s="183">
        <f t="shared" si="27"/>
        <v>372434</v>
      </c>
      <c r="AL71" s="185"/>
      <c r="AM71" s="187"/>
    </row>
    <row r="72" spans="1:39" x14ac:dyDescent="0.25">
      <c r="A72" s="178" t="s">
        <v>403</v>
      </c>
      <c r="B72" s="179">
        <v>1</v>
      </c>
      <c r="C72" s="179" t="s">
        <v>616</v>
      </c>
      <c r="D72" s="180">
        <v>11333</v>
      </c>
      <c r="E72" s="181"/>
      <c r="F72" s="182"/>
      <c r="G72" s="180">
        <v>11558</v>
      </c>
      <c r="H72" s="181"/>
      <c r="I72" s="182"/>
      <c r="J72" s="180">
        <v>10829</v>
      </c>
      <c r="K72" s="181"/>
      <c r="L72" s="182"/>
      <c r="M72" s="180">
        <v>9768</v>
      </c>
      <c r="N72" s="181"/>
      <c r="O72" s="182"/>
      <c r="P72" s="180">
        <v>5758</v>
      </c>
      <c r="Q72" s="181"/>
      <c r="R72" s="182"/>
      <c r="S72" s="180">
        <v>4577</v>
      </c>
      <c r="T72" s="181"/>
      <c r="U72" s="182"/>
      <c r="V72" s="180">
        <v>3920</v>
      </c>
      <c r="W72" s="181"/>
      <c r="X72" s="182"/>
      <c r="Y72" s="180">
        <v>3610</v>
      </c>
      <c r="Z72" s="181"/>
      <c r="AA72" s="182"/>
      <c r="AB72" s="180">
        <v>3454</v>
      </c>
      <c r="AC72" s="181"/>
      <c r="AD72" s="182"/>
      <c r="AE72" s="180">
        <v>3465</v>
      </c>
      <c r="AF72" s="181"/>
      <c r="AG72" s="182"/>
      <c r="AH72" s="180">
        <v>3709</v>
      </c>
      <c r="AI72" s="181"/>
      <c r="AJ72" s="182"/>
      <c r="AK72" s="180">
        <v>3972</v>
      </c>
      <c r="AL72" s="181"/>
      <c r="AM72" s="182"/>
    </row>
    <row r="73" spans="1:39" ht="15.75" thickBot="1" x14ac:dyDescent="0.3">
      <c r="A73" s="183" t="str">
        <f>A72</f>
        <v xml:space="preserve">Thiazolidinediones, n (%) </v>
      </c>
      <c r="B73" s="184">
        <v>1</v>
      </c>
      <c r="C73" s="184" t="str">
        <f>C72</f>
        <v>Q25</v>
      </c>
      <c r="D73" s="183">
        <f>D$2-D72</f>
        <v>288522</v>
      </c>
      <c r="E73" s="185"/>
      <c r="F73" s="187"/>
      <c r="G73" s="183">
        <f t="shared" ref="G73:AB73" si="28">G$2-G72</f>
        <v>306507</v>
      </c>
      <c r="H73" s="185"/>
      <c r="I73" s="187"/>
      <c r="J73" s="183">
        <f t="shared" si="28"/>
        <v>324942</v>
      </c>
      <c r="K73" s="185"/>
      <c r="L73" s="187"/>
      <c r="M73" s="183">
        <f t="shared" si="28"/>
        <v>345251</v>
      </c>
      <c r="N73" s="185"/>
      <c r="O73" s="187"/>
      <c r="P73" s="183">
        <f t="shared" si="28"/>
        <v>363842</v>
      </c>
      <c r="Q73" s="185"/>
      <c r="R73" s="187"/>
      <c r="S73" s="183">
        <f t="shared" si="28"/>
        <v>380249</v>
      </c>
      <c r="T73" s="185"/>
      <c r="U73" s="187"/>
      <c r="V73" s="183">
        <f t="shared" si="28"/>
        <v>391550</v>
      </c>
      <c r="W73" s="185"/>
      <c r="X73" s="187"/>
      <c r="Y73" s="183">
        <f t="shared" si="28"/>
        <v>398702</v>
      </c>
      <c r="Z73" s="185"/>
      <c r="AA73" s="187"/>
      <c r="AB73" s="183">
        <f t="shared" si="28"/>
        <v>397721</v>
      </c>
      <c r="AC73" s="185"/>
      <c r="AD73" s="187"/>
      <c r="AE73" s="183">
        <f t="shared" ref="AE73" si="29">AE$2-AE72</f>
        <v>400787</v>
      </c>
      <c r="AF73" s="185"/>
      <c r="AG73" s="187"/>
      <c r="AH73" s="183">
        <f t="shared" ref="AH73" si="30">AH$2-AH72</f>
        <v>396500</v>
      </c>
      <c r="AI73" s="185"/>
      <c r="AJ73" s="187"/>
      <c r="AK73" s="183">
        <f t="shared" ref="AK73" si="31">AK$2-AK72</f>
        <v>390294</v>
      </c>
      <c r="AL73" s="185"/>
      <c r="AM73" s="187"/>
    </row>
    <row r="74" spans="1:39" x14ac:dyDescent="0.25">
      <c r="A74" s="178" t="s">
        <v>404</v>
      </c>
      <c r="B74" s="179">
        <v>1</v>
      </c>
      <c r="C74" s="179" t="s">
        <v>617</v>
      </c>
      <c r="D74" s="180">
        <v>0</v>
      </c>
      <c r="E74" s="181"/>
      <c r="F74" s="182"/>
      <c r="G74" s="180">
        <v>0</v>
      </c>
      <c r="H74" s="181"/>
      <c r="I74" s="182"/>
      <c r="J74" s="180">
        <v>0</v>
      </c>
      <c r="K74" s="181"/>
      <c r="L74" s="182"/>
      <c r="M74" s="180">
        <v>0</v>
      </c>
      <c r="N74" s="181"/>
      <c r="O74" s="182"/>
      <c r="P74" s="180">
        <v>0</v>
      </c>
      <c r="Q74" s="181"/>
      <c r="R74" s="182"/>
      <c r="S74" s="180">
        <v>0</v>
      </c>
      <c r="T74" s="181"/>
      <c r="U74" s="182"/>
      <c r="V74" s="180">
        <v>0</v>
      </c>
      <c r="W74" s="181"/>
      <c r="X74" s="182"/>
      <c r="Y74" s="180">
        <v>649</v>
      </c>
      <c r="Z74" s="181"/>
      <c r="AA74" s="182"/>
      <c r="AB74" s="180">
        <v>4270</v>
      </c>
      <c r="AC74" s="181"/>
      <c r="AD74" s="182"/>
      <c r="AE74" s="180">
        <v>10706</v>
      </c>
      <c r="AF74" s="181"/>
      <c r="AG74" s="182"/>
      <c r="AH74" s="180">
        <v>16291</v>
      </c>
      <c r="AI74" s="181"/>
      <c r="AJ74" s="182"/>
      <c r="AK74" s="180">
        <v>21830</v>
      </c>
      <c r="AL74" s="181"/>
      <c r="AM74" s="182"/>
    </row>
    <row r="75" spans="1:39" ht="15.75" thickBot="1" x14ac:dyDescent="0.3">
      <c r="A75" s="183" t="str">
        <f>A74</f>
        <v>SGLT-2i, n (%)</v>
      </c>
      <c r="B75" s="184">
        <v>1</v>
      </c>
      <c r="C75" s="184" t="str">
        <f>C74</f>
        <v>Q26</v>
      </c>
      <c r="D75" s="183">
        <f>D$2-D74</f>
        <v>299855</v>
      </c>
      <c r="E75" s="185"/>
      <c r="F75" s="187"/>
      <c r="G75" s="183">
        <f t="shared" ref="G75:AK75" si="32">G$2-G74</f>
        <v>318065</v>
      </c>
      <c r="H75" s="185"/>
      <c r="I75" s="187"/>
      <c r="J75" s="183">
        <f t="shared" si="32"/>
        <v>335771</v>
      </c>
      <c r="K75" s="185"/>
      <c r="L75" s="187"/>
      <c r="M75" s="183">
        <f t="shared" si="32"/>
        <v>355019</v>
      </c>
      <c r="N75" s="185"/>
      <c r="O75" s="187"/>
      <c r="P75" s="183">
        <f t="shared" si="32"/>
        <v>369600</v>
      </c>
      <c r="Q75" s="185"/>
      <c r="R75" s="187"/>
      <c r="S75" s="183">
        <f t="shared" si="32"/>
        <v>384826</v>
      </c>
      <c r="T75" s="185"/>
      <c r="U75" s="187"/>
      <c r="V75" s="183">
        <f t="shared" si="32"/>
        <v>395470</v>
      </c>
      <c r="W75" s="185"/>
      <c r="X75" s="187"/>
      <c r="Y75" s="183">
        <f t="shared" si="32"/>
        <v>401663</v>
      </c>
      <c r="Z75" s="185"/>
      <c r="AA75" s="187"/>
      <c r="AB75" s="183">
        <f t="shared" si="32"/>
        <v>396905</v>
      </c>
      <c r="AC75" s="185"/>
      <c r="AD75" s="187"/>
      <c r="AE75" s="183">
        <f t="shared" si="32"/>
        <v>393546</v>
      </c>
      <c r="AF75" s="185"/>
      <c r="AG75" s="187"/>
      <c r="AH75" s="183">
        <f t="shared" si="32"/>
        <v>383918</v>
      </c>
      <c r="AI75" s="185"/>
      <c r="AJ75" s="187"/>
      <c r="AK75" s="183">
        <f t="shared" si="32"/>
        <v>372436</v>
      </c>
      <c r="AL75" s="185"/>
      <c r="AM75" s="187"/>
    </row>
    <row r="76" spans="1:39" x14ac:dyDescent="0.25">
      <c r="A76" s="178" t="s">
        <v>405</v>
      </c>
      <c r="B76" s="179">
        <v>1</v>
      </c>
      <c r="C76" s="179" t="s">
        <v>618</v>
      </c>
      <c r="D76" s="180">
        <v>0</v>
      </c>
      <c r="E76" s="181"/>
      <c r="F76" s="182"/>
      <c r="G76" s="180">
        <v>4013</v>
      </c>
      <c r="H76" s="181"/>
      <c r="I76" s="182"/>
      <c r="J76" s="180">
        <v>15064</v>
      </c>
      <c r="K76" s="181"/>
      <c r="L76" s="182"/>
      <c r="M76" s="180">
        <v>27734</v>
      </c>
      <c r="N76" s="181"/>
      <c r="O76" s="182"/>
      <c r="P76" s="180">
        <v>35983</v>
      </c>
      <c r="Q76" s="181"/>
      <c r="R76" s="182"/>
      <c r="S76" s="180">
        <v>43476</v>
      </c>
      <c r="T76" s="181"/>
      <c r="U76" s="182"/>
      <c r="V76" s="180">
        <v>48882</v>
      </c>
      <c r="W76" s="181"/>
      <c r="X76" s="182"/>
      <c r="Y76" s="180">
        <v>54359</v>
      </c>
      <c r="Z76" s="181"/>
      <c r="AA76" s="182"/>
      <c r="AB76" s="180">
        <v>61412</v>
      </c>
      <c r="AC76" s="181"/>
      <c r="AD76" s="182"/>
      <c r="AE76" s="180">
        <v>70226</v>
      </c>
      <c r="AF76" s="181"/>
      <c r="AG76" s="182"/>
      <c r="AH76" s="180">
        <v>79369</v>
      </c>
      <c r="AI76" s="181"/>
      <c r="AJ76" s="182"/>
      <c r="AK76" s="180">
        <v>88927</v>
      </c>
      <c r="AL76" s="181"/>
      <c r="AM76" s="182"/>
    </row>
    <row r="77" spans="1:39" ht="15.75" thickBot="1" x14ac:dyDescent="0.3">
      <c r="A77" s="183" t="str">
        <f>A76</f>
        <v>DPP-4i, n (%)</v>
      </c>
      <c r="B77" s="184">
        <v>1</v>
      </c>
      <c r="C77" s="184" t="str">
        <f>C76</f>
        <v>Q27</v>
      </c>
      <c r="D77" s="183">
        <f>D$2-D76</f>
        <v>299855</v>
      </c>
      <c r="E77" s="185"/>
      <c r="F77" s="187"/>
      <c r="G77" s="183">
        <f t="shared" ref="G77:AK77" si="33">G$2-G76</f>
        <v>314052</v>
      </c>
      <c r="H77" s="185"/>
      <c r="I77" s="187"/>
      <c r="J77" s="183">
        <f t="shared" si="33"/>
        <v>320707</v>
      </c>
      <c r="K77" s="185"/>
      <c r="L77" s="187"/>
      <c r="M77" s="183">
        <f t="shared" si="33"/>
        <v>327285</v>
      </c>
      <c r="N77" s="185"/>
      <c r="O77" s="187"/>
      <c r="P77" s="183">
        <f t="shared" si="33"/>
        <v>333617</v>
      </c>
      <c r="Q77" s="185"/>
      <c r="R77" s="187"/>
      <c r="S77" s="183">
        <f t="shared" si="33"/>
        <v>341350</v>
      </c>
      <c r="T77" s="185"/>
      <c r="U77" s="187"/>
      <c r="V77" s="183">
        <f t="shared" si="33"/>
        <v>346588</v>
      </c>
      <c r="W77" s="185"/>
      <c r="X77" s="187"/>
      <c r="Y77" s="183">
        <f t="shared" si="33"/>
        <v>347953</v>
      </c>
      <c r="Z77" s="185"/>
      <c r="AA77" s="187"/>
      <c r="AB77" s="183">
        <f t="shared" si="33"/>
        <v>339763</v>
      </c>
      <c r="AC77" s="185"/>
      <c r="AD77" s="187"/>
      <c r="AE77" s="183">
        <f t="shared" si="33"/>
        <v>334026</v>
      </c>
      <c r="AF77" s="185"/>
      <c r="AG77" s="187"/>
      <c r="AH77" s="183">
        <f t="shared" si="33"/>
        <v>320840</v>
      </c>
      <c r="AI77" s="185"/>
      <c r="AJ77" s="187"/>
      <c r="AK77" s="183">
        <f t="shared" si="33"/>
        <v>305339</v>
      </c>
      <c r="AL77" s="185"/>
      <c r="AM77" s="187"/>
    </row>
    <row r="78" spans="1:39" x14ac:dyDescent="0.25">
      <c r="A78" s="178" t="s">
        <v>406</v>
      </c>
      <c r="B78" s="179">
        <v>1</v>
      </c>
      <c r="C78" s="179" t="s">
        <v>619</v>
      </c>
      <c r="D78" s="180">
        <v>0</v>
      </c>
      <c r="E78" s="181"/>
      <c r="F78" s="182"/>
      <c r="G78" s="180">
        <v>29</v>
      </c>
      <c r="H78" s="181"/>
      <c r="I78" s="182"/>
      <c r="J78" s="180">
        <v>795</v>
      </c>
      <c r="K78" s="181"/>
      <c r="L78" s="182"/>
      <c r="M78" s="180">
        <v>1515</v>
      </c>
      <c r="N78" s="181"/>
      <c r="O78" s="182"/>
      <c r="P78" s="180">
        <v>1875</v>
      </c>
      <c r="Q78" s="181"/>
      <c r="R78" s="182"/>
      <c r="S78" s="180">
        <v>2799</v>
      </c>
      <c r="T78" s="181"/>
      <c r="U78" s="182"/>
      <c r="V78" s="180">
        <v>3428</v>
      </c>
      <c r="W78" s="181"/>
      <c r="X78" s="182"/>
      <c r="Y78" s="180">
        <v>4316</v>
      </c>
      <c r="Z78" s="181"/>
      <c r="AA78" s="182"/>
      <c r="AB78" s="180">
        <v>5163</v>
      </c>
      <c r="AC78" s="181"/>
      <c r="AD78" s="182"/>
      <c r="AE78" s="180">
        <v>6079</v>
      </c>
      <c r="AF78" s="181"/>
      <c r="AG78" s="182"/>
      <c r="AH78" s="180">
        <v>6831</v>
      </c>
      <c r="AI78" s="181"/>
      <c r="AJ78" s="182"/>
      <c r="AK78" s="180">
        <v>8189</v>
      </c>
      <c r="AL78" s="181"/>
      <c r="AM78" s="182"/>
    </row>
    <row r="79" spans="1:39" ht="15.75" thickBot="1" x14ac:dyDescent="0.3">
      <c r="A79" s="183" t="str">
        <f>A78</f>
        <v>GLP-1ra, n (%)</v>
      </c>
      <c r="B79" s="184">
        <v>1</v>
      </c>
      <c r="C79" s="184" t="str">
        <f>C78</f>
        <v>Q28</v>
      </c>
      <c r="D79" s="183">
        <f>D$2-D78</f>
        <v>299855</v>
      </c>
      <c r="E79" s="185"/>
      <c r="F79" s="187"/>
      <c r="G79" s="183">
        <f t="shared" ref="G79:AK79" si="34">G$2-G78</f>
        <v>318036</v>
      </c>
      <c r="H79" s="185"/>
      <c r="I79" s="187"/>
      <c r="J79" s="183">
        <f t="shared" si="34"/>
        <v>334976</v>
      </c>
      <c r="K79" s="185"/>
      <c r="L79" s="187"/>
      <c r="M79" s="183">
        <f t="shared" si="34"/>
        <v>353504</v>
      </c>
      <c r="N79" s="185"/>
      <c r="O79" s="187"/>
      <c r="P79" s="183">
        <f t="shared" si="34"/>
        <v>367725</v>
      </c>
      <c r="Q79" s="185"/>
      <c r="R79" s="187"/>
      <c r="S79" s="183">
        <f t="shared" si="34"/>
        <v>382027</v>
      </c>
      <c r="T79" s="185"/>
      <c r="U79" s="187"/>
      <c r="V79" s="183">
        <f t="shared" si="34"/>
        <v>392042</v>
      </c>
      <c r="W79" s="185"/>
      <c r="X79" s="187"/>
      <c r="Y79" s="183">
        <f t="shared" si="34"/>
        <v>397996</v>
      </c>
      <c r="Z79" s="185"/>
      <c r="AA79" s="187"/>
      <c r="AB79" s="183">
        <f t="shared" si="34"/>
        <v>396012</v>
      </c>
      <c r="AC79" s="185"/>
      <c r="AD79" s="187"/>
      <c r="AE79" s="183">
        <f t="shared" si="34"/>
        <v>398173</v>
      </c>
      <c r="AF79" s="185"/>
      <c r="AG79" s="187"/>
      <c r="AH79" s="183">
        <f t="shared" si="34"/>
        <v>393378</v>
      </c>
      <c r="AI79" s="185"/>
      <c r="AJ79" s="187"/>
      <c r="AK79" s="183">
        <f t="shared" si="34"/>
        <v>386077</v>
      </c>
      <c r="AL79" s="185"/>
      <c r="AM79" s="187"/>
    </row>
    <row r="80" spans="1:39" x14ac:dyDescent="0.25">
      <c r="A80" s="178" t="s">
        <v>407</v>
      </c>
      <c r="B80" s="179">
        <v>1</v>
      </c>
      <c r="C80" s="179" t="s">
        <v>620</v>
      </c>
      <c r="D80" s="180">
        <v>9147</v>
      </c>
      <c r="E80" s="181"/>
      <c r="F80" s="182"/>
      <c r="G80" s="180">
        <v>7418</v>
      </c>
      <c r="H80" s="181"/>
      <c r="I80" s="182"/>
      <c r="J80" s="180">
        <v>5767</v>
      </c>
      <c r="K80" s="181"/>
      <c r="L80" s="182"/>
      <c r="M80" s="180">
        <v>4495</v>
      </c>
      <c r="N80" s="181"/>
      <c r="O80" s="182"/>
      <c r="P80" s="180">
        <v>3476</v>
      </c>
      <c r="Q80" s="181"/>
      <c r="R80" s="182"/>
      <c r="S80" s="180">
        <v>2776</v>
      </c>
      <c r="T80" s="181"/>
      <c r="U80" s="182"/>
      <c r="V80" s="180">
        <v>2180</v>
      </c>
      <c r="W80" s="181"/>
      <c r="X80" s="182"/>
      <c r="Y80" s="180">
        <v>1707</v>
      </c>
      <c r="Z80" s="181"/>
      <c r="AA80" s="182"/>
      <c r="AB80" s="180">
        <v>1375</v>
      </c>
      <c r="AC80" s="181"/>
      <c r="AD80" s="182"/>
      <c r="AE80" s="180">
        <v>1098</v>
      </c>
      <c r="AF80" s="181"/>
      <c r="AG80" s="182"/>
      <c r="AH80" s="180">
        <v>909</v>
      </c>
      <c r="AI80" s="181"/>
      <c r="AJ80" s="182"/>
      <c r="AK80" s="180">
        <v>673</v>
      </c>
      <c r="AL80" s="181"/>
      <c r="AM80" s="182"/>
    </row>
    <row r="81" spans="1:39" ht="15.75" thickBot="1" x14ac:dyDescent="0.3">
      <c r="A81" s="183" t="str">
        <f>A80</f>
        <v>AGI, n (%)</v>
      </c>
      <c r="B81" s="188">
        <v>1</v>
      </c>
      <c r="C81" s="188" t="str">
        <f>C80</f>
        <v>Q29</v>
      </c>
      <c r="D81" s="189">
        <f>D$2-D80</f>
        <v>290708</v>
      </c>
      <c r="E81" s="190"/>
      <c r="F81" s="191"/>
      <c r="G81" s="189">
        <f t="shared" ref="G81:AK81" si="35">G$2-G80</f>
        <v>310647</v>
      </c>
      <c r="H81" s="190"/>
      <c r="I81" s="191"/>
      <c r="J81" s="189">
        <f t="shared" si="35"/>
        <v>330004</v>
      </c>
      <c r="K81" s="190"/>
      <c r="L81" s="191"/>
      <c r="M81" s="189">
        <f t="shared" si="35"/>
        <v>350524</v>
      </c>
      <c r="N81" s="190"/>
      <c r="O81" s="191"/>
      <c r="P81" s="189">
        <f t="shared" si="35"/>
        <v>366124</v>
      </c>
      <c r="Q81" s="190"/>
      <c r="R81" s="191"/>
      <c r="S81" s="189">
        <f t="shared" si="35"/>
        <v>382050</v>
      </c>
      <c r="T81" s="190"/>
      <c r="U81" s="191"/>
      <c r="V81" s="189">
        <f t="shared" si="35"/>
        <v>393290</v>
      </c>
      <c r="W81" s="190"/>
      <c r="X81" s="191"/>
      <c r="Y81" s="189">
        <f t="shared" si="35"/>
        <v>400605</v>
      </c>
      <c r="Z81" s="190"/>
      <c r="AA81" s="191"/>
      <c r="AB81" s="189">
        <f t="shared" si="35"/>
        <v>399800</v>
      </c>
      <c r="AC81" s="190"/>
      <c r="AD81" s="191"/>
      <c r="AE81" s="189">
        <f t="shared" si="35"/>
        <v>403154</v>
      </c>
      <c r="AF81" s="190"/>
      <c r="AG81" s="191"/>
      <c r="AH81" s="189">
        <f t="shared" si="35"/>
        <v>399300</v>
      </c>
      <c r="AI81" s="190"/>
      <c r="AJ81" s="191"/>
      <c r="AK81" s="189">
        <f t="shared" si="35"/>
        <v>393593</v>
      </c>
      <c r="AL81" s="190"/>
      <c r="AM81" s="191"/>
    </row>
    <row r="82" spans="1:39" x14ac:dyDescent="0.25">
      <c r="A82" s="192" t="s">
        <v>409</v>
      </c>
      <c r="B82" s="193">
        <v>2</v>
      </c>
      <c r="C82" s="192" t="s">
        <v>621</v>
      </c>
      <c r="D82" s="192">
        <v>67123</v>
      </c>
      <c r="E82" s="194"/>
      <c r="F82" s="195"/>
      <c r="G82" s="192">
        <v>67739</v>
      </c>
      <c r="H82" s="194"/>
      <c r="I82" s="195"/>
      <c r="J82" s="192">
        <v>70613</v>
      </c>
      <c r="K82" s="194"/>
      <c r="L82" s="195"/>
      <c r="M82" s="192">
        <v>77639</v>
      </c>
      <c r="N82" s="194"/>
      <c r="O82" s="195"/>
      <c r="P82" s="192">
        <v>74259</v>
      </c>
      <c r="Q82" s="194"/>
      <c r="R82" s="195"/>
      <c r="S82" s="192">
        <v>81448</v>
      </c>
      <c r="T82" s="194"/>
      <c r="U82" s="195"/>
      <c r="V82" s="192">
        <v>99515</v>
      </c>
      <c r="W82" s="194"/>
      <c r="X82" s="195"/>
      <c r="Y82" s="192">
        <v>105203</v>
      </c>
      <c r="Z82" s="194"/>
      <c r="AA82" s="195"/>
      <c r="AB82" s="192">
        <v>102826</v>
      </c>
      <c r="AC82" s="194"/>
      <c r="AD82" s="195"/>
      <c r="AE82" s="192">
        <v>105685</v>
      </c>
      <c r="AF82" s="194"/>
      <c r="AG82" s="195"/>
      <c r="AH82" s="192">
        <v>107158</v>
      </c>
      <c r="AI82" s="194"/>
      <c r="AJ82" s="195"/>
      <c r="AK82" s="192">
        <v>105845</v>
      </c>
      <c r="AL82" s="194"/>
      <c r="AM82" s="195"/>
    </row>
    <row r="83" spans="1:39" x14ac:dyDescent="0.25">
      <c r="A83" s="196" t="s">
        <v>410</v>
      </c>
      <c r="B83" s="197">
        <v>2</v>
      </c>
      <c r="C83" s="196" t="s">
        <v>621</v>
      </c>
      <c r="D83" s="196">
        <v>36681</v>
      </c>
      <c r="E83" s="198"/>
      <c r="F83" s="199"/>
      <c r="G83" s="196">
        <v>39667</v>
      </c>
      <c r="H83" s="198"/>
      <c r="I83" s="199"/>
      <c r="J83" s="196">
        <v>44216</v>
      </c>
      <c r="K83" s="198"/>
      <c r="L83" s="199"/>
      <c r="M83" s="196">
        <v>45459</v>
      </c>
      <c r="N83" s="198"/>
      <c r="O83" s="199"/>
      <c r="P83" s="196">
        <v>50762</v>
      </c>
      <c r="Q83" s="198"/>
      <c r="R83" s="199"/>
      <c r="S83" s="196">
        <v>57953</v>
      </c>
      <c r="T83" s="198"/>
      <c r="U83" s="199"/>
      <c r="V83" s="196">
        <v>59174</v>
      </c>
      <c r="W83" s="198"/>
      <c r="X83" s="199"/>
      <c r="Y83" s="196">
        <v>59757</v>
      </c>
      <c r="Z83" s="198"/>
      <c r="AA83" s="199"/>
      <c r="AB83" s="196">
        <v>62385</v>
      </c>
      <c r="AC83" s="198"/>
      <c r="AD83" s="199"/>
      <c r="AE83" s="196">
        <v>62069</v>
      </c>
      <c r="AF83" s="198"/>
      <c r="AG83" s="199"/>
      <c r="AH83" s="196">
        <v>62977</v>
      </c>
      <c r="AI83" s="198"/>
      <c r="AJ83" s="199"/>
      <c r="AK83" s="196">
        <v>63663</v>
      </c>
      <c r="AL83" s="198"/>
      <c r="AM83" s="199"/>
    </row>
    <row r="84" spans="1:39" x14ac:dyDescent="0.25">
      <c r="A84" s="196" t="s">
        <v>411</v>
      </c>
      <c r="B84" s="197">
        <v>2</v>
      </c>
      <c r="C84" s="196" t="s">
        <v>621</v>
      </c>
      <c r="D84" s="196">
        <v>45568</v>
      </c>
      <c r="E84" s="198"/>
      <c r="F84" s="199"/>
      <c r="G84" s="196">
        <v>50855</v>
      </c>
      <c r="H84" s="198"/>
      <c r="I84" s="199"/>
      <c r="J84" s="196">
        <v>56755</v>
      </c>
      <c r="K84" s="198"/>
      <c r="L84" s="199"/>
      <c r="M84" s="196">
        <v>58252</v>
      </c>
      <c r="N84" s="198"/>
      <c r="O84" s="199"/>
      <c r="P84" s="196">
        <v>65442</v>
      </c>
      <c r="Q84" s="198"/>
      <c r="R84" s="199"/>
      <c r="S84" s="196">
        <v>71034</v>
      </c>
      <c r="T84" s="198"/>
      <c r="U84" s="199"/>
      <c r="V84" s="196">
        <v>68183</v>
      </c>
      <c r="W84" s="198"/>
      <c r="X84" s="199"/>
      <c r="Y84" s="196">
        <v>69313</v>
      </c>
      <c r="Z84" s="198"/>
      <c r="AA84" s="199"/>
      <c r="AB84" s="196">
        <v>73054</v>
      </c>
      <c r="AC84" s="198"/>
      <c r="AD84" s="199"/>
      <c r="AE84" s="196">
        <v>74713</v>
      </c>
      <c r="AF84" s="198"/>
      <c r="AG84" s="199"/>
      <c r="AH84" s="196">
        <v>74662</v>
      </c>
      <c r="AI84" s="198"/>
      <c r="AJ84" s="199"/>
      <c r="AK84" s="196">
        <v>76740</v>
      </c>
      <c r="AL84" s="198"/>
      <c r="AM84" s="199"/>
    </row>
    <row r="85" spans="1:39" x14ac:dyDescent="0.25">
      <c r="A85" s="196" t="s">
        <v>412</v>
      </c>
      <c r="B85" s="197">
        <v>2</v>
      </c>
      <c r="C85" s="196" t="s">
        <v>621</v>
      </c>
      <c r="D85" s="196">
        <v>20420</v>
      </c>
      <c r="E85" s="198"/>
      <c r="F85" s="199"/>
      <c r="G85" s="196">
        <v>23393</v>
      </c>
      <c r="H85" s="198"/>
      <c r="I85" s="199"/>
      <c r="J85" s="196">
        <v>25341</v>
      </c>
      <c r="K85" s="198"/>
      <c r="L85" s="199"/>
      <c r="M85" s="196">
        <v>26120</v>
      </c>
      <c r="N85" s="198"/>
      <c r="O85" s="199"/>
      <c r="P85" s="196">
        <v>29177</v>
      </c>
      <c r="Q85" s="198"/>
      <c r="R85" s="199"/>
      <c r="S85" s="196">
        <v>30546</v>
      </c>
      <c r="T85" s="198"/>
      <c r="U85" s="199"/>
      <c r="V85" s="196">
        <v>28245</v>
      </c>
      <c r="W85" s="198"/>
      <c r="X85" s="199"/>
      <c r="Y85" s="196">
        <v>28928</v>
      </c>
      <c r="Z85" s="198"/>
      <c r="AA85" s="199"/>
      <c r="AB85" s="196">
        <v>30638</v>
      </c>
      <c r="AC85" s="198"/>
      <c r="AD85" s="199"/>
      <c r="AE85" s="196">
        <v>31559</v>
      </c>
      <c r="AF85" s="198"/>
      <c r="AG85" s="199"/>
      <c r="AH85" s="196">
        <v>31171</v>
      </c>
      <c r="AI85" s="198"/>
      <c r="AJ85" s="199"/>
      <c r="AK85" s="196">
        <v>31784</v>
      </c>
      <c r="AL85" s="198"/>
      <c r="AM85" s="199"/>
    </row>
    <row r="86" spans="1:39" x14ac:dyDescent="0.25">
      <c r="A86" s="196" t="s">
        <v>413</v>
      </c>
      <c r="B86" s="197">
        <v>2</v>
      </c>
      <c r="C86" s="196" t="s">
        <v>621</v>
      </c>
      <c r="D86" s="196">
        <v>10210</v>
      </c>
      <c r="E86" s="198"/>
      <c r="F86" s="199"/>
      <c r="G86" s="196">
        <v>10985</v>
      </c>
      <c r="H86" s="198"/>
      <c r="I86" s="199"/>
      <c r="J86" s="196">
        <v>11087</v>
      </c>
      <c r="K86" s="198"/>
      <c r="L86" s="199"/>
      <c r="M86" s="196">
        <v>12061</v>
      </c>
      <c r="N86" s="198"/>
      <c r="O86" s="199"/>
      <c r="P86" s="196">
        <v>13664</v>
      </c>
      <c r="Q86" s="198"/>
      <c r="R86" s="199"/>
      <c r="S86" s="196">
        <v>14150</v>
      </c>
      <c r="T86" s="198"/>
      <c r="U86" s="199"/>
      <c r="V86" s="196">
        <v>12905</v>
      </c>
      <c r="W86" s="198"/>
      <c r="X86" s="199"/>
      <c r="Y86" s="196">
        <v>12900</v>
      </c>
      <c r="Z86" s="198"/>
      <c r="AA86" s="199"/>
      <c r="AB86" s="196">
        <v>13654</v>
      </c>
      <c r="AC86" s="198"/>
      <c r="AD86" s="199"/>
      <c r="AE86" s="196">
        <v>13876</v>
      </c>
      <c r="AF86" s="198"/>
      <c r="AG86" s="199"/>
      <c r="AH86" s="196">
        <v>13642</v>
      </c>
      <c r="AI86" s="198"/>
      <c r="AJ86" s="199"/>
      <c r="AK86" s="196">
        <v>13767</v>
      </c>
      <c r="AL86" s="198"/>
      <c r="AM86" s="199"/>
    </row>
    <row r="87" spans="1:39" ht="15.75" thickBot="1" x14ac:dyDescent="0.3">
      <c r="A87" s="200" t="s">
        <v>414</v>
      </c>
      <c r="B87" s="201">
        <v>2</v>
      </c>
      <c r="C87" s="200" t="s">
        <v>621</v>
      </c>
      <c r="D87" s="200">
        <v>9076</v>
      </c>
      <c r="E87" s="202"/>
      <c r="F87" s="203"/>
      <c r="G87" s="200">
        <v>10781</v>
      </c>
      <c r="H87" s="202"/>
      <c r="I87" s="203"/>
      <c r="J87" s="200">
        <v>11967</v>
      </c>
      <c r="K87" s="202"/>
      <c r="L87" s="203"/>
      <c r="M87" s="200">
        <v>10927</v>
      </c>
      <c r="N87" s="202"/>
      <c r="O87" s="203"/>
      <c r="P87" s="200">
        <v>12338</v>
      </c>
      <c r="Q87" s="202"/>
      <c r="R87" s="203"/>
      <c r="S87" s="200">
        <v>12741</v>
      </c>
      <c r="T87" s="202"/>
      <c r="U87" s="203"/>
      <c r="V87" s="200">
        <v>11509</v>
      </c>
      <c r="W87" s="202"/>
      <c r="X87" s="203"/>
      <c r="Y87" s="200">
        <v>11487</v>
      </c>
      <c r="Z87" s="202"/>
      <c r="AA87" s="203"/>
      <c r="AB87" s="200">
        <v>11834</v>
      </c>
      <c r="AC87" s="202"/>
      <c r="AD87" s="203"/>
      <c r="AE87" s="200">
        <v>12233</v>
      </c>
      <c r="AF87" s="202"/>
      <c r="AG87" s="203"/>
      <c r="AH87" s="200">
        <v>11525</v>
      </c>
      <c r="AI87" s="202"/>
      <c r="AJ87" s="203"/>
      <c r="AK87" s="200">
        <v>11725</v>
      </c>
      <c r="AL87" s="202"/>
      <c r="AM87" s="203"/>
    </row>
    <row r="88" spans="1:39" ht="15.75" thickBot="1" x14ac:dyDescent="0.3">
      <c r="A88" s="204" t="s">
        <v>424</v>
      </c>
      <c r="B88" s="205">
        <v>3</v>
      </c>
      <c r="C88" s="205" t="s">
        <v>591</v>
      </c>
      <c r="D88" s="206" t="s">
        <v>428</v>
      </c>
      <c r="E88" s="207" t="s">
        <v>477</v>
      </c>
      <c r="F88" s="208">
        <v>189078</v>
      </c>
      <c r="G88" s="206" t="s">
        <v>434</v>
      </c>
      <c r="H88" s="207" t="s">
        <v>478</v>
      </c>
      <c r="I88" s="208">
        <v>203420</v>
      </c>
      <c r="J88" s="206" t="s">
        <v>440</v>
      </c>
      <c r="K88" s="207" t="s">
        <v>478</v>
      </c>
      <c r="L88" s="208">
        <v>219979</v>
      </c>
      <c r="M88" s="206" t="s">
        <v>444</v>
      </c>
      <c r="N88" s="207" t="s">
        <v>479</v>
      </c>
      <c r="O88" s="208">
        <v>230458</v>
      </c>
      <c r="P88" s="206" t="s">
        <v>449</v>
      </c>
      <c r="Q88" s="207" t="s">
        <v>480</v>
      </c>
      <c r="R88" s="208">
        <v>245642</v>
      </c>
      <c r="S88" s="206" t="s">
        <v>449</v>
      </c>
      <c r="T88" s="207" t="s">
        <v>481</v>
      </c>
      <c r="U88" s="208">
        <v>267872</v>
      </c>
      <c r="V88" s="206" t="s">
        <v>458</v>
      </c>
      <c r="W88" s="207" t="s">
        <v>482</v>
      </c>
      <c r="X88" s="208">
        <v>279531</v>
      </c>
      <c r="Y88" s="206" t="s">
        <v>463</v>
      </c>
      <c r="Z88" s="207" t="s">
        <v>481</v>
      </c>
      <c r="AA88" s="208">
        <v>287588</v>
      </c>
      <c r="AB88" s="206" t="s">
        <v>444</v>
      </c>
      <c r="AC88" s="207" t="s">
        <v>483</v>
      </c>
      <c r="AD88" s="208">
        <v>294391</v>
      </c>
      <c r="AE88" s="206" t="s">
        <v>463</v>
      </c>
      <c r="AF88" s="207" t="s">
        <v>481</v>
      </c>
      <c r="AG88" s="208">
        <v>300135</v>
      </c>
      <c r="AH88" s="206" t="s">
        <v>440</v>
      </c>
      <c r="AI88" s="207" t="s">
        <v>483</v>
      </c>
      <c r="AJ88" s="208">
        <v>301135</v>
      </c>
      <c r="AK88" s="206" t="s">
        <v>474</v>
      </c>
      <c r="AL88" s="207" t="s">
        <v>484</v>
      </c>
      <c r="AM88" s="208">
        <v>303524</v>
      </c>
    </row>
    <row r="89" spans="1:39" ht="15.75" thickBot="1" x14ac:dyDescent="0.3">
      <c r="A89" s="209" t="s">
        <v>422</v>
      </c>
      <c r="B89" s="210">
        <v>3</v>
      </c>
      <c r="C89" s="210" t="s">
        <v>623</v>
      </c>
      <c r="D89" s="209" t="s">
        <v>429</v>
      </c>
      <c r="E89" s="211" t="s">
        <v>485</v>
      </c>
      <c r="F89" s="212">
        <v>189078</v>
      </c>
      <c r="G89" s="209" t="s">
        <v>435</v>
      </c>
      <c r="H89" s="211" t="s">
        <v>486</v>
      </c>
      <c r="I89" s="212">
        <v>203420</v>
      </c>
      <c r="J89" s="209" t="s">
        <v>441</v>
      </c>
      <c r="K89" s="211" t="s">
        <v>487</v>
      </c>
      <c r="L89" s="212">
        <v>219979</v>
      </c>
      <c r="M89" s="209" t="s">
        <v>445</v>
      </c>
      <c r="N89" s="211" t="s">
        <v>488</v>
      </c>
      <c r="O89" s="212">
        <v>230458</v>
      </c>
      <c r="P89" s="209" t="s">
        <v>450</v>
      </c>
      <c r="Q89" s="211" t="s">
        <v>489</v>
      </c>
      <c r="R89" s="212">
        <v>245642</v>
      </c>
      <c r="S89" s="209" t="s">
        <v>445</v>
      </c>
      <c r="T89" s="211" t="s">
        <v>490</v>
      </c>
      <c r="U89" s="212">
        <v>267872</v>
      </c>
      <c r="V89" s="209" t="s">
        <v>459</v>
      </c>
      <c r="W89" s="211" t="s">
        <v>478</v>
      </c>
      <c r="X89" s="212">
        <v>279531</v>
      </c>
      <c r="Y89" s="209" t="s">
        <v>464</v>
      </c>
      <c r="Z89" s="211" t="s">
        <v>479</v>
      </c>
      <c r="AA89" s="212">
        <v>287588</v>
      </c>
      <c r="AB89" s="209" t="s">
        <v>459</v>
      </c>
      <c r="AC89" s="211" t="s">
        <v>479</v>
      </c>
      <c r="AD89" s="212">
        <v>294391</v>
      </c>
      <c r="AE89" s="209" t="s">
        <v>470</v>
      </c>
      <c r="AF89" s="211" t="s">
        <v>479</v>
      </c>
      <c r="AG89" s="212">
        <v>300135</v>
      </c>
      <c r="AH89" s="209" t="s">
        <v>472</v>
      </c>
      <c r="AI89" s="211" t="s">
        <v>480</v>
      </c>
      <c r="AJ89" s="212">
        <v>301135</v>
      </c>
      <c r="AK89" s="209" t="s">
        <v>472</v>
      </c>
      <c r="AL89" s="211" t="s">
        <v>491</v>
      </c>
      <c r="AM89" s="212">
        <v>303524</v>
      </c>
    </row>
    <row r="90" spans="1:39" ht="15.75" thickBot="1" x14ac:dyDescent="0.3">
      <c r="A90" s="206" t="s">
        <v>425</v>
      </c>
      <c r="B90" s="205">
        <v>3</v>
      </c>
      <c r="C90" s="205" t="s">
        <v>624</v>
      </c>
      <c r="D90" s="206" t="s">
        <v>430</v>
      </c>
      <c r="E90" s="207" t="s">
        <v>217</v>
      </c>
      <c r="F90" s="208">
        <v>189078</v>
      </c>
      <c r="G90" s="206" t="s">
        <v>436</v>
      </c>
      <c r="H90" s="207" t="s">
        <v>217</v>
      </c>
      <c r="I90" s="208">
        <v>203420</v>
      </c>
      <c r="J90" s="206" t="s">
        <v>442</v>
      </c>
      <c r="K90" s="207" t="s">
        <v>324</v>
      </c>
      <c r="L90" s="208">
        <v>219979</v>
      </c>
      <c r="M90" s="206" t="s">
        <v>446</v>
      </c>
      <c r="N90" s="207" t="s">
        <v>327</v>
      </c>
      <c r="O90" s="208">
        <v>230458</v>
      </c>
      <c r="P90" s="206" t="s">
        <v>451</v>
      </c>
      <c r="Q90" s="207" t="s">
        <v>492</v>
      </c>
      <c r="R90" s="208">
        <v>245642</v>
      </c>
      <c r="S90" s="206" t="s">
        <v>455</v>
      </c>
      <c r="T90" s="207" t="s">
        <v>329</v>
      </c>
      <c r="U90" s="208">
        <v>267872</v>
      </c>
      <c r="V90" s="206" t="s">
        <v>460</v>
      </c>
      <c r="W90" s="207" t="s">
        <v>493</v>
      </c>
      <c r="X90" s="208">
        <v>279531</v>
      </c>
      <c r="Y90" s="206" t="s">
        <v>465</v>
      </c>
      <c r="Z90" s="207" t="s">
        <v>493</v>
      </c>
      <c r="AA90" s="208">
        <v>287588</v>
      </c>
      <c r="AB90" s="206" t="s">
        <v>467</v>
      </c>
      <c r="AC90" s="207" t="s">
        <v>493</v>
      </c>
      <c r="AD90" s="208">
        <v>294391</v>
      </c>
      <c r="AE90" s="206" t="s">
        <v>465</v>
      </c>
      <c r="AF90" s="207" t="s">
        <v>486</v>
      </c>
      <c r="AG90" s="208">
        <v>300135</v>
      </c>
      <c r="AH90" s="206" t="s">
        <v>76</v>
      </c>
      <c r="AI90" s="207" t="s">
        <v>494</v>
      </c>
      <c r="AJ90" s="208">
        <v>301135</v>
      </c>
      <c r="AK90" s="206" t="s">
        <v>76</v>
      </c>
      <c r="AL90" s="207" t="s">
        <v>487</v>
      </c>
      <c r="AM90" s="208">
        <v>303524</v>
      </c>
    </row>
    <row r="91" spans="1:39" ht="15.75" thickBot="1" x14ac:dyDescent="0.3">
      <c r="A91" s="209" t="s">
        <v>426</v>
      </c>
      <c r="B91" s="210">
        <v>3</v>
      </c>
      <c r="C91" s="210" t="s">
        <v>625</v>
      </c>
      <c r="D91" s="209" t="s">
        <v>431</v>
      </c>
      <c r="E91" s="211" t="s">
        <v>495</v>
      </c>
      <c r="F91" s="212">
        <v>189078</v>
      </c>
      <c r="G91" s="209" t="s">
        <v>437</v>
      </c>
      <c r="H91" s="211" t="s">
        <v>496</v>
      </c>
      <c r="I91" s="212">
        <v>203420</v>
      </c>
      <c r="J91" s="209" t="s">
        <v>437</v>
      </c>
      <c r="K91" s="211" t="s">
        <v>497</v>
      </c>
      <c r="L91" s="212">
        <v>219979</v>
      </c>
      <c r="M91" s="209" t="s">
        <v>431</v>
      </c>
      <c r="N91" s="211" t="s">
        <v>498</v>
      </c>
      <c r="O91" s="212">
        <v>230458</v>
      </c>
      <c r="P91" s="209" t="s">
        <v>452</v>
      </c>
      <c r="Q91" s="211" t="s">
        <v>326</v>
      </c>
      <c r="R91" s="212">
        <v>245642</v>
      </c>
      <c r="S91" s="209" t="s">
        <v>438</v>
      </c>
      <c r="T91" s="211" t="s">
        <v>326</v>
      </c>
      <c r="U91" s="212">
        <v>267872</v>
      </c>
      <c r="V91" s="209" t="s">
        <v>461</v>
      </c>
      <c r="W91" s="211" t="s">
        <v>327</v>
      </c>
      <c r="X91" s="212">
        <v>279531</v>
      </c>
      <c r="Y91" s="209" t="s">
        <v>466</v>
      </c>
      <c r="Z91" s="211" t="s">
        <v>327</v>
      </c>
      <c r="AA91" s="212">
        <v>287588</v>
      </c>
      <c r="AB91" s="209" t="s">
        <v>468</v>
      </c>
      <c r="AC91" s="211" t="s">
        <v>327</v>
      </c>
      <c r="AD91" s="212">
        <v>294391</v>
      </c>
      <c r="AE91" s="209" t="s">
        <v>471</v>
      </c>
      <c r="AF91" s="211" t="s">
        <v>327</v>
      </c>
      <c r="AG91" s="212">
        <v>300135</v>
      </c>
      <c r="AH91" s="209" t="s">
        <v>461</v>
      </c>
      <c r="AI91" s="211" t="s">
        <v>328</v>
      </c>
      <c r="AJ91" s="212">
        <v>301135</v>
      </c>
      <c r="AK91" s="209" t="s">
        <v>475</v>
      </c>
      <c r="AL91" s="211" t="s">
        <v>329</v>
      </c>
      <c r="AM91" s="212">
        <v>303524</v>
      </c>
    </row>
    <row r="92" spans="1:39" ht="15.75" thickBot="1" x14ac:dyDescent="0.3">
      <c r="A92" s="206" t="s">
        <v>423</v>
      </c>
      <c r="B92" s="205">
        <v>3</v>
      </c>
      <c r="C92" s="205" t="s">
        <v>626</v>
      </c>
      <c r="D92" s="206" t="s">
        <v>432</v>
      </c>
      <c r="E92" s="207" t="s">
        <v>216</v>
      </c>
      <c r="F92" s="208">
        <v>189078</v>
      </c>
      <c r="G92" s="206" t="s">
        <v>438</v>
      </c>
      <c r="H92" s="207" t="s">
        <v>496</v>
      </c>
      <c r="I92" s="208">
        <v>203420</v>
      </c>
      <c r="J92" s="206" t="s">
        <v>437</v>
      </c>
      <c r="K92" s="207" t="s">
        <v>497</v>
      </c>
      <c r="L92" s="208">
        <v>219979</v>
      </c>
      <c r="M92" s="206" t="s">
        <v>447</v>
      </c>
      <c r="N92" s="207" t="s">
        <v>499</v>
      </c>
      <c r="O92" s="208">
        <v>230458</v>
      </c>
      <c r="P92" s="206" t="s">
        <v>453</v>
      </c>
      <c r="Q92" s="207" t="s">
        <v>500</v>
      </c>
      <c r="R92" s="208">
        <v>245642</v>
      </c>
      <c r="S92" s="206" t="s">
        <v>456</v>
      </c>
      <c r="T92" s="207" t="s">
        <v>501</v>
      </c>
      <c r="U92" s="208">
        <v>267872</v>
      </c>
      <c r="V92" s="206" t="s">
        <v>432</v>
      </c>
      <c r="W92" s="207" t="s">
        <v>501</v>
      </c>
      <c r="X92" s="208">
        <v>279531</v>
      </c>
      <c r="Y92" s="206" t="s">
        <v>461</v>
      </c>
      <c r="Z92" s="207" t="s">
        <v>502</v>
      </c>
      <c r="AA92" s="208">
        <v>287588</v>
      </c>
      <c r="AB92" s="206" t="s">
        <v>461</v>
      </c>
      <c r="AC92" s="207" t="s">
        <v>217</v>
      </c>
      <c r="AD92" s="208">
        <v>294391</v>
      </c>
      <c r="AE92" s="206" t="s">
        <v>466</v>
      </c>
      <c r="AF92" s="207" t="s">
        <v>502</v>
      </c>
      <c r="AG92" s="208">
        <v>300135</v>
      </c>
      <c r="AH92" s="206" t="s">
        <v>74</v>
      </c>
      <c r="AI92" s="207" t="s">
        <v>324</v>
      </c>
      <c r="AJ92" s="208">
        <v>301135</v>
      </c>
      <c r="AK92" s="206" t="s">
        <v>461</v>
      </c>
      <c r="AL92" s="207" t="s">
        <v>503</v>
      </c>
      <c r="AM92" s="208">
        <v>303524</v>
      </c>
    </row>
    <row r="93" spans="1:39" ht="15.75" thickBot="1" x14ac:dyDescent="0.3">
      <c r="A93" s="209" t="s">
        <v>427</v>
      </c>
      <c r="B93" s="210">
        <v>3</v>
      </c>
      <c r="C93" s="210" t="s">
        <v>627</v>
      </c>
      <c r="D93" s="209" t="s">
        <v>433</v>
      </c>
      <c r="E93" s="211" t="s">
        <v>504</v>
      </c>
      <c r="F93" s="212">
        <v>189078</v>
      </c>
      <c r="G93" s="209" t="s">
        <v>439</v>
      </c>
      <c r="H93" s="211" t="s">
        <v>505</v>
      </c>
      <c r="I93" s="212">
        <v>203420</v>
      </c>
      <c r="J93" s="209" t="s">
        <v>443</v>
      </c>
      <c r="K93" s="211" t="s">
        <v>506</v>
      </c>
      <c r="L93" s="212">
        <v>219979</v>
      </c>
      <c r="M93" s="209" t="s">
        <v>448</v>
      </c>
      <c r="N93" s="211" t="s">
        <v>500</v>
      </c>
      <c r="O93" s="212">
        <v>230458</v>
      </c>
      <c r="P93" s="209" t="s">
        <v>454</v>
      </c>
      <c r="Q93" s="211" t="s">
        <v>507</v>
      </c>
      <c r="R93" s="212">
        <v>245642</v>
      </c>
      <c r="S93" s="209" t="s">
        <v>457</v>
      </c>
      <c r="T93" s="211" t="s">
        <v>500</v>
      </c>
      <c r="U93" s="212">
        <v>267872</v>
      </c>
      <c r="V93" s="209" t="s">
        <v>462</v>
      </c>
      <c r="W93" s="211" t="s">
        <v>508</v>
      </c>
      <c r="X93" s="212">
        <v>279531</v>
      </c>
      <c r="Y93" s="209" t="s">
        <v>81</v>
      </c>
      <c r="Z93" s="211" t="s">
        <v>509</v>
      </c>
      <c r="AA93" s="212">
        <v>287588</v>
      </c>
      <c r="AB93" s="209" t="s">
        <v>469</v>
      </c>
      <c r="AC93" s="211" t="s">
        <v>499</v>
      </c>
      <c r="AD93" s="212">
        <v>294391</v>
      </c>
      <c r="AE93" s="209" t="s">
        <v>469</v>
      </c>
      <c r="AF93" s="211" t="s">
        <v>501</v>
      </c>
      <c r="AG93" s="212">
        <v>300135</v>
      </c>
      <c r="AH93" s="209" t="s">
        <v>473</v>
      </c>
      <c r="AI93" s="211" t="s">
        <v>502</v>
      </c>
      <c r="AJ93" s="212">
        <v>301135</v>
      </c>
      <c r="AK93" s="209" t="s">
        <v>476</v>
      </c>
      <c r="AL93" s="211" t="s">
        <v>502</v>
      </c>
      <c r="AM93" s="212">
        <v>303524</v>
      </c>
    </row>
    <row r="94" spans="1:39" ht="15.75" thickBot="1" x14ac:dyDescent="0.3">
      <c r="A94" s="142" t="s">
        <v>35</v>
      </c>
      <c r="B94" s="137">
        <v>4</v>
      </c>
      <c r="C94" s="138"/>
      <c r="D94" s="142"/>
      <c r="E94" s="135"/>
      <c r="F94" s="139"/>
      <c r="G94" s="142"/>
      <c r="H94" s="135"/>
      <c r="I94" s="139"/>
      <c r="J94" s="143"/>
      <c r="K94" s="135"/>
      <c r="L94" s="135"/>
      <c r="M94" s="142"/>
      <c r="N94" s="135"/>
      <c r="O94" s="139"/>
      <c r="P94" s="142"/>
      <c r="Q94" s="135"/>
      <c r="R94" s="139"/>
      <c r="S94" s="142"/>
      <c r="T94" s="135"/>
      <c r="U94" s="139"/>
      <c r="V94" s="143"/>
      <c r="W94" s="135"/>
      <c r="X94" s="135"/>
      <c r="Y94" s="142"/>
      <c r="Z94" s="135"/>
      <c r="AA94" s="139"/>
      <c r="AB94" s="143"/>
      <c r="AC94" s="135"/>
      <c r="AD94" s="135"/>
      <c r="AE94" s="142"/>
      <c r="AF94" s="135"/>
      <c r="AG94" s="139"/>
      <c r="AH94" s="143"/>
      <c r="AI94" s="135"/>
      <c r="AJ94" s="144"/>
      <c r="AK94" s="142"/>
      <c r="AL94" s="135"/>
      <c r="AM94" s="145"/>
    </row>
    <row r="95" spans="1:39" x14ac:dyDescent="0.25">
      <c r="A95" s="250" t="s">
        <v>510</v>
      </c>
      <c r="B95" s="216">
        <v>4</v>
      </c>
      <c r="C95" s="213" t="s">
        <v>621</v>
      </c>
      <c r="D95" s="30">
        <v>97570</v>
      </c>
      <c r="E95" s="214"/>
      <c r="F95" s="215"/>
      <c r="G95" s="30">
        <v>105216</v>
      </c>
      <c r="H95" s="214"/>
      <c r="I95" s="215"/>
      <c r="J95" s="39">
        <v>114506</v>
      </c>
      <c r="K95" s="216"/>
      <c r="L95" s="216"/>
      <c r="M95" s="30">
        <v>120667</v>
      </c>
      <c r="N95" s="214"/>
      <c r="O95" s="215"/>
      <c r="P95" s="30">
        <v>124006</v>
      </c>
      <c r="Q95" s="214"/>
      <c r="R95" s="215"/>
      <c r="S95" s="30">
        <v>121012</v>
      </c>
      <c r="T95" s="214"/>
      <c r="U95" s="215"/>
      <c r="V95" s="29">
        <v>124586</v>
      </c>
      <c r="W95" s="214"/>
      <c r="X95" s="214"/>
      <c r="Y95" s="30">
        <v>123688</v>
      </c>
      <c r="Z95" s="214"/>
      <c r="AA95" s="215"/>
      <c r="AB95" s="29">
        <v>121570</v>
      </c>
      <c r="AC95" s="214"/>
      <c r="AD95" s="214"/>
      <c r="AE95" s="30">
        <v>120921</v>
      </c>
      <c r="AF95" s="214"/>
      <c r="AG95" s="215"/>
      <c r="AH95" s="29">
        <v>118370</v>
      </c>
      <c r="AI95" s="214"/>
      <c r="AJ95" s="214"/>
      <c r="AK95" s="30">
        <v>115022</v>
      </c>
      <c r="AL95" s="214"/>
      <c r="AM95" s="215"/>
    </row>
    <row r="96" spans="1:39" ht="15.75" thickBot="1" x14ac:dyDescent="0.3">
      <c r="A96" s="252" t="s">
        <v>510</v>
      </c>
      <c r="B96" s="219">
        <v>4</v>
      </c>
      <c r="C96" s="218" t="s">
        <v>621</v>
      </c>
      <c r="D96" s="217">
        <f>D$2-D95</f>
        <v>202285</v>
      </c>
      <c r="E96" s="219"/>
      <c r="F96" s="220"/>
      <c r="G96" s="217">
        <f t="shared" ref="G96:AK96" si="36">G$2-G95</f>
        <v>212849</v>
      </c>
      <c r="H96" s="219"/>
      <c r="I96" s="220"/>
      <c r="J96" s="217">
        <f t="shared" si="36"/>
        <v>221265</v>
      </c>
      <c r="K96" s="219"/>
      <c r="L96" s="219"/>
      <c r="M96" s="217">
        <f t="shared" si="36"/>
        <v>234352</v>
      </c>
      <c r="N96" s="219"/>
      <c r="O96" s="220"/>
      <c r="P96" s="217">
        <f t="shared" si="36"/>
        <v>245594</v>
      </c>
      <c r="Q96" s="219"/>
      <c r="R96" s="220"/>
      <c r="S96" s="217">
        <f t="shared" si="36"/>
        <v>263814</v>
      </c>
      <c r="T96" s="219"/>
      <c r="U96" s="220"/>
      <c r="V96" s="219">
        <f t="shared" si="36"/>
        <v>270884</v>
      </c>
      <c r="W96" s="219"/>
      <c r="X96" s="219"/>
      <c r="Y96" s="217">
        <f t="shared" si="36"/>
        <v>278624</v>
      </c>
      <c r="Z96" s="219"/>
      <c r="AA96" s="220"/>
      <c r="AB96" s="219">
        <f t="shared" si="36"/>
        <v>279605</v>
      </c>
      <c r="AC96" s="219"/>
      <c r="AD96" s="219"/>
      <c r="AE96" s="217">
        <f t="shared" si="36"/>
        <v>283331</v>
      </c>
      <c r="AF96" s="219"/>
      <c r="AG96" s="220"/>
      <c r="AH96" s="219">
        <f t="shared" si="36"/>
        <v>281839</v>
      </c>
      <c r="AI96" s="219"/>
      <c r="AJ96" s="219"/>
      <c r="AK96" s="217">
        <f t="shared" si="36"/>
        <v>279244</v>
      </c>
      <c r="AL96" s="219"/>
      <c r="AM96" s="220"/>
    </row>
    <row r="97" spans="1:39" x14ac:dyDescent="0.25">
      <c r="A97" s="250" t="s">
        <v>511</v>
      </c>
      <c r="B97" s="216">
        <v>4</v>
      </c>
      <c r="C97" s="213" t="s">
        <v>628</v>
      </c>
      <c r="D97" s="39">
        <v>15538</v>
      </c>
      <c r="E97" s="216"/>
      <c r="F97" s="221"/>
      <c r="G97" s="39">
        <v>16377</v>
      </c>
      <c r="H97" s="216"/>
      <c r="I97" s="221"/>
      <c r="J97" s="39">
        <v>18240</v>
      </c>
      <c r="K97" s="216"/>
      <c r="L97" s="216"/>
      <c r="M97" s="39">
        <v>19543</v>
      </c>
      <c r="N97" s="216"/>
      <c r="O97" s="221"/>
      <c r="P97" s="39">
        <v>21224</v>
      </c>
      <c r="Q97" s="216"/>
      <c r="R97" s="221"/>
      <c r="S97" s="39">
        <v>20282</v>
      </c>
      <c r="T97" s="216"/>
      <c r="U97" s="221"/>
      <c r="V97" s="54">
        <v>23764</v>
      </c>
      <c r="W97" s="216"/>
      <c r="X97" s="216"/>
      <c r="Y97" s="39">
        <v>25271</v>
      </c>
      <c r="Z97" s="216"/>
      <c r="AA97" s="221"/>
      <c r="AB97" s="54">
        <v>25991</v>
      </c>
      <c r="AC97" s="216"/>
      <c r="AD97" s="216"/>
      <c r="AE97" s="39">
        <v>26558</v>
      </c>
      <c r="AF97" s="216"/>
      <c r="AG97" s="221"/>
      <c r="AH97" s="54">
        <v>25902</v>
      </c>
      <c r="AI97" s="216"/>
      <c r="AJ97" s="222"/>
      <c r="AK97" s="39">
        <v>24456</v>
      </c>
      <c r="AL97" s="216"/>
      <c r="AM97" s="223"/>
    </row>
    <row r="98" spans="1:39" ht="15.75" thickBot="1" x14ac:dyDescent="0.3">
      <c r="A98" s="251" t="s">
        <v>511</v>
      </c>
      <c r="B98" s="219">
        <v>4</v>
      </c>
      <c r="C98" s="218" t="s">
        <v>628</v>
      </c>
      <c r="D98" s="217">
        <f>D$2-D97</f>
        <v>284317</v>
      </c>
      <c r="E98" s="219"/>
      <c r="F98" s="220"/>
      <c r="G98" s="217">
        <f t="shared" ref="G98:AK98" si="37">G$2-G97</f>
        <v>301688</v>
      </c>
      <c r="H98" s="219"/>
      <c r="I98" s="220"/>
      <c r="J98" s="217">
        <f t="shared" si="37"/>
        <v>317531</v>
      </c>
      <c r="K98" s="219"/>
      <c r="L98" s="219"/>
      <c r="M98" s="217">
        <f t="shared" si="37"/>
        <v>335476</v>
      </c>
      <c r="N98" s="219"/>
      <c r="O98" s="220"/>
      <c r="P98" s="217">
        <f t="shared" si="37"/>
        <v>348376</v>
      </c>
      <c r="Q98" s="219"/>
      <c r="R98" s="220"/>
      <c r="S98" s="217">
        <f t="shared" si="37"/>
        <v>364544</v>
      </c>
      <c r="T98" s="219"/>
      <c r="U98" s="220"/>
      <c r="V98" s="219">
        <f t="shared" si="37"/>
        <v>371706</v>
      </c>
      <c r="W98" s="219"/>
      <c r="X98" s="219"/>
      <c r="Y98" s="217">
        <f t="shared" si="37"/>
        <v>377041</v>
      </c>
      <c r="Z98" s="219"/>
      <c r="AA98" s="220"/>
      <c r="AB98" s="219">
        <f t="shared" si="37"/>
        <v>375184</v>
      </c>
      <c r="AC98" s="219"/>
      <c r="AD98" s="219"/>
      <c r="AE98" s="217">
        <f t="shared" si="37"/>
        <v>377694</v>
      </c>
      <c r="AF98" s="219"/>
      <c r="AG98" s="220"/>
      <c r="AH98" s="219">
        <f t="shared" si="37"/>
        <v>374307</v>
      </c>
      <c r="AI98" s="219"/>
      <c r="AJ98" s="219"/>
      <c r="AK98" s="217">
        <f t="shared" si="37"/>
        <v>369810</v>
      </c>
      <c r="AL98" s="219"/>
      <c r="AM98" s="220"/>
    </row>
    <row r="99" spans="1:39" ht="15.75" thickBot="1" x14ac:dyDescent="0.3">
      <c r="A99" s="146" t="s">
        <v>512</v>
      </c>
      <c r="B99" s="140">
        <v>4</v>
      </c>
      <c r="C99" s="141"/>
      <c r="D99" s="146"/>
      <c r="E99" s="134"/>
      <c r="F99" s="136"/>
      <c r="G99" s="146"/>
      <c r="H99" s="134"/>
      <c r="I99" s="136"/>
      <c r="J99" s="146"/>
      <c r="K99" s="134"/>
      <c r="L99" s="134"/>
      <c r="M99" s="146"/>
      <c r="N99" s="134"/>
      <c r="O99" s="136"/>
      <c r="P99" s="146"/>
      <c r="Q99" s="134"/>
      <c r="R99" s="136"/>
      <c r="S99" s="146"/>
      <c r="T99" s="134"/>
      <c r="U99" s="136"/>
      <c r="V99" s="147"/>
      <c r="W99" s="134"/>
      <c r="X99" s="134"/>
      <c r="Y99" s="146"/>
      <c r="Z99" s="134"/>
      <c r="AA99" s="136"/>
      <c r="AB99" s="147"/>
      <c r="AC99" s="134"/>
      <c r="AD99" s="134"/>
      <c r="AE99" s="146"/>
      <c r="AF99" s="134"/>
      <c r="AG99" s="136"/>
      <c r="AH99" s="147"/>
      <c r="AI99" s="134"/>
      <c r="AJ99" s="134"/>
      <c r="AK99" s="146"/>
      <c r="AL99" s="134"/>
      <c r="AM99" s="136"/>
    </row>
    <row r="100" spans="1:39" x14ac:dyDescent="0.25">
      <c r="A100" s="250" t="s">
        <v>513</v>
      </c>
      <c r="B100" s="216">
        <v>4</v>
      </c>
      <c r="C100" s="213" t="s">
        <v>629</v>
      </c>
      <c r="D100" s="39">
        <v>54209</v>
      </c>
      <c r="E100" s="216"/>
      <c r="F100" s="221"/>
      <c r="G100" s="39">
        <v>58779</v>
      </c>
      <c r="H100" s="216"/>
      <c r="I100" s="221"/>
      <c r="J100" s="39">
        <v>64912</v>
      </c>
      <c r="K100" s="216"/>
      <c r="L100" s="216"/>
      <c r="M100" s="39">
        <v>70619</v>
      </c>
      <c r="N100" s="216"/>
      <c r="O100" s="221"/>
      <c r="P100" s="39">
        <v>74415</v>
      </c>
      <c r="Q100" s="216"/>
      <c r="R100" s="221"/>
      <c r="S100" s="39">
        <v>76438</v>
      </c>
      <c r="T100" s="216"/>
      <c r="U100" s="221"/>
      <c r="V100" s="54">
        <v>81858</v>
      </c>
      <c r="W100" s="216"/>
      <c r="X100" s="216"/>
      <c r="Y100" s="39">
        <v>84495</v>
      </c>
      <c r="Z100" s="216"/>
      <c r="AA100" s="221"/>
      <c r="AB100" s="54">
        <v>85787</v>
      </c>
      <c r="AC100" s="216"/>
      <c r="AD100" s="216"/>
      <c r="AE100" s="39">
        <v>87567</v>
      </c>
      <c r="AF100" s="216"/>
      <c r="AG100" s="221"/>
      <c r="AH100" s="54">
        <v>88443</v>
      </c>
      <c r="AI100" s="216"/>
      <c r="AJ100" s="216"/>
      <c r="AK100" s="39">
        <v>88693</v>
      </c>
      <c r="AL100" s="216"/>
      <c r="AM100" s="221"/>
    </row>
    <row r="101" spans="1:39" ht="15.75" thickBot="1" x14ac:dyDescent="0.3">
      <c r="A101" s="252" t="s">
        <v>513</v>
      </c>
      <c r="B101" s="219">
        <v>4</v>
      </c>
      <c r="C101" s="218" t="s">
        <v>629</v>
      </c>
      <c r="D101" s="217">
        <f>D$2-D100</f>
        <v>245646</v>
      </c>
      <c r="E101" s="219"/>
      <c r="F101" s="220"/>
      <c r="G101" s="217">
        <f t="shared" ref="G101:AK101" si="38">G$2-G100</f>
        <v>259286</v>
      </c>
      <c r="H101" s="219"/>
      <c r="I101" s="220"/>
      <c r="J101" s="217">
        <f t="shared" si="38"/>
        <v>270859</v>
      </c>
      <c r="K101" s="219"/>
      <c r="L101" s="219"/>
      <c r="M101" s="217">
        <f t="shared" si="38"/>
        <v>284400</v>
      </c>
      <c r="N101" s="219"/>
      <c r="O101" s="220"/>
      <c r="P101" s="217">
        <f t="shared" si="38"/>
        <v>295185</v>
      </c>
      <c r="Q101" s="219"/>
      <c r="R101" s="220"/>
      <c r="S101" s="217">
        <f t="shared" si="38"/>
        <v>308388</v>
      </c>
      <c r="T101" s="219"/>
      <c r="U101" s="220"/>
      <c r="V101" s="219">
        <f t="shared" si="38"/>
        <v>313612</v>
      </c>
      <c r="W101" s="219"/>
      <c r="X101" s="219"/>
      <c r="Y101" s="217">
        <f t="shared" si="38"/>
        <v>317817</v>
      </c>
      <c r="Z101" s="219"/>
      <c r="AA101" s="220"/>
      <c r="AB101" s="219">
        <f t="shared" si="38"/>
        <v>315388</v>
      </c>
      <c r="AC101" s="219"/>
      <c r="AD101" s="219"/>
      <c r="AE101" s="217">
        <f t="shared" si="38"/>
        <v>316685</v>
      </c>
      <c r="AF101" s="219"/>
      <c r="AG101" s="220"/>
      <c r="AH101" s="219">
        <f t="shared" si="38"/>
        <v>311766</v>
      </c>
      <c r="AI101" s="219"/>
      <c r="AJ101" s="219"/>
      <c r="AK101" s="217">
        <f t="shared" si="38"/>
        <v>305573</v>
      </c>
      <c r="AL101" s="219"/>
      <c r="AM101" s="220"/>
    </row>
    <row r="102" spans="1:39" x14ac:dyDescent="0.25">
      <c r="A102" s="250" t="s">
        <v>514</v>
      </c>
      <c r="B102" s="216">
        <v>4</v>
      </c>
      <c r="C102" s="213" t="s">
        <v>630</v>
      </c>
      <c r="D102" s="39">
        <v>62710</v>
      </c>
      <c r="E102" s="216"/>
      <c r="F102" s="221"/>
      <c r="G102" s="39">
        <v>69249</v>
      </c>
      <c r="H102" s="216"/>
      <c r="I102" s="221"/>
      <c r="J102" s="39">
        <v>76112</v>
      </c>
      <c r="K102" s="216"/>
      <c r="L102" s="216"/>
      <c r="M102" s="39">
        <v>81520</v>
      </c>
      <c r="N102" s="216"/>
      <c r="O102" s="221"/>
      <c r="P102" s="39">
        <v>84572</v>
      </c>
      <c r="Q102" s="216"/>
      <c r="R102" s="221"/>
      <c r="S102" s="39">
        <v>85550</v>
      </c>
      <c r="T102" s="216"/>
      <c r="U102" s="221"/>
      <c r="V102" s="54">
        <v>87916</v>
      </c>
      <c r="W102" s="216"/>
      <c r="X102" s="216"/>
      <c r="Y102" s="39">
        <v>88204</v>
      </c>
      <c r="Z102" s="216"/>
      <c r="AA102" s="221"/>
      <c r="AB102" s="54">
        <v>87928</v>
      </c>
      <c r="AC102" s="216"/>
      <c r="AD102" s="216"/>
      <c r="AE102" s="39">
        <v>88683</v>
      </c>
      <c r="AF102" s="216"/>
      <c r="AG102" s="221"/>
      <c r="AH102" s="54">
        <v>88404</v>
      </c>
      <c r="AI102" s="216"/>
      <c r="AJ102" s="216"/>
      <c r="AK102" s="39">
        <v>87485</v>
      </c>
      <c r="AL102" s="216"/>
      <c r="AM102" s="221"/>
    </row>
    <row r="103" spans="1:39" ht="15.75" thickBot="1" x14ac:dyDescent="0.3">
      <c r="A103" s="252" t="s">
        <v>514</v>
      </c>
      <c r="B103" s="219">
        <v>4</v>
      </c>
      <c r="C103" s="218" t="s">
        <v>630</v>
      </c>
      <c r="D103" s="217">
        <f>D$2-D102</f>
        <v>237145</v>
      </c>
      <c r="E103" s="219"/>
      <c r="F103" s="220"/>
      <c r="G103" s="217">
        <f t="shared" ref="G103:AK103" si="39">G$2-G102</f>
        <v>248816</v>
      </c>
      <c r="H103" s="219"/>
      <c r="I103" s="220"/>
      <c r="J103" s="217">
        <f t="shared" si="39"/>
        <v>259659</v>
      </c>
      <c r="K103" s="219"/>
      <c r="L103" s="219"/>
      <c r="M103" s="217">
        <f t="shared" si="39"/>
        <v>273499</v>
      </c>
      <c r="N103" s="219"/>
      <c r="O103" s="220"/>
      <c r="P103" s="217">
        <f t="shared" si="39"/>
        <v>285028</v>
      </c>
      <c r="Q103" s="219"/>
      <c r="R103" s="220"/>
      <c r="S103" s="217">
        <f t="shared" si="39"/>
        <v>299276</v>
      </c>
      <c r="T103" s="219"/>
      <c r="U103" s="220"/>
      <c r="V103" s="219">
        <f t="shared" si="39"/>
        <v>307554</v>
      </c>
      <c r="W103" s="219"/>
      <c r="X103" s="219"/>
      <c r="Y103" s="217">
        <f t="shared" si="39"/>
        <v>314108</v>
      </c>
      <c r="Z103" s="219"/>
      <c r="AA103" s="220"/>
      <c r="AB103" s="219">
        <f t="shared" si="39"/>
        <v>313247</v>
      </c>
      <c r="AC103" s="219"/>
      <c r="AD103" s="219"/>
      <c r="AE103" s="217">
        <f t="shared" si="39"/>
        <v>315569</v>
      </c>
      <c r="AF103" s="219"/>
      <c r="AG103" s="220"/>
      <c r="AH103" s="219">
        <f t="shared" si="39"/>
        <v>311805</v>
      </c>
      <c r="AI103" s="219"/>
      <c r="AJ103" s="219"/>
      <c r="AK103" s="217">
        <f t="shared" si="39"/>
        <v>306781</v>
      </c>
      <c r="AL103" s="219"/>
      <c r="AM103" s="220"/>
    </row>
    <row r="104" spans="1:39" x14ac:dyDescent="0.25">
      <c r="A104" s="250" t="s">
        <v>515</v>
      </c>
      <c r="B104" s="216">
        <v>4</v>
      </c>
      <c r="C104" s="213" t="s">
        <v>631</v>
      </c>
      <c r="D104" s="39">
        <v>42948</v>
      </c>
      <c r="E104" s="216"/>
      <c r="F104" s="221"/>
      <c r="G104" s="39">
        <v>46003</v>
      </c>
      <c r="H104" s="216"/>
      <c r="I104" s="221"/>
      <c r="J104" s="39">
        <v>51869</v>
      </c>
      <c r="K104" s="216"/>
      <c r="L104" s="216"/>
      <c r="M104" s="39">
        <v>57733</v>
      </c>
      <c r="N104" s="216"/>
      <c r="O104" s="221"/>
      <c r="P104" s="39">
        <v>63005</v>
      </c>
      <c r="Q104" s="216"/>
      <c r="R104" s="221"/>
      <c r="S104" s="39">
        <v>66173</v>
      </c>
      <c r="T104" s="216"/>
      <c r="U104" s="221"/>
      <c r="V104" s="54">
        <v>74333</v>
      </c>
      <c r="W104" s="216"/>
      <c r="X104" s="216"/>
      <c r="Y104" s="39">
        <v>78962</v>
      </c>
      <c r="Z104" s="216"/>
      <c r="AA104" s="221"/>
      <c r="AB104" s="54">
        <v>82235</v>
      </c>
      <c r="AC104" s="216"/>
      <c r="AD104" s="216"/>
      <c r="AE104" s="39">
        <v>85931</v>
      </c>
      <c r="AF104" s="216"/>
      <c r="AG104" s="221"/>
      <c r="AH104" s="54">
        <v>88145</v>
      </c>
      <c r="AI104" s="216"/>
      <c r="AJ104" s="216"/>
      <c r="AK104" s="39">
        <v>89411</v>
      </c>
      <c r="AL104" s="216"/>
      <c r="AM104" s="221"/>
    </row>
    <row r="105" spans="1:39" ht="15.75" thickBot="1" x14ac:dyDescent="0.3">
      <c r="A105" s="252" t="s">
        <v>515</v>
      </c>
      <c r="B105" s="219">
        <v>4</v>
      </c>
      <c r="C105" s="218" t="s">
        <v>631</v>
      </c>
      <c r="D105" s="217">
        <f>D$2-D104</f>
        <v>256907</v>
      </c>
      <c r="E105" s="219"/>
      <c r="F105" s="220"/>
      <c r="G105" s="217">
        <f t="shared" ref="G105:AK105" si="40">G$2-G104</f>
        <v>272062</v>
      </c>
      <c r="H105" s="219"/>
      <c r="I105" s="220"/>
      <c r="J105" s="217">
        <f t="shared" si="40"/>
        <v>283902</v>
      </c>
      <c r="K105" s="219"/>
      <c r="L105" s="219"/>
      <c r="M105" s="217">
        <f t="shared" si="40"/>
        <v>297286</v>
      </c>
      <c r="N105" s="219"/>
      <c r="O105" s="220"/>
      <c r="P105" s="217">
        <f t="shared" si="40"/>
        <v>306595</v>
      </c>
      <c r="Q105" s="219"/>
      <c r="R105" s="220"/>
      <c r="S105" s="217">
        <f t="shared" si="40"/>
        <v>318653</v>
      </c>
      <c r="T105" s="219"/>
      <c r="U105" s="220"/>
      <c r="V105" s="219">
        <f t="shared" si="40"/>
        <v>321137</v>
      </c>
      <c r="W105" s="219"/>
      <c r="X105" s="219"/>
      <c r="Y105" s="217">
        <f t="shared" si="40"/>
        <v>323350</v>
      </c>
      <c r="Z105" s="219"/>
      <c r="AA105" s="220"/>
      <c r="AB105" s="219">
        <f t="shared" si="40"/>
        <v>318940</v>
      </c>
      <c r="AC105" s="219"/>
      <c r="AD105" s="219"/>
      <c r="AE105" s="217">
        <f t="shared" si="40"/>
        <v>318321</v>
      </c>
      <c r="AF105" s="219"/>
      <c r="AG105" s="220"/>
      <c r="AH105" s="219">
        <f t="shared" si="40"/>
        <v>312064</v>
      </c>
      <c r="AI105" s="219"/>
      <c r="AJ105" s="219"/>
      <c r="AK105" s="217">
        <f t="shared" si="40"/>
        <v>304855</v>
      </c>
      <c r="AL105" s="219"/>
      <c r="AM105" s="220"/>
    </row>
    <row r="106" spans="1:39" x14ac:dyDescent="0.25">
      <c r="A106" s="250" t="s">
        <v>516</v>
      </c>
      <c r="B106" s="216">
        <v>4</v>
      </c>
      <c r="C106" s="213" t="s">
        <v>632</v>
      </c>
      <c r="D106" s="39">
        <v>94684</v>
      </c>
      <c r="E106" s="216"/>
      <c r="F106" s="221"/>
      <c r="G106" s="39">
        <v>98629</v>
      </c>
      <c r="H106" s="216"/>
      <c r="I106" s="221"/>
      <c r="J106" s="39">
        <v>106002</v>
      </c>
      <c r="K106" s="216"/>
      <c r="L106" s="216"/>
      <c r="M106" s="39">
        <v>112498</v>
      </c>
      <c r="N106" s="216"/>
      <c r="O106" s="221"/>
      <c r="P106" s="39">
        <v>118034</v>
      </c>
      <c r="Q106" s="216"/>
      <c r="R106" s="221"/>
      <c r="S106" s="39">
        <v>121146</v>
      </c>
      <c r="T106" s="216"/>
      <c r="U106" s="221"/>
      <c r="V106" s="54">
        <v>130134</v>
      </c>
      <c r="W106" s="216"/>
      <c r="X106" s="216"/>
      <c r="Y106" s="39">
        <v>134267</v>
      </c>
      <c r="Z106" s="216"/>
      <c r="AA106" s="221"/>
      <c r="AB106" s="54">
        <v>135770</v>
      </c>
      <c r="AC106" s="216"/>
      <c r="AD106" s="216"/>
      <c r="AE106" s="39">
        <v>137846</v>
      </c>
      <c r="AF106" s="216"/>
      <c r="AG106" s="221"/>
      <c r="AH106" s="54">
        <v>137981</v>
      </c>
      <c r="AI106" s="216"/>
      <c r="AJ106" s="216"/>
      <c r="AK106" s="39">
        <v>138149</v>
      </c>
      <c r="AL106" s="216"/>
      <c r="AM106" s="221"/>
    </row>
    <row r="107" spans="1:39" ht="15.75" thickBot="1" x14ac:dyDescent="0.3">
      <c r="A107" s="252" t="s">
        <v>516</v>
      </c>
      <c r="B107" s="219">
        <v>4</v>
      </c>
      <c r="C107" s="218" t="s">
        <v>632</v>
      </c>
      <c r="D107" s="217">
        <f>D$2-D106</f>
        <v>205171</v>
      </c>
      <c r="E107" s="219"/>
      <c r="F107" s="220"/>
      <c r="G107" s="217">
        <f t="shared" ref="G107:AK107" si="41">G$2-G106</f>
        <v>219436</v>
      </c>
      <c r="H107" s="219"/>
      <c r="I107" s="220"/>
      <c r="J107" s="217">
        <f t="shared" si="41"/>
        <v>229769</v>
      </c>
      <c r="K107" s="219"/>
      <c r="L107" s="219"/>
      <c r="M107" s="217">
        <f t="shared" si="41"/>
        <v>242521</v>
      </c>
      <c r="N107" s="219"/>
      <c r="O107" s="220"/>
      <c r="P107" s="217">
        <f t="shared" si="41"/>
        <v>251566</v>
      </c>
      <c r="Q107" s="219"/>
      <c r="R107" s="220"/>
      <c r="S107" s="217">
        <f t="shared" si="41"/>
        <v>263680</v>
      </c>
      <c r="T107" s="219"/>
      <c r="U107" s="220"/>
      <c r="V107" s="219">
        <f t="shared" si="41"/>
        <v>265336</v>
      </c>
      <c r="W107" s="219"/>
      <c r="X107" s="219"/>
      <c r="Y107" s="217">
        <f t="shared" si="41"/>
        <v>268045</v>
      </c>
      <c r="Z107" s="219"/>
      <c r="AA107" s="220"/>
      <c r="AB107" s="219">
        <f t="shared" si="41"/>
        <v>265405</v>
      </c>
      <c r="AC107" s="219"/>
      <c r="AD107" s="219"/>
      <c r="AE107" s="217">
        <f t="shared" si="41"/>
        <v>266406</v>
      </c>
      <c r="AF107" s="219"/>
      <c r="AG107" s="220"/>
      <c r="AH107" s="219">
        <f t="shared" si="41"/>
        <v>262228</v>
      </c>
      <c r="AI107" s="219"/>
      <c r="AJ107" s="219"/>
      <c r="AK107" s="217">
        <f t="shared" si="41"/>
        <v>256117</v>
      </c>
      <c r="AL107" s="219"/>
      <c r="AM107" s="220"/>
    </row>
    <row r="108" spans="1:39" x14ac:dyDescent="0.25">
      <c r="A108" s="250" t="s">
        <v>517</v>
      </c>
      <c r="B108" s="216">
        <v>4</v>
      </c>
      <c r="C108" s="213" t="s">
        <v>633</v>
      </c>
      <c r="D108" s="39">
        <v>116025</v>
      </c>
      <c r="E108" s="216"/>
      <c r="F108" s="221"/>
      <c r="G108" s="39">
        <v>123332</v>
      </c>
      <c r="H108" s="216"/>
      <c r="I108" s="221"/>
      <c r="J108" s="39">
        <v>132152</v>
      </c>
      <c r="K108" s="216"/>
      <c r="L108" s="216"/>
      <c r="M108" s="39">
        <v>140691</v>
      </c>
      <c r="N108" s="216"/>
      <c r="O108" s="221"/>
      <c r="P108" s="39">
        <v>148179</v>
      </c>
      <c r="Q108" s="216"/>
      <c r="R108" s="221"/>
      <c r="S108" s="39">
        <v>150685</v>
      </c>
      <c r="T108" s="216"/>
      <c r="U108" s="221"/>
      <c r="V108" s="54">
        <v>160830</v>
      </c>
      <c r="W108" s="216"/>
      <c r="X108" s="216"/>
      <c r="Y108" s="39">
        <v>165748</v>
      </c>
      <c r="Z108" s="216"/>
      <c r="AA108" s="221"/>
      <c r="AB108" s="54">
        <v>167054</v>
      </c>
      <c r="AC108" s="216"/>
      <c r="AD108" s="216"/>
      <c r="AE108" s="39">
        <v>168952</v>
      </c>
      <c r="AF108" s="216"/>
      <c r="AG108" s="221"/>
      <c r="AH108" s="54">
        <v>168079</v>
      </c>
      <c r="AI108" s="216"/>
      <c r="AJ108" s="216"/>
      <c r="AK108" s="39">
        <v>166728</v>
      </c>
      <c r="AL108" s="216"/>
      <c r="AM108" s="221"/>
    </row>
    <row r="109" spans="1:39" ht="15.75" thickBot="1" x14ac:dyDescent="0.3">
      <c r="A109" s="251" t="s">
        <v>517</v>
      </c>
      <c r="B109" s="219">
        <v>4</v>
      </c>
      <c r="C109" s="218" t="s">
        <v>633</v>
      </c>
      <c r="D109" s="217">
        <f>D$2-D108</f>
        <v>183830</v>
      </c>
      <c r="E109" s="219"/>
      <c r="F109" s="220"/>
      <c r="G109" s="217">
        <f t="shared" ref="G109:AK109" si="42">G$2-G108</f>
        <v>194733</v>
      </c>
      <c r="H109" s="219"/>
      <c r="I109" s="220"/>
      <c r="J109" s="217">
        <f t="shared" si="42"/>
        <v>203619</v>
      </c>
      <c r="K109" s="219"/>
      <c r="L109" s="219"/>
      <c r="M109" s="217">
        <f t="shared" si="42"/>
        <v>214328</v>
      </c>
      <c r="N109" s="219"/>
      <c r="O109" s="220"/>
      <c r="P109" s="217">
        <f t="shared" si="42"/>
        <v>221421</v>
      </c>
      <c r="Q109" s="219"/>
      <c r="R109" s="220"/>
      <c r="S109" s="217">
        <f t="shared" si="42"/>
        <v>234141</v>
      </c>
      <c r="T109" s="219"/>
      <c r="U109" s="220"/>
      <c r="V109" s="219">
        <f t="shared" si="42"/>
        <v>234640</v>
      </c>
      <c r="W109" s="219"/>
      <c r="X109" s="219"/>
      <c r="Y109" s="217">
        <f t="shared" si="42"/>
        <v>236564</v>
      </c>
      <c r="Z109" s="219"/>
      <c r="AA109" s="220"/>
      <c r="AB109" s="219">
        <f t="shared" si="42"/>
        <v>234121</v>
      </c>
      <c r="AC109" s="219"/>
      <c r="AD109" s="219"/>
      <c r="AE109" s="217">
        <f t="shared" si="42"/>
        <v>235300</v>
      </c>
      <c r="AF109" s="219"/>
      <c r="AG109" s="220"/>
      <c r="AH109" s="219">
        <f t="shared" si="42"/>
        <v>232130</v>
      </c>
      <c r="AI109" s="219"/>
      <c r="AJ109" s="219"/>
      <c r="AK109" s="217">
        <f t="shared" si="42"/>
        <v>227538</v>
      </c>
      <c r="AL109" s="219"/>
      <c r="AM109" s="220"/>
    </row>
    <row r="110" spans="1:39" x14ac:dyDescent="0.25">
      <c r="A110" s="250" t="s">
        <v>518</v>
      </c>
      <c r="B110" s="216">
        <v>4</v>
      </c>
      <c r="C110" s="213" t="s">
        <v>634</v>
      </c>
      <c r="D110" s="39">
        <v>11529</v>
      </c>
      <c r="E110" s="216"/>
      <c r="F110" s="221"/>
      <c r="G110" s="39">
        <v>11652</v>
      </c>
      <c r="H110" s="216"/>
      <c r="I110" s="221"/>
      <c r="J110" s="39">
        <v>12212</v>
      </c>
      <c r="K110" s="216"/>
      <c r="L110" s="216"/>
      <c r="M110" s="39">
        <v>11459</v>
      </c>
      <c r="N110" s="216"/>
      <c r="O110" s="221"/>
      <c r="P110" s="39">
        <v>11203</v>
      </c>
      <c r="Q110" s="216"/>
      <c r="R110" s="221"/>
      <c r="S110" s="39">
        <v>7318</v>
      </c>
      <c r="T110" s="216"/>
      <c r="U110" s="221"/>
      <c r="V110" s="54">
        <v>6462</v>
      </c>
      <c r="W110" s="216"/>
      <c r="X110" s="216"/>
      <c r="Y110" s="39">
        <v>5666</v>
      </c>
      <c r="Z110" s="216"/>
      <c r="AA110" s="221"/>
      <c r="AB110" s="54">
        <v>5082</v>
      </c>
      <c r="AC110" s="216"/>
      <c r="AD110" s="216"/>
      <c r="AE110" s="39">
        <v>4760</v>
      </c>
      <c r="AF110" s="216"/>
      <c r="AG110" s="221"/>
      <c r="AH110" s="54">
        <v>4249</v>
      </c>
      <c r="AI110" s="216"/>
      <c r="AJ110" s="216"/>
      <c r="AK110" s="39">
        <v>3829</v>
      </c>
      <c r="AL110" s="216"/>
      <c r="AM110" s="221"/>
    </row>
    <row r="111" spans="1:39" ht="15.75" thickBot="1" x14ac:dyDescent="0.3">
      <c r="A111" s="251" t="s">
        <v>518</v>
      </c>
      <c r="B111" s="219">
        <v>4</v>
      </c>
      <c r="C111" s="218" t="s">
        <v>634</v>
      </c>
      <c r="D111" s="217">
        <f>D$2-D110</f>
        <v>288326</v>
      </c>
      <c r="E111" s="219"/>
      <c r="F111" s="220"/>
      <c r="G111" s="217">
        <f t="shared" ref="G111:AK111" si="43">G$2-G110</f>
        <v>306413</v>
      </c>
      <c r="H111" s="219"/>
      <c r="I111" s="220"/>
      <c r="J111" s="217">
        <f t="shared" si="43"/>
        <v>323559</v>
      </c>
      <c r="K111" s="219"/>
      <c r="L111" s="219"/>
      <c r="M111" s="217">
        <f t="shared" si="43"/>
        <v>343560</v>
      </c>
      <c r="N111" s="219"/>
      <c r="O111" s="220"/>
      <c r="P111" s="217">
        <f t="shared" si="43"/>
        <v>358397</v>
      </c>
      <c r="Q111" s="219"/>
      <c r="R111" s="220"/>
      <c r="S111" s="217">
        <f t="shared" si="43"/>
        <v>377508</v>
      </c>
      <c r="T111" s="219"/>
      <c r="U111" s="220"/>
      <c r="V111" s="219">
        <f t="shared" si="43"/>
        <v>389008</v>
      </c>
      <c r="W111" s="219"/>
      <c r="X111" s="219"/>
      <c r="Y111" s="217">
        <f t="shared" si="43"/>
        <v>396646</v>
      </c>
      <c r="Z111" s="219"/>
      <c r="AA111" s="220"/>
      <c r="AB111" s="219">
        <f t="shared" si="43"/>
        <v>396093</v>
      </c>
      <c r="AC111" s="219"/>
      <c r="AD111" s="219"/>
      <c r="AE111" s="217">
        <f t="shared" si="43"/>
        <v>399492</v>
      </c>
      <c r="AF111" s="219"/>
      <c r="AG111" s="220"/>
      <c r="AH111" s="219">
        <f t="shared" si="43"/>
        <v>395960</v>
      </c>
      <c r="AI111" s="219"/>
      <c r="AJ111" s="219"/>
      <c r="AK111" s="217">
        <f t="shared" si="43"/>
        <v>390437</v>
      </c>
      <c r="AL111" s="219"/>
      <c r="AM111" s="220"/>
    </row>
    <row r="112" spans="1:39" ht="15.75" thickBot="1" x14ac:dyDescent="0.3">
      <c r="A112" s="146" t="s">
        <v>519</v>
      </c>
      <c r="B112" s="140">
        <v>4</v>
      </c>
      <c r="C112" s="141"/>
      <c r="D112" s="146"/>
      <c r="E112" s="134"/>
      <c r="F112" s="136"/>
      <c r="G112" s="146"/>
      <c r="H112" s="134"/>
      <c r="I112" s="136"/>
      <c r="J112" s="146"/>
      <c r="K112" s="134"/>
      <c r="L112" s="134"/>
      <c r="M112" s="146"/>
      <c r="N112" s="134"/>
      <c r="O112" s="136"/>
      <c r="P112" s="146"/>
      <c r="Q112" s="134"/>
      <c r="R112" s="136"/>
      <c r="S112" s="146"/>
      <c r="T112" s="134"/>
      <c r="U112" s="136"/>
      <c r="V112" s="147"/>
      <c r="W112" s="134"/>
      <c r="X112" s="134"/>
      <c r="Y112" s="146"/>
      <c r="Z112" s="134"/>
      <c r="AA112" s="136"/>
      <c r="AB112" s="147"/>
      <c r="AC112" s="134"/>
      <c r="AD112" s="134"/>
      <c r="AE112" s="146"/>
      <c r="AF112" s="134"/>
      <c r="AG112" s="136"/>
      <c r="AH112" s="147"/>
      <c r="AI112" s="134"/>
      <c r="AJ112" s="134"/>
      <c r="AK112" s="146"/>
      <c r="AL112" s="134"/>
      <c r="AM112" s="136"/>
    </row>
    <row r="113" spans="1:39" x14ac:dyDescent="0.25">
      <c r="A113" s="250" t="s">
        <v>520</v>
      </c>
      <c r="B113" s="216">
        <v>4</v>
      </c>
      <c r="C113" s="213" t="s">
        <v>635</v>
      </c>
      <c r="D113" s="39">
        <v>113855</v>
      </c>
      <c r="E113" s="216"/>
      <c r="F113" s="221"/>
      <c r="G113" s="39">
        <v>125660</v>
      </c>
      <c r="H113" s="216"/>
      <c r="I113" s="221"/>
      <c r="J113" s="39">
        <v>143733</v>
      </c>
      <c r="K113" s="216"/>
      <c r="L113" s="216"/>
      <c r="M113" s="39">
        <v>160329</v>
      </c>
      <c r="N113" s="216"/>
      <c r="O113" s="221"/>
      <c r="P113" s="39">
        <v>172937</v>
      </c>
      <c r="Q113" s="216"/>
      <c r="R113" s="221"/>
      <c r="S113" s="39">
        <v>176881</v>
      </c>
      <c r="T113" s="216"/>
      <c r="U113" s="221"/>
      <c r="V113" s="54">
        <v>189749</v>
      </c>
      <c r="W113" s="216"/>
      <c r="X113" s="216"/>
      <c r="Y113" s="39">
        <v>193368</v>
      </c>
      <c r="Z113" s="216"/>
      <c r="AA113" s="221"/>
      <c r="AB113" s="54">
        <v>194412</v>
      </c>
      <c r="AC113" s="216"/>
      <c r="AD113" s="216"/>
      <c r="AE113" s="39">
        <v>195530</v>
      </c>
      <c r="AF113" s="216"/>
      <c r="AG113" s="221"/>
      <c r="AH113" s="54">
        <v>194490</v>
      </c>
      <c r="AI113" s="216"/>
      <c r="AJ113" s="216"/>
      <c r="AK113" s="39">
        <v>194051</v>
      </c>
      <c r="AL113" s="216"/>
      <c r="AM113" s="221"/>
    </row>
    <row r="114" spans="1:39" ht="15.75" thickBot="1" x14ac:dyDescent="0.3">
      <c r="A114" s="251" t="s">
        <v>520</v>
      </c>
      <c r="B114" s="219">
        <v>4</v>
      </c>
      <c r="C114" s="218" t="s">
        <v>635</v>
      </c>
      <c r="D114" s="217">
        <f>D$2-D113</f>
        <v>186000</v>
      </c>
      <c r="E114" s="219"/>
      <c r="F114" s="220"/>
      <c r="G114" s="217">
        <f t="shared" ref="G114:AK114" si="44">G$2-G113</f>
        <v>192405</v>
      </c>
      <c r="H114" s="219"/>
      <c r="I114" s="220"/>
      <c r="J114" s="217">
        <f t="shared" si="44"/>
        <v>192038</v>
      </c>
      <c r="K114" s="219"/>
      <c r="L114" s="219"/>
      <c r="M114" s="217">
        <f t="shared" si="44"/>
        <v>194690</v>
      </c>
      <c r="N114" s="219"/>
      <c r="O114" s="220"/>
      <c r="P114" s="217">
        <f t="shared" si="44"/>
        <v>196663</v>
      </c>
      <c r="Q114" s="219"/>
      <c r="R114" s="220"/>
      <c r="S114" s="217">
        <f t="shared" si="44"/>
        <v>207945</v>
      </c>
      <c r="T114" s="219"/>
      <c r="U114" s="220"/>
      <c r="V114" s="219">
        <f t="shared" si="44"/>
        <v>205721</v>
      </c>
      <c r="W114" s="219"/>
      <c r="X114" s="219"/>
      <c r="Y114" s="217">
        <f t="shared" si="44"/>
        <v>208944</v>
      </c>
      <c r="Z114" s="219"/>
      <c r="AA114" s="220"/>
      <c r="AB114" s="219">
        <f t="shared" si="44"/>
        <v>206763</v>
      </c>
      <c r="AC114" s="219"/>
      <c r="AD114" s="219"/>
      <c r="AE114" s="217">
        <f t="shared" si="44"/>
        <v>208722</v>
      </c>
      <c r="AF114" s="219"/>
      <c r="AG114" s="220"/>
      <c r="AH114" s="219">
        <f t="shared" si="44"/>
        <v>205719</v>
      </c>
      <c r="AI114" s="219"/>
      <c r="AJ114" s="219"/>
      <c r="AK114" s="217">
        <f t="shared" si="44"/>
        <v>200215</v>
      </c>
      <c r="AL114" s="219"/>
      <c r="AM114" s="220"/>
    </row>
    <row r="115" spans="1:39" x14ac:dyDescent="0.25">
      <c r="A115" s="250" t="s">
        <v>521</v>
      </c>
      <c r="B115" s="216">
        <v>4</v>
      </c>
      <c r="C115" s="213" t="s">
        <v>636</v>
      </c>
      <c r="D115" s="39">
        <v>12926</v>
      </c>
      <c r="E115" s="216"/>
      <c r="F115" s="221"/>
      <c r="G115" s="39">
        <v>13864</v>
      </c>
      <c r="H115" s="216"/>
      <c r="I115" s="221"/>
      <c r="J115" s="39">
        <v>15398</v>
      </c>
      <c r="K115" s="216"/>
      <c r="L115" s="216"/>
      <c r="M115" s="39">
        <v>16542</v>
      </c>
      <c r="N115" s="216"/>
      <c r="O115" s="221"/>
      <c r="P115" s="39">
        <v>17328</v>
      </c>
      <c r="Q115" s="216"/>
      <c r="R115" s="221"/>
      <c r="S115" s="39">
        <v>17910</v>
      </c>
      <c r="T115" s="216"/>
      <c r="U115" s="221"/>
      <c r="V115" s="54">
        <v>19549</v>
      </c>
      <c r="W115" s="216"/>
      <c r="X115" s="216"/>
      <c r="Y115" s="39">
        <v>20280</v>
      </c>
      <c r="Z115" s="216"/>
      <c r="AA115" s="221"/>
      <c r="AB115" s="54">
        <v>21134</v>
      </c>
      <c r="AC115" s="216"/>
      <c r="AD115" s="216"/>
      <c r="AE115" s="39">
        <v>21641</v>
      </c>
      <c r="AF115" s="216"/>
      <c r="AG115" s="221"/>
      <c r="AH115" s="54">
        <v>21992</v>
      </c>
      <c r="AI115" s="216"/>
      <c r="AJ115" s="216"/>
      <c r="AK115" s="39">
        <v>22084</v>
      </c>
      <c r="AL115" s="216"/>
      <c r="AM115" s="221"/>
    </row>
    <row r="116" spans="1:39" ht="15.75" thickBot="1" x14ac:dyDescent="0.3">
      <c r="A116" s="251" t="s">
        <v>521</v>
      </c>
      <c r="B116" s="219">
        <v>4</v>
      </c>
      <c r="C116" s="218" t="s">
        <v>636</v>
      </c>
      <c r="D116" s="217">
        <f>D$2-D115</f>
        <v>286929</v>
      </c>
      <c r="E116" s="219"/>
      <c r="F116" s="220"/>
      <c r="G116" s="217">
        <f t="shared" ref="G116:AK116" si="45">G$2-G115</f>
        <v>304201</v>
      </c>
      <c r="H116" s="219"/>
      <c r="I116" s="220"/>
      <c r="J116" s="217">
        <f t="shared" si="45"/>
        <v>320373</v>
      </c>
      <c r="K116" s="219"/>
      <c r="L116" s="219"/>
      <c r="M116" s="217">
        <f t="shared" si="45"/>
        <v>338477</v>
      </c>
      <c r="N116" s="219"/>
      <c r="O116" s="220"/>
      <c r="P116" s="217">
        <f t="shared" si="45"/>
        <v>352272</v>
      </c>
      <c r="Q116" s="219"/>
      <c r="R116" s="220"/>
      <c r="S116" s="217">
        <f t="shared" si="45"/>
        <v>366916</v>
      </c>
      <c r="T116" s="219"/>
      <c r="U116" s="220"/>
      <c r="V116" s="219">
        <f t="shared" si="45"/>
        <v>375921</v>
      </c>
      <c r="W116" s="219"/>
      <c r="X116" s="219"/>
      <c r="Y116" s="217">
        <f t="shared" si="45"/>
        <v>382032</v>
      </c>
      <c r="Z116" s="219"/>
      <c r="AA116" s="220"/>
      <c r="AB116" s="219">
        <f t="shared" si="45"/>
        <v>380041</v>
      </c>
      <c r="AC116" s="219"/>
      <c r="AD116" s="219"/>
      <c r="AE116" s="217">
        <f t="shared" si="45"/>
        <v>382611</v>
      </c>
      <c r="AF116" s="219"/>
      <c r="AG116" s="220"/>
      <c r="AH116" s="219">
        <f t="shared" si="45"/>
        <v>378217</v>
      </c>
      <c r="AI116" s="219"/>
      <c r="AJ116" s="219"/>
      <c r="AK116" s="217">
        <f t="shared" si="45"/>
        <v>372182</v>
      </c>
      <c r="AL116" s="219"/>
      <c r="AM116" s="220"/>
    </row>
    <row r="117" spans="1:39" x14ac:dyDescent="0.25">
      <c r="A117" s="250" t="s">
        <v>522</v>
      </c>
      <c r="B117" s="216">
        <v>4</v>
      </c>
      <c r="C117" s="213" t="s">
        <v>637</v>
      </c>
      <c r="D117" s="39">
        <v>3568</v>
      </c>
      <c r="E117" s="216"/>
      <c r="F117" s="221"/>
      <c r="G117" s="39">
        <v>4162</v>
      </c>
      <c r="H117" s="216"/>
      <c r="I117" s="221"/>
      <c r="J117" s="39">
        <v>4619</v>
      </c>
      <c r="K117" s="216"/>
      <c r="L117" s="216"/>
      <c r="M117" s="39">
        <v>4751</v>
      </c>
      <c r="N117" s="216"/>
      <c r="O117" s="221"/>
      <c r="P117" s="39">
        <v>5116</v>
      </c>
      <c r="Q117" s="216"/>
      <c r="R117" s="221"/>
      <c r="S117" s="39">
        <v>5327</v>
      </c>
      <c r="T117" s="216"/>
      <c r="U117" s="221"/>
      <c r="V117" s="54">
        <v>5757</v>
      </c>
      <c r="W117" s="216"/>
      <c r="X117" s="216"/>
      <c r="Y117" s="39">
        <v>5889</v>
      </c>
      <c r="Z117" s="216"/>
      <c r="AA117" s="221"/>
      <c r="AB117" s="54">
        <v>6556</v>
      </c>
      <c r="AC117" s="216"/>
      <c r="AD117" s="216"/>
      <c r="AE117" s="39">
        <v>7779</v>
      </c>
      <c r="AF117" s="216"/>
      <c r="AG117" s="221"/>
      <c r="AH117" s="54">
        <v>8963</v>
      </c>
      <c r="AI117" s="216"/>
      <c r="AJ117" s="216"/>
      <c r="AK117" s="39">
        <v>10429</v>
      </c>
      <c r="AL117" s="216"/>
      <c r="AM117" s="221"/>
    </row>
    <row r="118" spans="1:39" ht="15.75" thickBot="1" x14ac:dyDescent="0.3">
      <c r="A118" s="251" t="s">
        <v>522</v>
      </c>
      <c r="B118" s="219">
        <v>4</v>
      </c>
      <c r="C118" s="218" t="s">
        <v>637</v>
      </c>
      <c r="D118" s="217">
        <f>D$2-D117</f>
        <v>296287</v>
      </c>
      <c r="E118" s="219"/>
      <c r="F118" s="220"/>
      <c r="G118" s="217">
        <f t="shared" ref="G118:AK118" si="46">G$2-G117</f>
        <v>313903</v>
      </c>
      <c r="H118" s="219"/>
      <c r="I118" s="220"/>
      <c r="J118" s="217">
        <f t="shared" si="46"/>
        <v>331152</v>
      </c>
      <c r="K118" s="219"/>
      <c r="L118" s="219"/>
      <c r="M118" s="217">
        <f t="shared" si="46"/>
        <v>350268</v>
      </c>
      <c r="N118" s="219"/>
      <c r="O118" s="220"/>
      <c r="P118" s="217">
        <f t="shared" si="46"/>
        <v>364484</v>
      </c>
      <c r="Q118" s="219"/>
      <c r="R118" s="220"/>
      <c r="S118" s="217">
        <f t="shared" si="46"/>
        <v>379499</v>
      </c>
      <c r="T118" s="219"/>
      <c r="U118" s="220"/>
      <c r="V118" s="219">
        <f t="shared" si="46"/>
        <v>389713</v>
      </c>
      <c r="W118" s="219"/>
      <c r="X118" s="219"/>
      <c r="Y118" s="217">
        <f t="shared" si="46"/>
        <v>396423</v>
      </c>
      <c r="Z118" s="219"/>
      <c r="AA118" s="220"/>
      <c r="AB118" s="219">
        <f t="shared" si="46"/>
        <v>394619</v>
      </c>
      <c r="AC118" s="219"/>
      <c r="AD118" s="219"/>
      <c r="AE118" s="217">
        <f t="shared" si="46"/>
        <v>396473</v>
      </c>
      <c r="AF118" s="219"/>
      <c r="AG118" s="220"/>
      <c r="AH118" s="219">
        <f t="shared" si="46"/>
        <v>391246</v>
      </c>
      <c r="AI118" s="219"/>
      <c r="AJ118" s="219"/>
      <c r="AK118" s="217">
        <f t="shared" si="46"/>
        <v>383837</v>
      </c>
      <c r="AL118" s="219"/>
      <c r="AM118" s="220"/>
    </row>
    <row r="119" spans="1:39" x14ac:dyDescent="0.25">
      <c r="A119" s="250" t="s">
        <v>523</v>
      </c>
      <c r="B119" s="216">
        <v>4</v>
      </c>
      <c r="C119" s="213" t="s">
        <v>638</v>
      </c>
      <c r="D119" s="39">
        <v>1954</v>
      </c>
      <c r="E119" s="216"/>
      <c r="F119" s="221"/>
      <c r="G119" s="39">
        <v>2607</v>
      </c>
      <c r="H119" s="216"/>
      <c r="I119" s="221"/>
      <c r="J119" s="39">
        <v>3491</v>
      </c>
      <c r="K119" s="216"/>
      <c r="L119" s="216"/>
      <c r="M119" s="39">
        <v>4332</v>
      </c>
      <c r="N119" s="216"/>
      <c r="O119" s="221"/>
      <c r="P119" s="39">
        <v>4951</v>
      </c>
      <c r="Q119" s="216"/>
      <c r="R119" s="221"/>
      <c r="S119" s="39">
        <v>2709</v>
      </c>
      <c r="T119" s="216"/>
      <c r="U119" s="221"/>
      <c r="V119" s="54">
        <v>1816</v>
      </c>
      <c r="W119" s="216"/>
      <c r="X119" s="216"/>
      <c r="Y119" s="39">
        <v>2175</v>
      </c>
      <c r="Z119" s="216"/>
      <c r="AA119" s="221"/>
      <c r="AB119" s="54">
        <v>2425</v>
      </c>
      <c r="AC119" s="216"/>
      <c r="AD119" s="216"/>
      <c r="AE119" s="39">
        <v>2085</v>
      </c>
      <c r="AF119" s="216"/>
      <c r="AG119" s="221"/>
      <c r="AH119" s="54">
        <v>2320</v>
      </c>
      <c r="AI119" s="216"/>
      <c r="AJ119" s="216"/>
      <c r="AK119" s="39">
        <v>3163</v>
      </c>
      <c r="AL119" s="216"/>
      <c r="AM119" s="221"/>
    </row>
    <row r="120" spans="1:39" ht="15.75" thickBot="1" x14ac:dyDescent="0.3">
      <c r="A120" s="251" t="s">
        <v>523</v>
      </c>
      <c r="B120" s="219">
        <v>4</v>
      </c>
      <c r="C120" s="218" t="s">
        <v>638</v>
      </c>
      <c r="D120" s="217">
        <f>D$2-D119</f>
        <v>297901</v>
      </c>
      <c r="E120" s="219"/>
      <c r="F120" s="220"/>
      <c r="G120" s="217">
        <f t="shared" ref="G120:AK120" si="47">G$2-G119</f>
        <v>315458</v>
      </c>
      <c r="H120" s="219"/>
      <c r="I120" s="220"/>
      <c r="J120" s="217">
        <f t="shared" si="47"/>
        <v>332280</v>
      </c>
      <c r="K120" s="219"/>
      <c r="L120" s="219"/>
      <c r="M120" s="217">
        <f t="shared" si="47"/>
        <v>350687</v>
      </c>
      <c r="N120" s="219"/>
      <c r="O120" s="220"/>
      <c r="P120" s="217">
        <f t="shared" si="47"/>
        <v>364649</v>
      </c>
      <c r="Q120" s="219"/>
      <c r="R120" s="220"/>
      <c r="S120" s="217">
        <f t="shared" si="47"/>
        <v>382117</v>
      </c>
      <c r="T120" s="219"/>
      <c r="U120" s="220"/>
      <c r="V120" s="219">
        <f t="shared" si="47"/>
        <v>393654</v>
      </c>
      <c r="W120" s="219"/>
      <c r="X120" s="219"/>
      <c r="Y120" s="217">
        <f t="shared" si="47"/>
        <v>400137</v>
      </c>
      <c r="Z120" s="219"/>
      <c r="AA120" s="220"/>
      <c r="AB120" s="219">
        <f t="shared" si="47"/>
        <v>398750</v>
      </c>
      <c r="AC120" s="219"/>
      <c r="AD120" s="219"/>
      <c r="AE120" s="217">
        <f t="shared" si="47"/>
        <v>402167</v>
      </c>
      <c r="AF120" s="219"/>
      <c r="AG120" s="220"/>
      <c r="AH120" s="219">
        <f t="shared" si="47"/>
        <v>397889</v>
      </c>
      <c r="AI120" s="219"/>
      <c r="AJ120" s="219"/>
      <c r="AK120" s="217">
        <f t="shared" si="47"/>
        <v>391103</v>
      </c>
      <c r="AL120" s="219"/>
      <c r="AM120" s="220"/>
    </row>
    <row r="121" spans="1:39" x14ac:dyDescent="0.25">
      <c r="A121" s="253" t="s">
        <v>421</v>
      </c>
      <c r="B121" s="227">
        <v>5</v>
      </c>
      <c r="C121" s="225" t="s">
        <v>638</v>
      </c>
      <c r="D121" s="123">
        <v>189078</v>
      </c>
      <c r="E121" s="226"/>
      <c r="F121" s="226"/>
      <c r="G121" s="224">
        <v>203420</v>
      </c>
      <c r="H121" s="226"/>
      <c r="I121" s="227"/>
      <c r="J121" s="224">
        <v>219979</v>
      </c>
      <c r="K121" s="226"/>
      <c r="L121" s="227"/>
      <c r="M121" s="224">
        <v>230458</v>
      </c>
      <c r="N121" s="226"/>
      <c r="O121" s="227"/>
      <c r="P121" s="224">
        <v>245642</v>
      </c>
      <c r="Q121" s="226"/>
      <c r="R121" s="227"/>
      <c r="S121" s="224">
        <v>267872</v>
      </c>
      <c r="T121" s="226"/>
      <c r="U121" s="227"/>
      <c r="V121" s="224">
        <v>279531</v>
      </c>
      <c r="W121" s="226"/>
      <c r="X121" s="227"/>
      <c r="Y121" s="224">
        <v>287588</v>
      </c>
      <c r="Z121" s="226"/>
      <c r="AA121" s="226"/>
      <c r="AB121" s="224">
        <v>294391</v>
      </c>
      <c r="AC121" s="226"/>
      <c r="AD121" s="227"/>
      <c r="AE121" s="224">
        <v>300135</v>
      </c>
      <c r="AF121" s="226"/>
      <c r="AG121" s="227"/>
      <c r="AH121" s="224">
        <v>301135</v>
      </c>
      <c r="AI121" s="226"/>
      <c r="AJ121" s="227"/>
      <c r="AK121" s="224">
        <v>303524</v>
      </c>
      <c r="AL121" s="226"/>
      <c r="AM121" s="227"/>
    </row>
    <row r="122" spans="1:39" ht="15.75" thickBot="1" x14ac:dyDescent="0.3">
      <c r="A122" s="254" t="s">
        <v>421</v>
      </c>
      <c r="B122" s="231">
        <v>5</v>
      </c>
      <c r="C122" s="228" t="s">
        <v>638</v>
      </c>
      <c r="D122" s="229">
        <f>D$2-D121</f>
        <v>110777</v>
      </c>
      <c r="E122" s="230"/>
      <c r="F122" s="230"/>
      <c r="G122" s="229">
        <f>G$2-G121</f>
        <v>114645</v>
      </c>
      <c r="H122" s="230"/>
      <c r="I122" s="231"/>
      <c r="J122" s="229">
        <f>J$2-J121</f>
        <v>115792</v>
      </c>
      <c r="K122" s="230"/>
      <c r="L122" s="231"/>
      <c r="M122" s="229">
        <f>M$2-M121</f>
        <v>124561</v>
      </c>
      <c r="N122" s="230"/>
      <c r="O122" s="231"/>
      <c r="P122" s="229">
        <f>P$2-P121</f>
        <v>123958</v>
      </c>
      <c r="Q122" s="230"/>
      <c r="R122" s="231"/>
      <c r="S122" s="229">
        <f>S$2-S121</f>
        <v>116954</v>
      </c>
      <c r="T122" s="230"/>
      <c r="U122" s="231"/>
      <c r="V122" s="229">
        <f>V$2-V121</f>
        <v>115939</v>
      </c>
      <c r="W122" s="230"/>
      <c r="X122" s="231"/>
      <c r="Y122" s="229">
        <f>Y$2-Y121</f>
        <v>114724</v>
      </c>
      <c r="Z122" s="230"/>
      <c r="AA122" s="230"/>
      <c r="AB122" s="229">
        <f>AB$2-AB121</f>
        <v>106784</v>
      </c>
      <c r="AC122" s="230"/>
      <c r="AD122" s="231"/>
      <c r="AE122" s="229">
        <f>AE$2-AE121</f>
        <v>104117</v>
      </c>
      <c r="AF122" s="230"/>
      <c r="AG122" s="231"/>
      <c r="AH122" s="229">
        <f>AH$2-AH121</f>
        <v>99074</v>
      </c>
      <c r="AI122" s="230"/>
      <c r="AJ122" s="231"/>
      <c r="AK122" s="229">
        <f>AK$2-AK121</f>
        <v>90742</v>
      </c>
      <c r="AL122" s="230"/>
      <c r="AM122" s="231"/>
    </row>
    <row r="123" spans="1:39" x14ac:dyDescent="0.25">
      <c r="A123" s="253" t="s">
        <v>524</v>
      </c>
      <c r="B123" s="227">
        <v>5</v>
      </c>
      <c r="C123" s="225" t="s">
        <v>639</v>
      </c>
      <c r="D123" s="123">
        <v>103804</v>
      </c>
      <c r="E123" s="226"/>
      <c r="F123" s="226"/>
      <c r="G123" s="224">
        <v>107406</v>
      </c>
      <c r="H123" s="226"/>
      <c r="I123" s="227"/>
      <c r="J123" s="224">
        <v>114829</v>
      </c>
      <c r="K123" s="226"/>
      <c r="L123" s="227"/>
      <c r="M123" s="224">
        <v>123098</v>
      </c>
      <c r="N123" s="226"/>
      <c r="O123" s="227"/>
      <c r="P123" s="224">
        <v>125021</v>
      </c>
      <c r="Q123" s="226"/>
      <c r="R123" s="227"/>
      <c r="S123" s="224">
        <v>139401</v>
      </c>
      <c r="T123" s="226"/>
      <c r="U123" s="227"/>
      <c r="V123" s="224">
        <v>158689</v>
      </c>
      <c r="W123" s="226"/>
      <c r="X123" s="227"/>
      <c r="Y123" s="224">
        <v>164960</v>
      </c>
      <c r="Z123" s="226"/>
      <c r="AA123" s="226"/>
      <c r="AB123" s="224">
        <v>165211</v>
      </c>
      <c r="AC123" s="226"/>
      <c r="AD123" s="227"/>
      <c r="AE123" s="224">
        <v>167754</v>
      </c>
      <c r="AF123" s="226"/>
      <c r="AG123" s="227"/>
      <c r="AH123" s="224">
        <v>170135</v>
      </c>
      <c r="AI123" s="226"/>
      <c r="AJ123" s="227"/>
      <c r="AK123" s="224">
        <v>169508</v>
      </c>
      <c r="AL123" s="226"/>
      <c r="AM123" s="227"/>
    </row>
    <row r="124" spans="1:39" ht="15.75" thickBot="1" x14ac:dyDescent="0.3">
      <c r="A124" s="254" t="s">
        <v>524</v>
      </c>
      <c r="B124" s="231">
        <v>5</v>
      </c>
      <c r="C124" s="228" t="s">
        <v>639</v>
      </c>
      <c r="D124" s="229">
        <f>D$2-D123</f>
        <v>196051</v>
      </c>
      <c r="E124" s="230"/>
      <c r="F124" s="230"/>
      <c r="G124" s="229">
        <f>G$2-G123</f>
        <v>210659</v>
      </c>
      <c r="H124" s="230"/>
      <c r="I124" s="231"/>
      <c r="J124" s="229">
        <f>J$2-J123</f>
        <v>220942</v>
      </c>
      <c r="K124" s="230"/>
      <c r="L124" s="231"/>
      <c r="M124" s="229">
        <f>M$2-M123</f>
        <v>231921</v>
      </c>
      <c r="N124" s="230"/>
      <c r="O124" s="231"/>
      <c r="P124" s="229">
        <f>P$2-P123</f>
        <v>244579</v>
      </c>
      <c r="Q124" s="230"/>
      <c r="R124" s="231"/>
      <c r="S124" s="229">
        <f>S$2-S123</f>
        <v>245425</v>
      </c>
      <c r="T124" s="230"/>
      <c r="U124" s="231"/>
      <c r="V124" s="229">
        <f>V$2-V123</f>
        <v>236781</v>
      </c>
      <c r="W124" s="230"/>
      <c r="X124" s="231"/>
      <c r="Y124" s="229">
        <f>Y$2-Y123</f>
        <v>237352</v>
      </c>
      <c r="Z124" s="230"/>
      <c r="AA124" s="230"/>
      <c r="AB124" s="229">
        <f>AB$2-AB123</f>
        <v>235964</v>
      </c>
      <c r="AC124" s="230"/>
      <c r="AD124" s="231"/>
      <c r="AE124" s="229">
        <f>AE$2-AE123</f>
        <v>236498</v>
      </c>
      <c r="AF124" s="230"/>
      <c r="AG124" s="231"/>
      <c r="AH124" s="229">
        <f>AH$2-AH123</f>
        <v>230074</v>
      </c>
      <c r="AI124" s="230"/>
      <c r="AJ124" s="231"/>
      <c r="AK124" s="229">
        <f>AK$2-AK123</f>
        <v>224758</v>
      </c>
      <c r="AL124" s="230"/>
      <c r="AM124" s="231"/>
    </row>
    <row r="125" spans="1:39" x14ac:dyDescent="0.25">
      <c r="A125" s="253" t="s">
        <v>525</v>
      </c>
      <c r="B125" s="227">
        <v>5</v>
      </c>
      <c r="C125" s="225" t="s">
        <v>640</v>
      </c>
      <c r="D125" s="123">
        <v>231947</v>
      </c>
      <c r="E125" s="226"/>
      <c r="F125" s="226"/>
      <c r="G125" s="224">
        <v>244153</v>
      </c>
      <c r="H125" s="226"/>
      <c r="I125" s="227"/>
      <c r="J125" s="224">
        <v>258951</v>
      </c>
      <c r="K125" s="226"/>
      <c r="L125" s="227"/>
      <c r="M125" s="224">
        <v>274844</v>
      </c>
      <c r="N125" s="226"/>
      <c r="O125" s="227"/>
      <c r="P125" s="224">
        <v>287559</v>
      </c>
      <c r="Q125" s="226"/>
      <c r="R125" s="227"/>
      <c r="S125" s="224">
        <v>308028</v>
      </c>
      <c r="T125" s="226"/>
      <c r="U125" s="227"/>
      <c r="V125" s="224">
        <v>316365</v>
      </c>
      <c r="W125" s="226"/>
      <c r="X125" s="227"/>
      <c r="Y125" s="224">
        <v>324968</v>
      </c>
      <c r="Z125" s="226"/>
      <c r="AA125" s="226"/>
      <c r="AB125" s="224">
        <v>330230</v>
      </c>
      <c r="AC125" s="226"/>
      <c r="AD125" s="227"/>
      <c r="AE125" s="224">
        <v>337059</v>
      </c>
      <c r="AF125" s="226"/>
      <c r="AG125" s="227"/>
      <c r="AH125" s="224">
        <v>331200</v>
      </c>
      <c r="AI125" s="226"/>
      <c r="AJ125" s="227"/>
      <c r="AK125" s="224">
        <v>329188</v>
      </c>
      <c r="AL125" s="226"/>
      <c r="AM125" s="227"/>
    </row>
    <row r="126" spans="1:39" ht="15.75" thickBot="1" x14ac:dyDescent="0.3">
      <c r="A126" s="254" t="s">
        <v>525</v>
      </c>
      <c r="B126" s="231">
        <v>5</v>
      </c>
      <c r="C126" s="228" t="s">
        <v>640</v>
      </c>
      <c r="D126" s="229">
        <f>D$2-D125</f>
        <v>67908</v>
      </c>
      <c r="E126" s="230"/>
      <c r="F126" s="230"/>
      <c r="G126" s="229">
        <f>G$2-G125</f>
        <v>73912</v>
      </c>
      <c r="H126" s="230"/>
      <c r="I126" s="231"/>
      <c r="J126" s="229">
        <f>J$2-J125</f>
        <v>76820</v>
      </c>
      <c r="K126" s="230"/>
      <c r="L126" s="231"/>
      <c r="M126" s="229">
        <f>M$2-M125</f>
        <v>80175</v>
      </c>
      <c r="N126" s="230"/>
      <c r="O126" s="231"/>
      <c r="P126" s="229">
        <f>P$2-P125</f>
        <v>82041</v>
      </c>
      <c r="Q126" s="230"/>
      <c r="R126" s="231"/>
      <c r="S126" s="229">
        <f>S$2-S125</f>
        <v>76798</v>
      </c>
      <c r="T126" s="230"/>
      <c r="U126" s="231"/>
      <c r="V126" s="229">
        <f>V$2-V125</f>
        <v>79105</v>
      </c>
      <c r="W126" s="230"/>
      <c r="X126" s="231"/>
      <c r="Y126" s="229">
        <f>Y$2-Y125</f>
        <v>77344</v>
      </c>
      <c r="Z126" s="230"/>
      <c r="AA126" s="230"/>
      <c r="AB126" s="229">
        <f>AB$2-AB125</f>
        <v>70945</v>
      </c>
      <c r="AC126" s="230"/>
      <c r="AD126" s="231"/>
      <c r="AE126" s="229">
        <f>AE$2-AE125</f>
        <v>67193</v>
      </c>
      <c r="AF126" s="230"/>
      <c r="AG126" s="231"/>
      <c r="AH126" s="229">
        <f>AH$2-AH125</f>
        <v>69009</v>
      </c>
      <c r="AI126" s="230"/>
      <c r="AJ126" s="231"/>
      <c r="AK126" s="229">
        <f>AK$2-AK125</f>
        <v>65078</v>
      </c>
      <c r="AL126" s="230"/>
      <c r="AM126" s="231"/>
    </row>
    <row r="127" spans="1:39" x14ac:dyDescent="0.25">
      <c r="A127" s="253" t="s">
        <v>526</v>
      </c>
      <c r="B127" s="227">
        <v>5</v>
      </c>
      <c r="C127" s="225" t="s">
        <v>641</v>
      </c>
      <c r="D127" s="123">
        <v>127500</v>
      </c>
      <c r="E127" s="226"/>
      <c r="F127" s="226"/>
      <c r="G127" s="224">
        <v>141370</v>
      </c>
      <c r="H127" s="226"/>
      <c r="I127" s="227"/>
      <c r="J127" s="224">
        <v>157401</v>
      </c>
      <c r="K127" s="226"/>
      <c r="L127" s="227"/>
      <c r="M127" s="224">
        <v>174196</v>
      </c>
      <c r="N127" s="226"/>
      <c r="O127" s="227"/>
      <c r="P127" s="224">
        <v>189809</v>
      </c>
      <c r="Q127" s="226"/>
      <c r="R127" s="227"/>
      <c r="S127" s="224">
        <v>218883</v>
      </c>
      <c r="T127" s="226"/>
      <c r="U127" s="227"/>
      <c r="V127" s="224">
        <v>230301</v>
      </c>
      <c r="W127" s="226"/>
      <c r="X127" s="227"/>
      <c r="Y127" s="224">
        <v>228088</v>
      </c>
      <c r="Z127" s="226"/>
      <c r="AA127" s="226"/>
      <c r="AB127" s="224">
        <v>234321</v>
      </c>
      <c r="AC127" s="226"/>
      <c r="AD127" s="227"/>
      <c r="AE127" s="224">
        <v>241471</v>
      </c>
      <c r="AF127" s="226"/>
      <c r="AG127" s="227"/>
      <c r="AH127" s="224">
        <v>235144</v>
      </c>
      <c r="AI127" s="226"/>
      <c r="AJ127" s="227"/>
      <c r="AK127" s="224">
        <v>236469</v>
      </c>
      <c r="AL127" s="226"/>
      <c r="AM127" s="227"/>
    </row>
    <row r="128" spans="1:39" ht="15.75" thickBot="1" x14ac:dyDescent="0.3">
      <c r="A128" s="254" t="s">
        <v>526</v>
      </c>
      <c r="B128" s="231">
        <v>5</v>
      </c>
      <c r="C128" s="228" t="s">
        <v>641</v>
      </c>
      <c r="D128" s="229">
        <f>D$2-D127</f>
        <v>172355</v>
      </c>
      <c r="E128" s="230"/>
      <c r="F128" s="230"/>
      <c r="G128" s="229">
        <f>G$2-G127</f>
        <v>176695</v>
      </c>
      <c r="H128" s="230"/>
      <c r="I128" s="231"/>
      <c r="J128" s="229">
        <f>J$2-J127</f>
        <v>178370</v>
      </c>
      <c r="K128" s="230"/>
      <c r="L128" s="231"/>
      <c r="M128" s="229">
        <f>M$2-M127</f>
        <v>180823</v>
      </c>
      <c r="N128" s="230"/>
      <c r="O128" s="231"/>
      <c r="P128" s="229">
        <f>P$2-P127</f>
        <v>179791</v>
      </c>
      <c r="Q128" s="230"/>
      <c r="R128" s="231"/>
      <c r="S128" s="229">
        <f>S$2-S127</f>
        <v>165943</v>
      </c>
      <c r="T128" s="230"/>
      <c r="U128" s="231"/>
      <c r="V128" s="229">
        <f>V$2-V127</f>
        <v>165169</v>
      </c>
      <c r="W128" s="230"/>
      <c r="X128" s="231"/>
      <c r="Y128" s="229">
        <f>Y$2-Y127</f>
        <v>174224</v>
      </c>
      <c r="Z128" s="230"/>
      <c r="AA128" s="230"/>
      <c r="AB128" s="229">
        <f>AB$2-AB127</f>
        <v>166854</v>
      </c>
      <c r="AC128" s="230"/>
      <c r="AD128" s="231"/>
      <c r="AE128" s="229">
        <f>AE$2-AE127</f>
        <v>162781</v>
      </c>
      <c r="AF128" s="230"/>
      <c r="AG128" s="231"/>
      <c r="AH128" s="229">
        <f>AH$2-AH127</f>
        <v>165065</v>
      </c>
      <c r="AI128" s="230"/>
      <c r="AJ128" s="231"/>
      <c r="AK128" s="229">
        <f>AK$2-AK127</f>
        <v>157797</v>
      </c>
      <c r="AL128" s="230"/>
      <c r="AM128" s="231"/>
    </row>
    <row r="129" spans="1:39" x14ac:dyDescent="0.25">
      <c r="A129" s="253" t="s">
        <v>527</v>
      </c>
      <c r="B129" s="227">
        <v>5</v>
      </c>
      <c r="C129" s="225" t="s">
        <v>642</v>
      </c>
      <c r="D129" s="123">
        <v>171437</v>
      </c>
      <c r="E129" s="226"/>
      <c r="F129" s="226"/>
      <c r="G129" s="224">
        <v>187627</v>
      </c>
      <c r="H129" s="226"/>
      <c r="I129" s="227"/>
      <c r="J129" s="224">
        <v>205134</v>
      </c>
      <c r="K129" s="226"/>
      <c r="L129" s="227"/>
      <c r="M129" s="224">
        <v>224593</v>
      </c>
      <c r="N129" s="226"/>
      <c r="O129" s="227"/>
      <c r="P129" s="224">
        <v>233227</v>
      </c>
      <c r="Q129" s="226"/>
      <c r="R129" s="227"/>
      <c r="S129" s="224">
        <v>249473</v>
      </c>
      <c r="T129" s="226"/>
      <c r="U129" s="227"/>
      <c r="V129" s="224">
        <v>260784</v>
      </c>
      <c r="W129" s="226"/>
      <c r="X129" s="227"/>
      <c r="Y129" s="224">
        <v>263844</v>
      </c>
      <c r="Z129" s="226"/>
      <c r="AA129" s="226"/>
      <c r="AB129" s="224">
        <v>270575</v>
      </c>
      <c r="AC129" s="226"/>
      <c r="AD129" s="227"/>
      <c r="AE129" s="224">
        <v>272986</v>
      </c>
      <c r="AF129" s="226"/>
      <c r="AG129" s="227"/>
      <c r="AH129" s="224">
        <v>273984</v>
      </c>
      <c r="AI129" s="226"/>
      <c r="AJ129" s="227"/>
      <c r="AK129" s="224">
        <v>277160</v>
      </c>
      <c r="AL129" s="226"/>
      <c r="AM129" s="227"/>
    </row>
    <row r="130" spans="1:39" ht="15.75" thickBot="1" x14ac:dyDescent="0.3">
      <c r="A130" s="254" t="s">
        <v>527</v>
      </c>
      <c r="B130" s="231">
        <v>5</v>
      </c>
      <c r="C130" s="228" t="s">
        <v>642</v>
      </c>
      <c r="D130" s="229">
        <f>D$2-D129</f>
        <v>128418</v>
      </c>
      <c r="E130" s="230"/>
      <c r="F130" s="230"/>
      <c r="G130" s="229">
        <f>G$2-G129</f>
        <v>130438</v>
      </c>
      <c r="H130" s="230"/>
      <c r="I130" s="231"/>
      <c r="J130" s="229">
        <f>J$2-J129</f>
        <v>130637</v>
      </c>
      <c r="K130" s="230"/>
      <c r="L130" s="231"/>
      <c r="M130" s="229">
        <f>M$2-M129</f>
        <v>130426</v>
      </c>
      <c r="N130" s="230"/>
      <c r="O130" s="231"/>
      <c r="P130" s="229">
        <f>P$2-P129</f>
        <v>136373</v>
      </c>
      <c r="Q130" s="230"/>
      <c r="R130" s="231"/>
      <c r="S130" s="229">
        <f>S$2-S129</f>
        <v>135353</v>
      </c>
      <c r="T130" s="230"/>
      <c r="U130" s="231"/>
      <c r="V130" s="229">
        <f>V$2-V129</f>
        <v>134686</v>
      </c>
      <c r="W130" s="230"/>
      <c r="X130" s="231"/>
      <c r="Y130" s="229">
        <f>Y$2-Y129</f>
        <v>138468</v>
      </c>
      <c r="Z130" s="230"/>
      <c r="AA130" s="230"/>
      <c r="AB130" s="229">
        <f>AB$2-AB129</f>
        <v>130600</v>
      </c>
      <c r="AC130" s="230"/>
      <c r="AD130" s="231"/>
      <c r="AE130" s="229">
        <f>AE$2-AE129</f>
        <v>131266</v>
      </c>
      <c r="AF130" s="230"/>
      <c r="AG130" s="231"/>
      <c r="AH130" s="229">
        <f>AH$2-AH129</f>
        <v>126225</v>
      </c>
      <c r="AI130" s="230"/>
      <c r="AJ130" s="231"/>
      <c r="AK130" s="229">
        <f>AK$2-AK129</f>
        <v>117106</v>
      </c>
      <c r="AL130" s="230"/>
      <c r="AM130" s="231"/>
    </row>
    <row r="131" spans="1:39" x14ac:dyDescent="0.25">
      <c r="A131" s="253" t="s">
        <v>528</v>
      </c>
      <c r="B131" s="227">
        <v>5</v>
      </c>
      <c r="C131" s="225" t="s">
        <v>643</v>
      </c>
      <c r="D131" s="123">
        <v>57100</v>
      </c>
      <c r="E131" s="226"/>
      <c r="F131" s="226"/>
      <c r="G131" s="224">
        <v>68311</v>
      </c>
      <c r="H131" s="226"/>
      <c r="I131" s="227"/>
      <c r="J131" s="224">
        <v>72282</v>
      </c>
      <c r="K131" s="226"/>
      <c r="L131" s="227"/>
      <c r="M131" s="224">
        <v>84110</v>
      </c>
      <c r="N131" s="226"/>
      <c r="O131" s="227"/>
      <c r="P131" s="224">
        <v>96010</v>
      </c>
      <c r="Q131" s="226"/>
      <c r="R131" s="227"/>
      <c r="S131" s="224">
        <v>104857</v>
      </c>
      <c r="T131" s="226"/>
      <c r="U131" s="227"/>
      <c r="V131" s="224">
        <v>120659</v>
      </c>
      <c r="W131" s="226"/>
      <c r="X131" s="227"/>
      <c r="Y131" s="224">
        <v>124071</v>
      </c>
      <c r="Z131" s="226"/>
      <c r="AA131" s="226"/>
      <c r="AB131" s="224">
        <v>127568</v>
      </c>
      <c r="AC131" s="226"/>
      <c r="AD131" s="227"/>
      <c r="AE131" s="224">
        <v>133306</v>
      </c>
      <c r="AF131" s="226"/>
      <c r="AG131" s="227"/>
      <c r="AH131" s="224">
        <v>132947</v>
      </c>
      <c r="AI131" s="226"/>
      <c r="AJ131" s="227"/>
      <c r="AK131" s="224">
        <v>134393</v>
      </c>
      <c r="AL131" s="226"/>
      <c r="AM131" s="227"/>
    </row>
    <row r="132" spans="1:39" ht="15.75" thickBot="1" x14ac:dyDescent="0.3">
      <c r="A132" s="254" t="s">
        <v>528</v>
      </c>
      <c r="B132" s="231">
        <v>5</v>
      </c>
      <c r="C132" s="228" t="s">
        <v>643</v>
      </c>
      <c r="D132" s="229">
        <f>D$2-D131</f>
        <v>242755</v>
      </c>
      <c r="E132" s="230"/>
      <c r="F132" s="230"/>
      <c r="G132" s="229">
        <f>G$2-G131</f>
        <v>249754</v>
      </c>
      <c r="H132" s="230"/>
      <c r="I132" s="231"/>
      <c r="J132" s="229">
        <f>J$2-J131</f>
        <v>263489</v>
      </c>
      <c r="K132" s="230"/>
      <c r="L132" s="231"/>
      <c r="M132" s="229">
        <f>M$2-M131</f>
        <v>270909</v>
      </c>
      <c r="N132" s="230"/>
      <c r="O132" s="231"/>
      <c r="P132" s="229">
        <f>P$2-P131</f>
        <v>273590</v>
      </c>
      <c r="Q132" s="230"/>
      <c r="R132" s="231"/>
      <c r="S132" s="229">
        <f>S$2-S131</f>
        <v>279969</v>
      </c>
      <c r="T132" s="230"/>
      <c r="U132" s="231"/>
      <c r="V132" s="229">
        <f>V$2-V131</f>
        <v>274811</v>
      </c>
      <c r="W132" s="230"/>
      <c r="X132" s="231"/>
      <c r="Y132" s="229">
        <f>Y$2-Y131</f>
        <v>278241</v>
      </c>
      <c r="Z132" s="230"/>
      <c r="AA132" s="230"/>
      <c r="AB132" s="229">
        <f>AB$2-AB131</f>
        <v>273607</v>
      </c>
      <c r="AC132" s="230"/>
      <c r="AD132" s="231"/>
      <c r="AE132" s="229">
        <f>AE$2-AE131</f>
        <v>270946</v>
      </c>
      <c r="AF132" s="230"/>
      <c r="AG132" s="231"/>
      <c r="AH132" s="229">
        <f>AH$2-AH131</f>
        <v>267262</v>
      </c>
      <c r="AI132" s="230"/>
      <c r="AJ132" s="231"/>
      <c r="AK132" s="229">
        <f>AK$2-AK131</f>
        <v>259873</v>
      </c>
      <c r="AL132" s="230"/>
      <c r="AM132" s="231"/>
    </row>
    <row r="133" spans="1:39" x14ac:dyDescent="0.25">
      <c r="A133" s="253" t="s">
        <v>529</v>
      </c>
      <c r="B133" s="227">
        <v>5</v>
      </c>
      <c r="C133" s="225" t="s">
        <v>644</v>
      </c>
      <c r="D133" s="123">
        <v>41036</v>
      </c>
      <c r="E133" s="226"/>
      <c r="F133" s="226"/>
      <c r="G133" s="224">
        <v>48173</v>
      </c>
      <c r="H133" s="226"/>
      <c r="I133" s="227"/>
      <c r="J133" s="224">
        <v>49620</v>
      </c>
      <c r="K133" s="226"/>
      <c r="L133" s="227"/>
      <c r="M133" s="224">
        <v>57046</v>
      </c>
      <c r="N133" s="226"/>
      <c r="O133" s="227"/>
      <c r="P133" s="224">
        <v>65132</v>
      </c>
      <c r="Q133" s="226"/>
      <c r="R133" s="227"/>
      <c r="S133" s="224">
        <v>69985</v>
      </c>
      <c r="T133" s="226"/>
      <c r="U133" s="227"/>
      <c r="V133" s="224">
        <v>80576</v>
      </c>
      <c r="W133" s="226"/>
      <c r="X133" s="227"/>
      <c r="Y133" s="224">
        <v>81957</v>
      </c>
      <c r="Z133" s="226"/>
      <c r="AA133" s="226"/>
      <c r="AB133" s="224">
        <v>83185</v>
      </c>
      <c r="AC133" s="226"/>
      <c r="AD133" s="227"/>
      <c r="AE133" s="224">
        <v>85825</v>
      </c>
      <c r="AF133" s="226"/>
      <c r="AG133" s="227"/>
      <c r="AH133" s="224">
        <v>84776</v>
      </c>
      <c r="AI133" s="226"/>
      <c r="AJ133" s="227"/>
      <c r="AK133" s="224">
        <v>84877</v>
      </c>
      <c r="AL133" s="226"/>
      <c r="AM133" s="227"/>
    </row>
    <row r="134" spans="1:39" ht="15.75" thickBot="1" x14ac:dyDescent="0.3">
      <c r="A134" s="254" t="s">
        <v>529</v>
      </c>
      <c r="B134" s="231">
        <v>5</v>
      </c>
      <c r="C134" s="228" t="s">
        <v>644</v>
      </c>
      <c r="D134" s="229">
        <f>D$2-D133</f>
        <v>258819</v>
      </c>
      <c r="E134" s="230"/>
      <c r="F134" s="230"/>
      <c r="G134" s="229">
        <f>G$2-G133</f>
        <v>269892</v>
      </c>
      <c r="H134" s="230"/>
      <c r="I134" s="231"/>
      <c r="J134" s="232">
        <f>J$2-J133</f>
        <v>286151</v>
      </c>
      <c r="K134" s="233"/>
      <c r="L134" s="234"/>
      <c r="M134" s="229">
        <f>M$2-M133</f>
        <v>297973</v>
      </c>
      <c r="N134" s="230"/>
      <c r="O134" s="231"/>
      <c r="P134" s="229">
        <f>P$2-P133</f>
        <v>304468</v>
      </c>
      <c r="Q134" s="230"/>
      <c r="R134" s="231"/>
      <c r="S134" s="229">
        <f>S$2-S133</f>
        <v>314841</v>
      </c>
      <c r="T134" s="230"/>
      <c r="U134" s="231"/>
      <c r="V134" s="229">
        <f>V$2-V133</f>
        <v>314894</v>
      </c>
      <c r="W134" s="230"/>
      <c r="X134" s="231"/>
      <c r="Y134" s="229">
        <f>Y$2-Y133</f>
        <v>320355</v>
      </c>
      <c r="Z134" s="230"/>
      <c r="AA134" s="230"/>
      <c r="AB134" s="229">
        <f>AB$2-AB133</f>
        <v>317990</v>
      </c>
      <c r="AC134" s="230"/>
      <c r="AD134" s="231"/>
      <c r="AE134" s="229">
        <f>AE$2-AE133</f>
        <v>318427</v>
      </c>
      <c r="AF134" s="230"/>
      <c r="AG134" s="231"/>
      <c r="AH134" s="229">
        <f>AH$2-AH133</f>
        <v>315433</v>
      </c>
      <c r="AI134" s="230"/>
      <c r="AJ134" s="231"/>
      <c r="AK134" s="229">
        <f>AK$2-AK133</f>
        <v>309389</v>
      </c>
      <c r="AL134" s="230"/>
      <c r="AM134" s="231"/>
    </row>
    <row r="135" spans="1:39" x14ac:dyDescent="0.25">
      <c r="A135" s="253" t="s">
        <v>530</v>
      </c>
      <c r="B135" s="227">
        <v>5</v>
      </c>
      <c r="C135" s="225" t="s">
        <v>645</v>
      </c>
      <c r="D135" s="123">
        <v>16064</v>
      </c>
      <c r="E135" s="226"/>
      <c r="F135" s="226"/>
      <c r="G135" s="224">
        <v>20138</v>
      </c>
      <c r="H135" s="226"/>
      <c r="I135" s="226"/>
      <c r="J135" s="235">
        <f>J$2-J134</f>
        <v>49620</v>
      </c>
      <c r="K135" s="226"/>
      <c r="L135" s="227"/>
      <c r="M135" s="224">
        <v>27064</v>
      </c>
      <c r="N135" s="226"/>
      <c r="O135" s="227"/>
      <c r="P135" s="224">
        <v>30878</v>
      </c>
      <c r="Q135" s="226"/>
      <c r="R135" s="227"/>
      <c r="S135" s="224">
        <v>34872</v>
      </c>
      <c r="T135" s="226"/>
      <c r="U135" s="227"/>
      <c r="V135" s="224">
        <v>40083</v>
      </c>
      <c r="W135" s="226"/>
      <c r="X135" s="227"/>
      <c r="Y135" s="224">
        <v>42114</v>
      </c>
      <c r="Z135" s="226"/>
      <c r="AA135" s="226"/>
      <c r="AB135" s="224">
        <v>44383</v>
      </c>
      <c r="AC135" s="226"/>
      <c r="AD135" s="227"/>
      <c r="AE135" s="224">
        <v>47481</v>
      </c>
      <c r="AF135" s="226"/>
      <c r="AG135" s="227"/>
      <c r="AH135" s="224">
        <v>48171</v>
      </c>
      <c r="AI135" s="226"/>
      <c r="AJ135" s="227"/>
      <c r="AK135" s="224">
        <v>49516</v>
      </c>
      <c r="AL135" s="226"/>
      <c r="AM135" s="227"/>
    </row>
    <row r="136" spans="1:39" ht="15.75" thickBot="1" x14ac:dyDescent="0.3">
      <c r="A136" s="254" t="s">
        <v>530</v>
      </c>
      <c r="B136" s="231">
        <v>5</v>
      </c>
      <c r="C136" s="228" t="s">
        <v>645</v>
      </c>
      <c r="D136" s="229">
        <f>D$2-D135</f>
        <v>283791</v>
      </c>
      <c r="E136" s="230"/>
      <c r="F136" s="230"/>
      <c r="G136" s="229">
        <f>G$2-G135</f>
        <v>297927</v>
      </c>
      <c r="H136" s="230"/>
      <c r="I136" s="230"/>
      <c r="J136" s="229">
        <f>J$2-J135</f>
        <v>286151</v>
      </c>
      <c r="K136" s="230"/>
      <c r="L136" s="231"/>
      <c r="M136" s="229">
        <f>M$2-M135</f>
        <v>327955</v>
      </c>
      <c r="N136" s="230"/>
      <c r="O136" s="231"/>
      <c r="P136" s="229">
        <f>P$2-P135</f>
        <v>338722</v>
      </c>
      <c r="Q136" s="230"/>
      <c r="R136" s="231"/>
      <c r="S136" s="229">
        <f>S$2-S135</f>
        <v>349954</v>
      </c>
      <c r="T136" s="230"/>
      <c r="U136" s="231"/>
      <c r="V136" s="229">
        <f>V$2-V135</f>
        <v>355387</v>
      </c>
      <c r="W136" s="230"/>
      <c r="X136" s="231"/>
      <c r="Y136" s="229">
        <f>Y$2-Y135</f>
        <v>360198</v>
      </c>
      <c r="Z136" s="230"/>
      <c r="AA136" s="230"/>
      <c r="AB136" s="229">
        <f>AB$2-AB135</f>
        <v>356792</v>
      </c>
      <c r="AC136" s="230"/>
      <c r="AD136" s="231"/>
      <c r="AE136" s="229">
        <f>AE$2-AE135</f>
        <v>356771</v>
      </c>
      <c r="AF136" s="230"/>
      <c r="AG136" s="231"/>
      <c r="AH136" s="229">
        <f>AH$2-AH135</f>
        <v>352038</v>
      </c>
      <c r="AI136" s="230"/>
      <c r="AJ136" s="231"/>
      <c r="AK136" s="229">
        <f>AK$2-AK135</f>
        <v>344750</v>
      </c>
      <c r="AL136" s="230"/>
      <c r="AM136" s="231"/>
    </row>
    <row r="137" spans="1:39" x14ac:dyDescent="0.25">
      <c r="A137" s="236" t="s">
        <v>531</v>
      </c>
      <c r="B137" s="240">
        <v>6</v>
      </c>
      <c r="C137" s="237" t="s">
        <v>646</v>
      </c>
      <c r="D137" s="238">
        <v>146264</v>
      </c>
      <c r="E137" s="239"/>
      <c r="F137" s="239"/>
      <c r="G137" s="238">
        <v>159560</v>
      </c>
      <c r="H137" s="239"/>
      <c r="I137" s="240"/>
      <c r="J137" s="238">
        <v>174547</v>
      </c>
      <c r="K137" s="239"/>
      <c r="L137" s="240"/>
      <c r="M137" s="238">
        <v>184741</v>
      </c>
      <c r="N137" s="239"/>
      <c r="O137" s="240"/>
      <c r="P137" s="238">
        <v>194698</v>
      </c>
      <c r="Q137" s="239"/>
      <c r="R137" s="240"/>
      <c r="S137" s="238">
        <v>219085</v>
      </c>
      <c r="T137" s="239"/>
      <c r="U137" s="240"/>
      <c r="V137" s="238">
        <v>228302</v>
      </c>
      <c r="W137" s="239"/>
      <c r="X137" s="240"/>
      <c r="Y137" s="238">
        <v>232444</v>
      </c>
      <c r="Z137" s="239"/>
      <c r="AA137" s="240"/>
      <c r="AB137" s="238">
        <v>240096</v>
      </c>
      <c r="AC137" s="239"/>
      <c r="AD137" s="240"/>
      <c r="AE137" s="238">
        <v>243629</v>
      </c>
      <c r="AF137" s="239"/>
      <c r="AG137" s="240"/>
      <c r="AH137" s="238">
        <v>242259</v>
      </c>
      <c r="AI137" s="239"/>
      <c r="AJ137" s="240"/>
      <c r="AK137" s="238">
        <v>244921</v>
      </c>
      <c r="AL137" s="239"/>
      <c r="AM137" s="240"/>
    </row>
    <row r="138" spans="1:39" ht="15.75" thickBot="1" x14ac:dyDescent="0.3">
      <c r="A138" s="241" t="s">
        <v>531</v>
      </c>
      <c r="B138" s="245">
        <v>6</v>
      </c>
      <c r="C138" s="242" t="s">
        <v>646</v>
      </c>
      <c r="D138" s="243">
        <f>D$2-D137</f>
        <v>153591</v>
      </c>
      <c r="E138" s="244"/>
      <c r="F138" s="244"/>
      <c r="G138" s="243">
        <f t="shared" ref="G138:AK138" si="48">G$2-G137</f>
        <v>158505</v>
      </c>
      <c r="H138" s="244"/>
      <c r="I138" s="245"/>
      <c r="J138" s="243">
        <f t="shared" si="48"/>
        <v>161224</v>
      </c>
      <c r="K138" s="244"/>
      <c r="L138" s="245"/>
      <c r="M138" s="243">
        <f t="shared" si="48"/>
        <v>170278</v>
      </c>
      <c r="N138" s="244"/>
      <c r="O138" s="245"/>
      <c r="P138" s="243">
        <f t="shared" si="48"/>
        <v>174902</v>
      </c>
      <c r="Q138" s="244"/>
      <c r="R138" s="245"/>
      <c r="S138" s="243">
        <f t="shared" si="48"/>
        <v>165741</v>
      </c>
      <c r="T138" s="244"/>
      <c r="U138" s="245"/>
      <c r="V138" s="243">
        <f t="shared" si="48"/>
        <v>167168</v>
      </c>
      <c r="W138" s="244"/>
      <c r="X138" s="245"/>
      <c r="Y138" s="243">
        <f t="shared" si="48"/>
        <v>169868</v>
      </c>
      <c r="Z138" s="244"/>
      <c r="AA138" s="245"/>
      <c r="AB138" s="243">
        <f t="shared" si="48"/>
        <v>161079</v>
      </c>
      <c r="AC138" s="244"/>
      <c r="AD138" s="245"/>
      <c r="AE138" s="243">
        <f t="shared" si="48"/>
        <v>160623</v>
      </c>
      <c r="AF138" s="244"/>
      <c r="AG138" s="245"/>
      <c r="AH138" s="243">
        <f t="shared" si="48"/>
        <v>157950</v>
      </c>
      <c r="AI138" s="244"/>
      <c r="AJ138" s="245"/>
      <c r="AK138" s="243">
        <f t="shared" si="48"/>
        <v>149345</v>
      </c>
      <c r="AL138" s="244"/>
      <c r="AM138" s="245"/>
    </row>
    <row r="139" spans="1:39" x14ac:dyDescent="0.25">
      <c r="A139" s="236" t="s">
        <v>532</v>
      </c>
      <c r="B139" s="240">
        <v>6</v>
      </c>
      <c r="C139" s="237" t="s">
        <v>647</v>
      </c>
      <c r="D139" s="238">
        <v>18228</v>
      </c>
      <c r="E139" s="239"/>
      <c r="F139" s="239"/>
      <c r="G139" s="238">
        <v>22117</v>
      </c>
      <c r="H139" s="239"/>
      <c r="I139" s="240"/>
      <c r="J139" s="238">
        <v>25515</v>
      </c>
      <c r="K139" s="239"/>
      <c r="L139" s="240"/>
      <c r="M139" s="238">
        <v>25164</v>
      </c>
      <c r="N139" s="239"/>
      <c r="O139" s="240"/>
      <c r="P139" s="238">
        <v>28654</v>
      </c>
      <c r="Q139" s="239"/>
      <c r="R139" s="240"/>
      <c r="S139" s="238">
        <v>35805</v>
      </c>
      <c r="T139" s="239"/>
      <c r="U139" s="240"/>
      <c r="V139" s="238">
        <v>46278</v>
      </c>
      <c r="W139" s="239"/>
      <c r="X139" s="240"/>
      <c r="Y139" s="238">
        <v>46952</v>
      </c>
      <c r="Z139" s="239"/>
      <c r="AA139" s="240"/>
      <c r="AB139" s="238">
        <v>47248</v>
      </c>
      <c r="AC139" s="239"/>
      <c r="AD139" s="240"/>
      <c r="AE139" s="238">
        <v>49634</v>
      </c>
      <c r="AF139" s="239"/>
      <c r="AG139" s="240"/>
      <c r="AH139" s="238">
        <v>49324</v>
      </c>
      <c r="AI139" s="239"/>
      <c r="AJ139" s="240"/>
      <c r="AK139" s="238">
        <v>49211</v>
      </c>
      <c r="AL139" s="239"/>
      <c r="AM139" s="240"/>
    </row>
    <row r="140" spans="1:39" ht="15.75" thickBot="1" x14ac:dyDescent="0.3">
      <c r="A140" s="241" t="s">
        <v>532</v>
      </c>
      <c r="B140" s="245">
        <v>6</v>
      </c>
      <c r="C140" s="242" t="s">
        <v>647</v>
      </c>
      <c r="D140" s="243">
        <f>D$2-D139</f>
        <v>281627</v>
      </c>
      <c r="E140" s="244"/>
      <c r="F140" s="244"/>
      <c r="G140" s="243">
        <f t="shared" ref="G140:AK140" si="49">G$2-G139</f>
        <v>295948</v>
      </c>
      <c r="H140" s="244"/>
      <c r="I140" s="245"/>
      <c r="J140" s="243">
        <f t="shared" si="49"/>
        <v>310256</v>
      </c>
      <c r="K140" s="244"/>
      <c r="L140" s="245"/>
      <c r="M140" s="243">
        <f t="shared" si="49"/>
        <v>329855</v>
      </c>
      <c r="N140" s="244"/>
      <c r="O140" s="245"/>
      <c r="P140" s="243">
        <f t="shared" si="49"/>
        <v>340946</v>
      </c>
      <c r="Q140" s="244"/>
      <c r="R140" s="245"/>
      <c r="S140" s="243">
        <f t="shared" si="49"/>
        <v>349021</v>
      </c>
      <c r="T140" s="244"/>
      <c r="U140" s="245"/>
      <c r="V140" s="243">
        <f t="shared" si="49"/>
        <v>349192</v>
      </c>
      <c r="W140" s="244"/>
      <c r="X140" s="245"/>
      <c r="Y140" s="243">
        <f t="shared" si="49"/>
        <v>355360</v>
      </c>
      <c r="Z140" s="244"/>
      <c r="AA140" s="245"/>
      <c r="AB140" s="243">
        <f t="shared" si="49"/>
        <v>353927</v>
      </c>
      <c r="AC140" s="244"/>
      <c r="AD140" s="245"/>
      <c r="AE140" s="243">
        <f t="shared" si="49"/>
        <v>354618</v>
      </c>
      <c r="AF140" s="244"/>
      <c r="AG140" s="245"/>
      <c r="AH140" s="243">
        <f t="shared" si="49"/>
        <v>350885</v>
      </c>
      <c r="AI140" s="244"/>
      <c r="AJ140" s="245"/>
      <c r="AK140" s="243">
        <f t="shared" si="49"/>
        <v>345055</v>
      </c>
      <c r="AL140" s="244"/>
      <c r="AM140" s="245"/>
    </row>
    <row r="141" spans="1:39" x14ac:dyDescent="0.25">
      <c r="A141" s="236" t="s">
        <v>533</v>
      </c>
      <c r="B141" s="240">
        <v>6</v>
      </c>
      <c r="C141" s="237" t="s">
        <v>648</v>
      </c>
      <c r="D141" s="238">
        <v>5270</v>
      </c>
      <c r="E141" s="239"/>
      <c r="F141" s="239"/>
      <c r="G141" s="238">
        <v>6607</v>
      </c>
      <c r="H141" s="239"/>
      <c r="I141" s="240"/>
      <c r="J141" s="238">
        <v>8150</v>
      </c>
      <c r="K141" s="239"/>
      <c r="L141" s="240"/>
      <c r="M141" s="238">
        <v>8071</v>
      </c>
      <c r="N141" s="239"/>
      <c r="O141" s="240"/>
      <c r="P141" s="238">
        <v>9055</v>
      </c>
      <c r="Q141" s="239"/>
      <c r="R141" s="240"/>
      <c r="S141" s="238">
        <v>11695</v>
      </c>
      <c r="T141" s="239"/>
      <c r="U141" s="240"/>
      <c r="V141" s="238">
        <v>14990</v>
      </c>
      <c r="W141" s="239"/>
      <c r="X141" s="240"/>
      <c r="Y141" s="238">
        <v>15705</v>
      </c>
      <c r="Z141" s="239"/>
      <c r="AA141" s="240"/>
      <c r="AB141" s="238">
        <v>16199</v>
      </c>
      <c r="AC141" s="239"/>
      <c r="AD141" s="240"/>
      <c r="AE141" s="238">
        <v>17486</v>
      </c>
      <c r="AF141" s="239"/>
      <c r="AG141" s="240"/>
      <c r="AH141" s="238">
        <v>17752</v>
      </c>
      <c r="AI141" s="239"/>
      <c r="AJ141" s="240"/>
      <c r="AK141" s="238">
        <v>17994</v>
      </c>
      <c r="AL141" s="239"/>
      <c r="AM141" s="240"/>
    </row>
    <row r="142" spans="1:39" ht="15.75" thickBot="1" x14ac:dyDescent="0.3">
      <c r="A142" s="241" t="s">
        <v>533</v>
      </c>
      <c r="B142" s="245">
        <v>6</v>
      </c>
      <c r="C142" s="242" t="s">
        <v>648</v>
      </c>
      <c r="D142" s="243">
        <f>D$2-D141</f>
        <v>294585</v>
      </c>
      <c r="E142" s="244"/>
      <c r="F142" s="244"/>
      <c r="G142" s="243">
        <f t="shared" ref="G142:AK142" si="50">G$2-G141</f>
        <v>311458</v>
      </c>
      <c r="H142" s="244"/>
      <c r="I142" s="245"/>
      <c r="J142" s="243">
        <f t="shared" si="50"/>
        <v>327621</v>
      </c>
      <c r="K142" s="244"/>
      <c r="L142" s="245"/>
      <c r="M142" s="243">
        <f t="shared" si="50"/>
        <v>346948</v>
      </c>
      <c r="N142" s="244"/>
      <c r="O142" s="245"/>
      <c r="P142" s="243">
        <f t="shared" si="50"/>
        <v>360545</v>
      </c>
      <c r="Q142" s="244"/>
      <c r="R142" s="245"/>
      <c r="S142" s="243">
        <f t="shared" si="50"/>
        <v>373131</v>
      </c>
      <c r="T142" s="244"/>
      <c r="U142" s="245"/>
      <c r="V142" s="243">
        <f t="shared" si="50"/>
        <v>380480</v>
      </c>
      <c r="W142" s="244"/>
      <c r="X142" s="245"/>
      <c r="Y142" s="243">
        <f t="shared" si="50"/>
        <v>386607</v>
      </c>
      <c r="Z142" s="244"/>
      <c r="AA142" s="245"/>
      <c r="AB142" s="243">
        <f t="shared" si="50"/>
        <v>384976</v>
      </c>
      <c r="AC142" s="244"/>
      <c r="AD142" s="245"/>
      <c r="AE142" s="243">
        <f t="shared" si="50"/>
        <v>386766</v>
      </c>
      <c r="AF142" s="244"/>
      <c r="AG142" s="245"/>
      <c r="AH142" s="243">
        <f t="shared" si="50"/>
        <v>382457</v>
      </c>
      <c r="AI142" s="244"/>
      <c r="AJ142" s="245"/>
      <c r="AK142" s="243">
        <f t="shared" si="50"/>
        <v>376272</v>
      </c>
      <c r="AL142" s="244"/>
      <c r="AM142" s="245"/>
    </row>
    <row r="143" spans="1:39" x14ac:dyDescent="0.25">
      <c r="A143" s="236" t="s">
        <v>534</v>
      </c>
      <c r="B143" s="249">
        <v>6</v>
      </c>
      <c r="C143" s="246" t="s">
        <v>649</v>
      </c>
      <c r="D143" s="247">
        <v>12958</v>
      </c>
      <c r="E143" s="248"/>
      <c r="F143" s="248"/>
      <c r="G143" s="247">
        <v>15510</v>
      </c>
      <c r="H143" s="248"/>
      <c r="I143" s="249"/>
      <c r="J143" s="247">
        <v>17365</v>
      </c>
      <c r="K143" s="248"/>
      <c r="L143" s="249"/>
      <c r="M143" s="247">
        <v>17093</v>
      </c>
      <c r="N143" s="248"/>
      <c r="O143" s="249"/>
      <c r="P143" s="247">
        <v>19599</v>
      </c>
      <c r="Q143" s="248"/>
      <c r="R143" s="249"/>
      <c r="S143" s="247">
        <v>24110</v>
      </c>
      <c r="T143" s="248"/>
      <c r="U143" s="249"/>
      <c r="V143" s="247">
        <v>31288</v>
      </c>
      <c r="W143" s="248"/>
      <c r="X143" s="249"/>
      <c r="Y143" s="247">
        <v>31247</v>
      </c>
      <c r="Z143" s="248"/>
      <c r="AA143" s="249"/>
      <c r="AB143" s="247">
        <v>31049</v>
      </c>
      <c r="AC143" s="248"/>
      <c r="AD143" s="249"/>
      <c r="AE143" s="247">
        <v>32148</v>
      </c>
      <c r="AF143" s="248"/>
      <c r="AG143" s="249"/>
      <c r="AH143" s="247">
        <v>31572</v>
      </c>
      <c r="AI143" s="248"/>
      <c r="AJ143" s="249"/>
      <c r="AK143" s="247">
        <v>31217</v>
      </c>
      <c r="AL143" s="248"/>
      <c r="AM143" s="249"/>
    </row>
    <row r="144" spans="1:39" ht="15.75" thickBot="1" x14ac:dyDescent="0.3">
      <c r="A144" s="241" t="s">
        <v>534</v>
      </c>
      <c r="B144" s="245">
        <v>6</v>
      </c>
      <c r="C144" s="242" t="s">
        <v>649</v>
      </c>
      <c r="D144" s="243">
        <f>D$2-D143</f>
        <v>286897</v>
      </c>
      <c r="E144" s="244"/>
      <c r="F144" s="244"/>
      <c r="G144" s="243">
        <f t="shared" ref="G144:AK144" si="51">G$2-G143</f>
        <v>302555</v>
      </c>
      <c r="H144" s="244"/>
      <c r="I144" s="245"/>
      <c r="J144" s="243">
        <f t="shared" si="51"/>
        <v>318406</v>
      </c>
      <c r="K144" s="244"/>
      <c r="L144" s="245"/>
      <c r="M144" s="243">
        <f t="shared" si="51"/>
        <v>337926</v>
      </c>
      <c r="N144" s="244"/>
      <c r="O144" s="245"/>
      <c r="P144" s="243">
        <f t="shared" si="51"/>
        <v>350001</v>
      </c>
      <c r="Q144" s="244"/>
      <c r="R144" s="245"/>
      <c r="S144" s="243">
        <f t="shared" si="51"/>
        <v>360716</v>
      </c>
      <c r="T144" s="244"/>
      <c r="U144" s="245"/>
      <c r="V144" s="243">
        <f t="shared" si="51"/>
        <v>364182</v>
      </c>
      <c r="W144" s="244"/>
      <c r="X144" s="245"/>
      <c r="Y144" s="243">
        <f t="shared" si="51"/>
        <v>371065</v>
      </c>
      <c r="Z144" s="244"/>
      <c r="AA144" s="245"/>
      <c r="AB144" s="243">
        <f t="shared" si="51"/>
        <v>370126</v>
      </c>
      <c r="AC144" s="244"/>
      <c r="AD144" s="245"/>
      <c r="AE144" s="243">
        <f t="shared" si="51"/>
        <v>372104</v>
      </c>
      <c r="AF144" s="244"/>
      <c r="AG144" s="245"/>
      <c r="AH144" s="243">
        <f t="shared" si="51"/>
        <v>368637</v>
      </c>
      <c r="AI144" s="244"/>
      <c r="AJ144" s="245"/>
      <c r="AK144" s="243">
        <f t="shared" si="51"/>
        <v>363049</v>
      </c>
      <c r="AL144" s="244"/>
      <c r="AM144" s="24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opLeftCell="A13" zoomScale="80" zoomScaleNormal="80" workbookViewId="0">
      <selection activeCell="I43" sqref="I43"/>
    </sheetView>
  </sheetViews>
  <sheetFormatPr defaultColWidth="11.5703125" defaultRowHeight="15" x14ac:dyDescent="0.25"/>
  <cols>
    <col min="1" max="1" width="52.85546875" style="49" customWidth="1"/>
    <col min="2" max="2" width="5.28515625" style="49" customWidth="1"/>
    <col min="3" max="3" width="7.5703125" style="5" customWidth="1"/>
    <col min="4" max="4" width="8.28515625" style="5" customWidth="1"/>
    <col min="5" max="5" width="7.5703125" style="5" customWidth="1"/>
    <col min="6" max="6" width="9.140625" style="5" customWidth="1"/>
    <col min="7" max="7" width="8.7109375" style="5" customWidth="1"/>
    <col min="8" max="8" width="7.28515625" style="5" customWidth="1"/>
    <col min="9" max="9" width="8.28515625" style="5" customWidth="1"/>
    <col min="10" max="10" width="9.140625" style="5" customWidth="1"/>
    <col min="11" max="12" width="7.7109375" style="5" customWidth="1"/>
    <col min="13" max="13" width="8.85546875" style="5" customWidth="1"/>
    <col min="14" max="15" width="7.85546875" style="5" customWidth="1"/>
    <col min="16" max="16" width="8.5703125" style="5" customWidth="1"/>
    <col min="17" max="18" width="8.42578125" style="5" customWidth="1"/>
    <col min="19" max="19" width="8.28515625" style="5" customWidth="1"/>
    <col min="20" max="21" width="8.140625" style="5" customWidth="1"/>
    <col min="22" max="22" width="9.7109375" style="5" customWidth="1"/>
    <col min="23" max="24" width="7.28515625" style="5" customWidth="1"/>
    <col min="25" max="25" width="9.7109375" style="5" customWidth="1"/>
    <col min="26" max="27" width="7.42578125" style="5" customWidth="1"/>
    <col min="28" max="28" width="9.42578125" style="5" customWidth="1"/>
    <col min="29" max="30" width="8.28515625" style="5" customWidth="1"/>
    <col min="31" max="31" width="9.140625" style="5" customWidth="1"/>
    <col min="32" max="33" width="8.42578125" style="5" customWidth="1"/>
    <col min="34" max="34" width="9" style="5" customWidth="1"/>
    <col min="35" max="36" width="8.140625" style="5" customWidth="1"/>
    <col min="37" max="37" width="9.7109375" style="5" customWidth="1"/>
    <col min="38" max="38" width="8.85546875" style="5" customWidth="1"/>
    <col min="39" max="39" width="7.42578125" style="5" customWidth="1"/>
    <col min="40" max="16384" width="11.5703125" style="5"/>
  </cols>
  <sheetData>
    <row r="1" spans="1:39" thickBot="1" x14ac:dyDescent="0.35">
      <c r="A1" s="51" t="s">
        <v>561</v>
      </c>
      <c r="B1" s="51" t="s">
        <v>622</v>
      </c>
      <c r="C1" s="50" t="s">
        <v>589</v>
      </c>
      <c r="D1" s="51" t="s">
        <v>537</v>
      </c>
      <c r="E1" s="59" t="s">
        <v>538</v>
      </c>
      <c r="F1" s="52" t="s">
        <v>595</v>
      </c>
      <c r="G1" s="51" t="s">
        <v>539</v>
      </c>
      <c r="H1" s="59" t="s">
        <v>540</v>
      </c>
      <c r="I1" s="52" t="s">
        <v>597</v>
      </c>
      <c r="J1" s="51" t="s">
        <v>541</v>
      </c>
      <c r="K1" s="59" t="s">
        <v>542</v>
      </c>
      <c r="L1" s="52" t="s">
        <v>596</v>
      </c>
      <c r="M1" s="51" t="s">
        <v>543</v>
      </c>
      <c r="N1" s="59" t="s">
        <v>544</v>
      </c>
      <c r="O1" s="52" t="s">
        <v>598</v>
      </c>
      <c r="P1" s="51" t="s">
        <v>545</v>
      </c>
      <c r="Q1" s="59" t="s">
        <v>546</v>
      </c>
      <c r="R1" s="52" t="s">
        <v>599</v>
      </c>
      <c r="S1" s="51" t="s">
        <v>547</v>
      </c>
      <c r="T1" s="59" t="s">
        <v>548</v>
      </c>
      <c r="U1" s="52" t="s">
        <v>600</v>
      </c>
      <c r="V1" s="51" t="s">
        <v>549</v>
      </c>
      <c r="W1" s="59" t="s">
        <v>550</v>
      </c>
      <c r="X1" s="52" t="s">
        <v>601</v>
      </c>
      <c r="Y1" s="51" t="s">
        <v>551</v>
      </c>
      <c r="Z1" s="59" t="s">
        <v>552</v>
      </c>
      <c r="AA1" s="52" t="s">
        <v>602</v>
      </c>
      <c r="AB1" s="51" t="s">
        <v>553</v>
      </c>
      <c r="AC1" s="59" t="s">
        <v>554</v>
      </c>
      <c r="AD1" s="52" t="s">
        <v>603</v>
      </c>
      <c r="AE1" s="51" t="s">
        <v>555</v>
      </c>
      <c r="AF1" s="59" t="s">
        <v>556</v>
      </c>
      <c r="AG1" s="52" t="s">
        <v>604</v>
      </c>
      <c r="AH1" s="51" t="s">
        <v>557</v>
      </c>
      <c r="AI1" s="59" t="s">
        <v>558</v>
      </c>
      <c r="AJ1" s="52" t="s">
        <v>605</v>
      </c>
      <c r="AK1" s="51" t="s">
        <v>559</v>
      </c>
      <c r="AL1" s="59" t="s">
        <v>560</v>
      </c>
      <c r="AM1" s="52" t="s">
        <v>606</v>
      </c>
    </row>
    <row r="2" spans="1:39" s="49" customFormat="1" thickBot="1" x14ac:dyDescent="0.35">
      <c r="A2" s="67" t="s">
        <v>0</v>
      </c>
      <c r="B2" s="67">
        <v>0</v>
      </c>
      <c r="C2" s="67" t="s">
        <v>0</v>
      </c>
      <c r="D2" s="72">
        <v>299855</v>
      </c>
      <c r="E2" s="60"/>
      <c r="F2" s="68"/>
      <c r="G2" s="71">
        <v>318065</v>
      </c>
      <c r="H2" s="60"/>
      <c r="I2" s="68"/>
      <c r="J2" s="72">
        <v>335771</v>
      </c>
      <c r="K2" s="60"/>
      <c r="L2" s="68"/>
      <c r="M2" s="72">
        <v>355019</v>
      </c>
      <c r="N2" s="60"/>
      <c r="O2" s="68"/>
      <c r="P2" s="72">
        <v>369600</v>
      </c>
      <c r="Q2" s="60"/>
      <c r="R2" s="68"/>
      <c r="S2" s="72">
        <v>384826</v>
      </c>
      <c r="T2" s="60"/>
      <c r="U2" s="68"/>
      <c r="V2" s="72">
        <v>395470</v>
      </c>
      <c r="W2" s="60"/>
      <c r="X2" s="68"/>
      <c r="Y2" s="72">
        <v>402312</v>
      </c>
      <c r="Z2" s="60"/>
      <c r="AA2" s="68"/>
      <c r="AB2" s="72">
        <v>401175</v>
      </c>
      <c r="AC2" s="60"/>
      <c r="AD2" s="68"/>
      <c r="AE2" s="72">
        <v>404252</v>
      </c>
      <c r="AF2" s="60"/>
      <c r="AG2" s="68"/>
      <c r="AH2" s="72">
        <v>400209</v>
      </c>
      <c r="AI2" s="60"/>
      <c r="AJ2" s="68"/>
      <c r="AK2" s="70">
        <v>394266</v>
      </c>
      <c r="AL2" s="60"/>
      <c r="AM2" s="68"/>
    </row>
    <row r="3" spans="1:39" s="32" customFormat="1" thickBot="1" x14ac:dyDescent="0.35">
      <c r="A3" s="48" t="s">
        <v>1</v>
      </c>
      <c r="B3" s="118">
        <v>0</v>
      </c>
      <c r="C3" s="37" t="s">
        <v>562</v>
      </c>
      <c r="D3" s="37" t="s">
        <v>38</v>
      </c>
      <c r="E3" s="56" t="s">
        <v>114</v>
      </c>
      <c r="F3" s="65">
        <v>299855</v>
      </c>
      <c r="G3" s="37" t="s">
        <v>46</v>
      </c>
      <c r="H3" s="38" t="s">
        <v>115</v>
      </c>
      <c r="I3" s="58">
        <f>$G$2</f>
        <v>318065</v>
      </c>
      <c r="J3" s="37" t="s">
        <v>53</v>
      </c>
      <c r="K3" s="38" t="s">
        <v>116</v>
      </c>
      <c r="L3" s="69">
        <v>335771</v>
      </c>
      <c r="M3" s="37" t="s">
        <v>60</v>
      </c>
      <c r="N3" s="38" t="s">
        <v>117</v>
      </c>
      <c r="O3" s="69">
        <v>355019</v>
      </c>
      <c r="P3" s="37" t="s">
        <v>67</v>
      </c>
      <c r="Q3" s="38" t="s">
        <v>118</v>
      </c>
      <c r="R3" s="70">
        <v>369600</v>
      </c>
      <c r="S3" s="37" t="s">
        <v>73</v>
      </c>
      <c r="T3" s="38" t="s">
        <v>118</v>
      </c>
      <c r="U3" s="70">
        <v>384826</v>
      </c>
      <c r="V3" s="37" t="s">
        <v>80</v>
      </c>
      <c r="W3" s="38" t="s">
        <v>119</v>
      </c>
      <c r="X3" s="70">
        <v>395470</v>
      </c>
      <c r="Y3" s="37" t="s">
        <v>88</v>
      </c>
      <c r="Z3" s="38" t="s">
        <v>119</v>
      </c>
      <c r="AA3" s="70">
        <v>402312</v>
      </c>
      <c r="AB3" s="37" t="s">
        <v>94</v>
      </c>
      <c r="AC3" s="38" t="s">
        <v>118</v>
      </c>
      <c r="AD3" s="69">
        <v>401175</v>
      </c>
      <c r="AE3" s="37" t="s">
        <v>99</v>
      </c>
      <c r="AF3" s="38" t="s">
        <v>118</v>
      </c>
      <c r="AG3" s="70">
        <v>404252</v>
      </c>
      <c r="AH3" s="37" t="s">
        <v>104</v>
      </c>
      <c r="AI3" s="38" t="s">
        <v>118</v>
      </c>
      <c r="AJ3" s="69">
        <v>400209</v>
      </c>
      <c r="AK3" s="37" t="s">
        <v>109</v>
      </c>
      <c r="AL3" s="38" t="s">
        <v>117</v>
      </c>
      <c r="AM3" s="69">
        <v>394266</v>
      </c>
    </row>
    <row r="4" spans="1:39" s="32" customFormat="1" thickBot="1" x14ac:dyDescent="0.35">
      <c r="A4" s="44" t="s">
        <v>2</v>
      </c>
      <c r="B4" s="119">
        <v>0</v>
      </c>
      <c r="C4" s="39" t="s">
        <v>590</v>
      </c>
      <c r="D4" s="39">
        <v>98104</v>
      </c>
      <c r="E4" s="54" t="s">
        <v>130</v>
      </c>
      <c r="F4" s="64">
        <v>299855</v>
      </c>
      <c r="G4" s="39">
        <v>107607</v>
      </c>
      <c r="H4" s="40" t="s">
        <v>120</v>
      </c>
      <c r="I4" s="62">
        <v>318065</v>
      </c>
      <c r="J4" s="39">
        <v>115629</v>
      </c>
      <c r="K4" s="40" t="s">
        <v>121</v>
      </c>
      <c r="L4" s="69">
        <v>335771</v>
      </c>
      <c r="M4" s="39">
        <v>124675</v>
      </c>
      <c r="N4" s="40" t="s">
        <v>122</v>
      </c>
      <c r="O4" s="69">
        <v>355019</v>
      </c>
      <c r="P4" s="39">
        <v>132801</v>
      </c>
      <c r="Q4" s="40" t="s">
        <v>123</v>
      </c>
      <c r="R4" s="70">
        <v>369600</v>
      </c>
      <c r="S4" s="39">
        <v>140657</v>
      </c>
      <c r="T4" s="40" t="s">
        <v>131</v>
      </c>
      <c r="U4" s="70">
        <v>384826</v>
      </c>
      <c r="V4" s="39">
        <v>144226</v>
      </c>
      <c r="W4" s="40" t="s">
        <v>124</v>
      </c>
      <c r="X4" s="70">
        <v>395470</v>
      </c>
      <c r="Y4" s="39">
        <v>145462</v>
      </c>
      <c r="Z4" s="40" t="s">
        <v>125</v>
      </c>
      <c r="AA4" s="70">
        <v>402312</v>
      </c>
      <c r="AB4" s="39">
        <v>147890</v>
      </c>
      <c r="AC4" s="40" t="s">
        <v>126</v>
      </c>
      <c r="AD4" s="69">
        <v>401175</v>
      </c>
      <c r="AE4" s="39">
        <v>149950</v>
      </c>
      <c r="AF4" s="40" t="s">
        <v>127</v>
      </c>
      <c r="AG4" s="70">
        <v>404252</v>
      </c>
      <c r="AH4" s="39">
        <v>148749</v>
      </c>
      <c r="AI4" s="40" t="s">
        <v>128</v>
      </c>
      <c r="AJ4" s="69">
        <v>400209</v>
      </c>
      <c r="AK4" s="39">
        <v>148385</v>
      </c>
      <c r="AL4" s="40" t="s">
        <v>129</v>
      </c>
      <c r="AM4" s="69">
        <v>394266</v>
      </c>
    </row>
    <row r="5" spans="1:39" s="32" customFormat="1" thickBot="1" x14ac:dyDescent="0.35">
      <c r="A5" s="45" t="str">
        <f>A4</f>
        <v>Age &gt;75 years, n (%)</v>
      </c>
      <c r="B5" s="120">
        <v>0</v>
      </c>
      <c r="C5" s="41" t="str">
        <f>C4</f>
        <v>Q0</v>
      </c>
      <c r="D5" s="41">
        <f>D$2-D4</f>
        <v>201751</v>
      </c>
      <c r="E5" s="55"/>
      <c r="F5" s="65">
        <v>299855</v>
      </c>
      <c r="G5" s="41">
        <f>G$2-G4</f>
        <v>210458</v>
      </c>
      <c r="H5" s="42"/>
      <c r="I5" s="58">
        <v>318065</v>
      </c>
      <c r="J5" s="41">
        <f>J$2-J4</f>
        <v>220142</v>
      </c>
      <c r="K5" s="42"/>
      <c r="L5" s="69">
        <v>335771</v>
      </c>
      <c r="M5" s="41">
        <f>M$2-M4</f>
        <v>230344</v>
      </c>
      <c r="N5" s="42"/>
      <c r="O5" s="69">
        <v>355019</v>
      </c>
      <c r="P5" s="41">
        <f>P$2-P4</f>
        <v>236799</v>
      </c>
      <c r="Q5" s="42"/>
      <c r="R5" s="70">
        <v>369600</v>
      </c>
      <c r="S5" s="41">
        <f>S$2-S4</f>
        <v>244169</v>
      </c>
      <c r="T5" s="42"/>
      <c r="U5" s="70">
        <v>384826</v>
      </c>
      <c r="V5" s="41">
        <f>V$2-V4</f>
        <v>251244</v>
      </c>
      <c r="W5" s="42"/>
      <c r="X5" s="70">
        <v>395470</v>
      </c>
      <c r="Y5" s="41">
        <f>Y$2-Y4</f>
        <v>256850</v>
      </c>
      <c r="Z5" s="42"/>
      <c r="AA5" s="70">
        <v>402312</v>
      </c>
      <c r="AB5" s="41">
        <f>AB$2-AB4</f>
        <v>253285</v>
      </c>
      <c r="AC5" s="42"/>
      <c r="AD5" s="69">
        <v>401175</v>
      </c>
      <c r="AE5" s="41">
        <f>AE$2-AE4</f>
        <v>254302</v>
      </c>
      <c r="AF5" s="42"/>
      <c r="AG5" s="70">
        <v>404252</v>
      </c>
      <c r="AH5" s="41">
        <f>AH$2-AH4</f>
        <v>251460</v>
      </c>
      <c r="AI5" s="42"/>
      <c r="AJ5" s="69">
        <v>400209</v>
      </c>
      <c r="AK5" s="41">
        <f>AK$2-AK4</f>
        <v>245881</v>
      </c>
      <c r="AL5" s="42"/>
      <c r="AM5" s="69">
        <v>394266</v>
      </c>
    </row>
    <row r="6" spans="1:39" s="32" customFormat="1" thickBot="1" x14ac:dyDescent="0.35">
      <c r="A6" s="43" t="s">
        <v>3</v>
      </c>
      <c r="B6" s="1">
        <v>0</v>
      </c>
      <c r="C6" s="35" t="s">
        <v>563</v>
      </c>
      <c r="D6" s="35" t="s">
        <v>39</v>
      </c>
      <c r="E6" s="53" t="s">
        <v>132</v>
      </c>
      <c r="F6" s="61">
        <v>299855</v>
      </c>
      <c r="G6" s="35" t="s">
        <v>47</v>
      </c>
      <c r="H6" s="36" t="s">
        <v>133</v>
      </c>
      <c r="I6" s="57">
        <v>318065</v>
      </c>
      <c r="J6" s="35" t="s">
        <v>54</v>
      </c>
      <c r="K6" s="36" t="s">
        <v>134</v>
      </c>
      <c r="L6" s="69">
        <v>335771</v>
      </c>
      <c r="M6" s="35" t="s">
        <v>61</v>
      </c>
      <c r="N6" s="36" t="s">
        <v>135</v>
      </c>
      <c r="O6" s="69">
        <v>355019</v>
      </c>
      <c r="P6" s="35" t="s">
        <v>68</v>
      </c>
      <c r="Q6" s="36" t="s">
        <v>136</v>
      </c>
      <c r="R6" s="70">
        <v>369600</v>
      </c>
      <c r="S6" s="35" t="s">
        <v>74</v>
      </c>
      <c r="T6" s="36" t="s">
        <v>137</v>
      </c>
      <c r="U6" s="70">
        <v>384826</v>
      </c>
      <c r="V6" s="35" t="s">
        <v>81</v>
      </c>
      <c r="W6" s="36" t="s">
        <v>138</v>
      </c>
      <c r="X6" s="70">
        <v>395470</v>
      </c>
      <c r="Y6" s="35" t="s">
        <v>89</v>
      </c>
      <c r="Z6" s="36" t="s">
        <v>139</v>
      </c>
      <c r="AA6" s="70">
        <v>402312</v>
      </c>
      <c r="AB6" s="35" t="s">
        <v>95</v>
      </c>
      <c r="AC6" s="36" t="s">
        <v>140</v>
      </c>
      <c r="AD6" s="69">
        <v>401175</v>
      </c>
      <c r="AE6" s="35" t="s">
        <v>100</v>
      </c>
      <c r="AF6" s="36" t="s">
        <v>141</v>
      </c>
      <c r="AG6" s="70">
        <v>404252</v>
      </c>
      <c r="AH6" s="35" t="s">
        <v>105</v>
      </c>
      <c r="AI6" s="36" t="s">
        <v>142</v>
      </c>
      <c r="AJ6" s="69">
        <v>400209</v>
      </c>
      <c r="AK6" s="35" t="s">
        <v>110</v>
      </c>
      <c r="AL6" s="36" t="s">
        <v>143</v>
      </c>
      <c r="AM6" s="69">
        <v>394266</v>
      </c>
    </row>
    <row r="7" spans="1:39" s="32" customFormat="1" thickBot="1" x14ac:dyDescent="0.35">
      <c r="A7" s="44" t="s">
        <v>4</v>
      </c>
      <c r="B7" s="119">
        <v>0</v>
      </c>
      <c r="C7" s="39" t="s">
        <v>564</v>
      </c>
      <c r="D7" s="39">
        <v>155534</v>
      </c>
      <c r="E7" s="54" t="s">
        <v>144</v>
      </c>
      <c r="F7" s="64">
        <v>299855</v>
      </c>
      <c r="G7" s="39">
        <v>166499</v>
      </c>
      <c r="H7" s="40" t="s">
        <v>145</v>
      </c>
      <c r="I7" s="62">
        <v>318065</v>
      </c>
      <c r="J7" s="39">
        <v>177329</v>
      </c>
      <c r="K7" s="40" t="s">
        <v>146</v>
      </c>
      <c r="L7" s="69">
        <v>335771</v>
      </c>
      <c r="M7" s="39">
        <v>188809</v>
      </c>
      <c r="N7" s="40" t="s">
        <v>147</v>
      </c>
      <c r="O7" s="69">
        <v>355019</v>
      </c>
      <c r="P7" s="39">
        <v>197641</v>
      </c>
      <c r="Q7" s="40" t="s">
        <v>148</v>
      </c>
      <c r="R7" s="70">
        <v>369600</v>
      </c>
      <c r="S7" s="39">
        <v>206793</v>
      </c>
      <c r="T7" s="40" t="s">
        <v>149</v>
      </c>
      <c r="U7" s="70">
        <v>384826</v>
      </c>
      <c r="V7" s="39">
        <v>213202</v>
      </c>
      <c r="W7" s="40" t="s">
        <v>150</v>
      </c>
      <c r="X7" s="70">
        <v>395470</v>
      </c>
      <c r="Y7" s="39">
        <v>217706</v>
      </c>
      <c r="Z7" s="40" t="s">
        <v>151</v>
      </c>
      <c r="AA7" s="70">
        <v>402312</v>
      </c>
      <c r="AB7" s="39">
        <v>218271</v>
      </c>
      <c r="AC7" s="40" t="s">
        <v>152</v>
      </c>
      <c r="AD7" s="69">
        <v>401175</v>
      </c>
      <c r="AE7" s="39">
        <v>220818</v>
      </c>
      <c r="AF7" s="40" t="s">
        <v>153</v>
      </c>
      <c r="AG7" s="70">
        <v>404252</v>
      </c>
      <c r="AH7" s="39">
        <v>219289</v>
      </c>
      <c r="AI7" s="40" t="s">
        <v>154</v>
      </c>
      <c r="AJ7" s="69">
        <v>400209</v>
      </c>
      <c r="AK7" s="39">
        <v>216708</v>
      </c>
      <c r="AL7" s="40" t="s">
        <v>155</v>
      </c>
      <c r="AM7" s="69">
        <v>394266</v>
      </c>
    </row>
    <row r="8" spans="1:39" s="32" customFormat="1" thickBot="1" x14ac:dyDescent="0.35">
      <c r="A8" s="45" t="str">
        <f>A7</f>
        <v>Sex (male), n (%)</v>
      </c>
      <c r="B8" s="120">
        <v>0</v>
      </c>
      <c r="C8" s="41" t="str">
        <f>C7</f>
        <v>Q1</v>
      </c>
      <c r="D8" s="41">
        <f>D$2-D7</f>
        <v>144321</v>
      </c>
      <c r="E8" s="55"/>
      <c r="F8" s="65">
        <v>299855</v>
      </c>
      <c r="G8" s="41">
        <f>G$2-G7</f>
        <v>151566</v>
      </c>
      <c r="H8" s="42"/>
      <c r="I8" s="58">
        <v>318065</v>
      </c>
      <c r="J8" s="41">
        <f>J$2-J7</f>
        <v>158442</v>
      </c>
      <c r="K8" s="42"/>
      <c r="L8" s="69">
        <v>335771</v>
      </c>
      <c r="M8" s="41">
        <f>M$2-M7</f>
        <v>166210</v>
      </c>
      <c r="N8" s="42"/>
      <c r="O8" s="69">
        <v>355019</v>
      </c>
      <c r="P8" s="41">
        <f>P$2-P7</f>
        <v>171959</v>
      </c>
      <c r="Q8" s="42"/>
      <c r="R8" s="70">
        <v>369600</v>
      </c>
      <c r="S8" s="41">
        <f>S$2-S7</f>
        <v>178033</v>
      </c>
      <c r="T8" s="42"/>
      <c r="U8" s="70">
        <v>384826</v>
      </c>
      <c r="V8" s="41">
        <f>V$2-V7</f>
        <v>182268</v>
      </c>
      <c r="W8" s="42"/>
      <c r="X8" s="70">
        <v>395470</v>
      </c>
      <c r="Y8" s="41">
        <f>Y$2-Y7</f>
        <v>184606</v>
      </c>
      <c r="Z8" s="42"/>
      <c r="AA8" s="70">
        <v>402312</v>
      </c>
      <c r="AB8" s="41">
        <f>AB$2-AB7</f>
        <v>182904</v>
      </c>
      <c r="AC8" s="42"/>
      <c r="AD8" s="69">
        <v>401175</v>
      </c>
      <c r="AE8" s="41">
        <f>AE$2-AE7</f>
        <v>183434</v>
      </c>
      <c r="AF8" s="42"/>
      <c r="AG8" s="70">
        <v>404252</v>
      </c>
      <c r="AH8" s="41">
        <f>AH$2-AH7</f>
        <v>180920</v>
      </c>
      <c r="AI8" s="42"/>
      <c r="AJ8" s="69">
        <v>400209</v>
      </c>
      <c r="AK8" s="41">
        <f>AK$2-AK7</f>
        <v>177558</v>
      </c>
      <c r="AL8" s="42"/>
      <c r="AM8" s="69">
        <v>394266</v>
      </c>
    </row>
    <row r="9" spans="1:39" s="32" customFormat="1" thickBot="1" x14ac:dyDescent="0.35">
      <c r="A9" s="46" t="s">
        <v>5</v>
      </c>
      <c r="B9" s="121">
        <v>0</v>
      </c>
      <c r="C9" s="33"/>
      <c r="D9" s="33"/>
      <c r="F9" s="66">
        <v>299855</v>
      </c>
      <c r="G9" s="33"/>
      <c r="H9" s="34"/>
      <c r="I9" s="63">
        <v>318065</v>
      </c>
      <c r="J9" s="33"/>
      <c r="K9" s="34"/>
      <c r="L9" s="69">
        <v>335771</v>
      </c>
      <c r="M9" s="33"/>
      <c r="N9" s="34"/>
      <c r="O9" s="69">
        <v>355019</v>
      </c>
      <c r="P9" s="33"/>
      <c r="Q9" s="34"/>
      <c r="R9" s="70">
        <v>369600</v>
      </c>
      <c r="S9" s="33"/>
      <c r="T9" s="34"/>
      <c r="U9" s="70">
        <v>384826</v>
      </c>
      <c r="V9" s="33"/>
      <c r="W9" s="34"/>
      <c r="X9" s="70">
        <v>395470</v>
      </c>
      <c r="Y9" s="33"/>
      <c r="Z9" s="34"/>
      <c r="AA9" s="70">
        <v>402312</v>
      </c>
      <c r="AB9" s="33"/>
      <c r="AC9" s="34"/>
      <c r="AD9" s="69">
        <v>401175</v>
      </c>
      <c r="AE9" s="33"/>
      <c r="AF9" s="34"/>
      <c r="AG9" s="70">
        <v>404252</v>
      </c>
      <c r="AH9" s="33"/>
      <c r="AI9" s="34"/>
      <c r="AJ9" s="69">
        <v>400209</v>
      </c>
      <c r="AK9" s="33"/>
      <c r="AL9" s="34"/>
      <c r="AM9" s="69">
        <v>394266</v>
      </c>
    </row>
    <row r="10" spans="1:39" s="32" customFormat="1" thickBot="1" x14ac:dyDescent="0.35">
      <c r="A10" s="44" t="s">
        <v>6</v>
      </c>
      <c r="B10" s="119">
        <v>0</v>
      </c>
      <c r="C10" s="39" t="s">
        <v>565</v>
      </c>
      <c r="D10" s="39">
        <v>151906</v>
      </c>
      <c r="E10" s="54" t="s">
        <v>156</v>
      </c>
      <c r="F10" s="64">
        <v>299855</v>
      </c>
      <c r="G10" s="39">
        <v>169301</v>
      </c>
      <c r="H10" s="40" t="s">
        <v>157</v>
      </c>
      <c r="I10" s="62">
        <v>318065</v>
      </c>
      <c r="J10" s="39">
        <v>186097</v>
      </c>
      <c r="K10" s="40" t="s">
        <v>158</v>
      </c>
      <c r="L10" s="69">
        <v>335771</v>
      </c>
      <c r="M10" s="39">
        <v>212027</v>
      </c>
      <c r="N10" s="40" t="s">
        <v>159</v>
      </c>
      <c r="O10" s="69">
        <v>355019</v>
      </c>
      <c r="P10" s="39">
        <v>224377</v>
      </c>
      <c r="Q10" s="40" t="s">
        <v>157</v>
      </c>
      <c r="R10" s="70">
        <v>369600</v>
      </c>
      <c r="S10" s="39">
        <v>233993</v>
      </c>
      <c r="T10" s="40" t="s">
        <v>160</v>
      </c>
      <c r="U10" s="70">
        <v>384826</v>
      </c>
      <c r="V10" s="39">
        <v>233957</v>
      </c>
      <c r="W10" s="40" t="s">
        <v>161</v>
      </c>
      <c r="X10" s="70">
        <v>395470</v>
      </c>
      <c r="Y10" s="39">
        <v>230948</v>
      </c>
      <c r="Z10" s="40" t="s">
        <v>162</v>
      </c>
      <c r="AA10" s="70">
        <v>402312</v>
      </c>
      <c r="AB10" s="39">
        <v>224317</v>
      </c>
      <c r="AC10" s="40" t="s">
        <v>163</v>
      </c>
      <c r="AD10" s="69">
        <v>401175</v>
      </c>
      <c r="AE10" s="39">
        <v>221448</v>
      </c>
      <c r="AF10" s="40" t="s">
        <v>164</v>
      </c>
      <c r="AG10" s="70">
        <v>404252</v>
      </c>
      <c r="AH10" s="39">
        <v>216008</v>
      </c>
      <c r="AI10" s="40" t="s">
        <v>154</v>
      </c>
      <c r="AJ10" s="69">
        <v>400209</v>
      </c>
      <c r="AK10" s="39">
        <v>209774</v>
      </c>
      <c r="AL10" s="40" t="s">
        <v>165</v>
      </c>
      <c r="AM10" s="69">
        <v>394266</v>
      </c>
    </row>
    <row r="11" spans="1:39" s="32" customFormat="1" thickBot="1" x14ac:dyDescent="0.35">
      <c r="A11" s="47" t="s">
        <v>7</v>
      </c>
      <c r="B11" s="122">
        <v>0</v>
      </c>
      <c r="C11" s="30" t="s">
        <v>565</v>
      </c>
      <c r="D11" s="30">
        <v>42554</v>
      </c>
      <c r="E11" s="29" t="s">
        <v>166</v>
      </c>
      <c r="F11" s="66">
        <v>299855</v>
      </c>
      <c r="G11" s="30">
        <v>46441</v>
      </c>
      <c r="H11" s="31" t="s">
        <v>167</v>
      </c>
      <c r="I11" s="63">
        <v>318065</v>
      </c>
      <c r="J11" s="30">
        <v>49119</v>
      </c>
      <c r="K11" s="31" t="s">
        <v>168</v>
      </c>
      <c r="L11" s="69">
        <v>335771</v>
      </c>
      <c r="M11" s="30">
        <v>50377</v>
      </c>
      <c r="N11" s="31" t="s">
        <v>169</v>
      </c>
      <c r="O11" s="69">
        <v>355019</v>
      </c>
      <c r="P11" s="30">
        <v>50347</v>
      </c>
      <c r="Q11" s="31" t="s">
        <v>170</v>
      </c>
      <c r="R11" s="70">
        <v>369600</v>
      </c>
      <c r="S11" s="30">
        <v>51658</v>
      </c>
      <c r="T11" s="31" t="s">
        <v>171</v>
      </c>
      <c r="U11" s="70">
        <v>384826</v>
      </c>
      <c r="V11" s="30">
        <v>54518</v>
      </c>
      <c r="W11" s="31" t="s">
        <v>172</v>
      </c>
      <c r="X11" s="70">
        <v>395470</v>
      </c>
      <c r="Y11" s="30">
        <v>56625</v>
      </c>
      <c r="Z11" s="31" t="s">
        <v>173</v>
      </c>
      <c r="AA11" s="70">
        <v>402312</v>
      </c>
      <c r="AB11" s="30">
        <v>56756</v>
      </c>
      <c r="AC11" s="31" t="s">
        <v>173</v>
      </c>
      <c r="AD11" s="69">
        <v>401175</v>
      </c>
      <c r="AE11" s="30">
        <v>57323</v>
      </c>
      <c r="AF11" s="31" t="s">
        <v>173</v>
      </c>
      <c r="AG11" s="70">
        <v>404252</v>
      </c>
      <c r="AH11" s="30">
        <v>57457</v>
      </c>
      <c r="AI11" s="31" t="s">
        <v>174</v>
      </c>
      <c r="AJ11" s="69">
        <v>400209</v>
      </c>
      <c r="AK11" s="30">
        <v>56060</v>
      </c>
      <c r="AL11" s="31" t="s">
        <v>170</v>
      </c>
      <c r="AM11" s="69">
        <v>394266</v>
      </c>
    </row>
    <row r="12" spans="1:39" s="32" customFormat="1" thickBot="1" x14ac:dyDescent="0.35">
      <c r="A12" s="45" t="s">
        <v>8</v>
      </c>
      <c r="B12" s="120">
        <v>0</v>
      </c>
      <c r="C12" s="41" t="s">
        <v>565</v>
      </c>
      <c r="D12" s="41">
        <v>40926</v>
      </c>
      <c r="E12" s="55" t="s">
        <v>175</v>
      </c>
      <c r="F12" s="65">
        <v>299855</v>
      </c>
      <c r="G12" s="41">
        <v>47488</v>
      </c>
      <c r="H12" s="42" t="s">
        <v>176</v>
      </c>
      <c r="I12" s="58">
        <v>318065</v>
      </c>
      <c r="J12" s="41">
        <v>55656</v>
      </c>
      <c r="K12" s="42" t="s">
        <v>177</v>
      </c>
      <c r="L12" s="69">
        <v>335771</v>
      </c>
      <c r="M12" s="41">
        <v>65449</v>
      </c>
      <c r="N12" s="42" t="s">
        <v>178</v>
      </c>
      <c r="O12" s="69">
        <v>355019</v>
      </c>
      <c r="P12" s="41">
        <v>74050</v>
      </c>
      <c r="Q12" s="42" t="s">
        <v>179</v>
      </c>
      <c r="R12" s="70">
        <v>369600</v>
      </c>
      <c r="S12" s="41">
        <v>81493</v>
      </c>
      <c r="T12" s="42" t="s">
        <v>180</v>
      </c>
      <c r="U12" s="70">
        <v>384826</v>
      </c>
      <c r="V12" s="41">
        <v>92541</v>
      </c>
      <c r="W12" s="42" t="s">
        <v>181</v>
      </c>
      <c r="X12" s="70">
        <v>395470</v>
      </c>
      <c r="Y12" s="41">
        <v>102432</v>
      </c>
      <c r="Z12" s="42" t="s">
        <v>182</v>
      </c>
      <c r="AA12" s="70">
        <v>402312</v>
      </c>
      <c r="AB12" s="41">
        <v>110433</v>
      </c>
      <c r="AC12" s="42" t="s">
        <v>183</v>
      </c>
      <c r="AD12" s="69">
        <v>401175</v>
      </c>
      <c r="AE12" s="41">
        <v>117462</v>
      </c>
      <c r="AF12" s="42" t="s">
        <v>184</v>
      </c>
      <c r="AG12" s="70">
        <v>404252</v>
      </c>
      <c r="AH12" s="41">
        <v>120801</v>
      </c>
      <c r="AI12" s="42" t="s">
        <v>185</v>
      </c>
      <c r="AJ12" s="69">
        <v>400209</v>
      </c>
      <c r="AK12" s="41">
        <v>124391</v>
      </c>
      <c r="AL12" s="42" t="s">
        <v>186</v>
      </c>
      <c r="AM12" s="69">
        <v>394266</v>
      </c>
    </row>
    <row r="13" spans="1:39" s="32" customFormat="1" thickBot="1" x14ac:dyDescent="0.35">
      <c r="A13" s="46" t="s">
        <v>9</v>
      </c>
      <c r="B13" s="121">
        <v>0</v>
      </c>
      <c r="C13" s="33"/>
      <c r="D13" s="33"/>
      <c r="F13" s="66">
        <v>299855</v>
      </c>
      <c r="G13" s="33"/>
      <c r="H13" s="34"/>
      <c r="I13" s="63">
        <v>318065</v>
      </c>
      <c r="J13" s="33"/>
      <c r="K13" s="34"/>
      <c r="L13" s="69">
        <v>335771</v>
      </c>
      <c r="M13" s="33"/>
      <c r="N13" s="34"/>
      <c r="O13" s="69">
        <v>355019</v>
      </c>
      <c r="P13" s="33"/>
      <c r="Q13" s="34"/>
      <c r="R13" s="70">
        <v>369600</v>
      </c>
      <c r="S13" s="33"/>
      <c r="T13" s="34"/>
      <c r="U13" s="70">
        <v>384826</v>
      </c>
      <c r="V13" s="33"/>
      <c r="W13" s="34"/>
      <c r="X13" s="70">
        <v>395470</v>
      </c>
      <c r="Y13" s="33"/>
      <c r="Z13" s="34"/>
      <c r="AA13" s="70">
        <v>402312</v>
      </c>
      <c r="AB13" s="33"/>
      <c r="AC13" s="34"/>
      <c r="AD13" s="69">
        <v>401175</v>
      </c>
      <c r="AE13" s="33"/>
      <c r="AF13" s="34"/>
      <c r="AG13" s="70">
        <v>404252</v>
      </c>
      <c r="AH13" s="33"/>
      <c r="AI13" s="34"/>
      <c r="AJ13" s="69">
        <v>400209</v>
      </c>
      <c r="AK13" s="33"/>
      <c r="AL13" s="34"/>
      <c r="AM13" s="69">
        <v>394266</v>
      </c>
    </row>
    <row r="14" spans="1:39" s="32" customFormat="1" thickBot="1" x14ac:dyDescent="0.35">
      <c r="A14" s="44" t="s">
        <v>10</v>
      </c>
      <c r="B14" s="119">
        <v>0</v>
      </c>
      <c r="C14" s="39" t="s">
        <v>566</v>
      </c>
      <c r="D14" s="39">
        <v>82147</v>
      </c>
      <c r="E14" s="54" t="s">
        <v>187</v>
      </c>
      <c r="F14" s="64">
        <v>299855</v>
      </c>
      <c r="G14" s="39">
        <v>93138</v>
      </c>
      <c r="H14" s="40" t="s">
        <v>188</v>
      </c>
      <c r="I14" s="62">
        <v>318065</v>
      </c>
      <c r="J14" s="39">
        <v>108256</v>
      </c>
      <c r="K14" s="40" t="s">
        <v>189</v>
      </c>
      <c r="L14" s="69">
        <v>335771</v>
      </c>
      <c r="M14" s="39">
        <v>129886</v>
      </c>
      <c r="N14" s="40" t="s">
        <v>190</v>
      </c>
      <c r="O14" s="69">
        <v>355019</v>
      </c>
      <c r="P14" s="39">
        <v>137741</v>
      </c>
      <c r="Q14" s="40" t="s">
        <v>191</v>
      </c>
      <c r="R14" s="70">
        <v>369600</v>
      </c>
      <c r="S14" s="39">
        <v>151994</v>
      </c>
      <c r="T14" s="40" t="s">
        <v>192</v>
      </c>
      <c r="U14" s="70">
        <v>384826</v>
      </c>
      <c r="V14" s="39">
        <v>169619</v>
      </c>
      <c r="W14" s="40" t="s">
        <v>193</v>
      </c>
      <c r="X14" s="70">
        <v>395470</v>
      </c>
      <c r="Y14" s="39">
        <v>159519</v>
      </c>
      <c r="Z14" s="40" t="s">
        <v>194</v>
      </c>
      <c r="AA14" s="70">
        <v>402312</v>
      </c>
      <c r="AB14" s="39">
        <v>160084</v>
      </c>
      <c r="AC14" s="40" t="s">
        <v>195</v>
      </c>
      <c r="AD14" s="69">
        <v>401175</v>
      </c>
      <c r="AE14" s="39">
        <v>166452</v>
      </c>
      <c r="AF14" s="40" t="s">
        <v>196</v>
      </c>
      <c r="AG14" s="70">
        <v>404252</v>
      </c>
      <c r="AH14" s="39">
        <v>161344</v>
      </c>
      <c r="AI14" s="40" t="s">
        <v>160</v>
      </c>
      <c r="AJ14" s="69">
        <v>400209</v>
      </c>
      <c r="AK14" s="39">
        <v>167135</v>
      </c>
      <c r="AL14" s="40" t="s">
        <v>197</v>
      </c>
      <c r="AM14" s="69">
        <v>394266</v>
      </c>
    </row>
    <row r="15" spans="1:39" s="32" customFormat="1" thickBot="1" x14ac:dyDescent="0.35">
      <c r="A15" s="47" t="s">
        <v>11</v>
      </c>
      <c r="B15" s="122">
        <v>0</v>
      </c>
      <c r="C15" s="30" t="s">
        <v>566</v>
      </c>
      <c r="D15" s="30">
        <v>31721</v>
      </c>
      <c r="E15" s="29" t="s">
        <v>198</v>
      </c>
      <c r="F15" s="66">
        <v>299855</v>
      </c>
      <c r="G15" s="30">
        <v>34600</v>
      </c>
      <c r="H15" s="31" t="s">
        <v>182</v>
      </c>
      <c r="I15" s="63">
        <v>318065</v>
      </c>
      <c r="J15" s="30">
        <v>41045</v>
      </c>
      <c r="K15" s="31" t="s">
        <v>199</v>
      </c>
      <c r="L15" s="69">
        <v>335771</v>
      </c>
      <c r="M15" s="30">
        <v>50310</v>
      </c>
      <c r="N15" s="31" t="s">
        <v>200</v>
      </c>
      <c r="O15" s="69">
        <v>355019</v>
      </c>
      <c r="P15" s="30">
        <v>52133</v>
      </c>
      <c r="Q15" s="31" t="s">
        <v>201</v>
      </c>
      <c r="R15" s="70">
        <v>369600</v>
      </c>
      <c r="S15" s="30">
        <v>56258</v>
      </c>
      <c r="T15" s="31" t="s">
        <v>202</v>
      </c>
      <c r="U15" s="70">
        <v>384826</v>
      </c>
      <c r="V15" s="30">
        <v>70112</v>
      </c>
      <c r="W15" s="31" t="s">
        <v>203</v>
      </c>
      <c r="X15" s="70">
        <v>395470</v>
      </c>
      <c r="Y15" s="30">
        <v>79852</v>
      </c>
      <c r="Z15" s="31" t="s">
        <v>204</v>
      </c>
      <c r="AA15" s="70">
        <v>402312</v>
      </c>
      <c r="AB15" s="30">
        <v>84434</v>
      </c>
      <c r="AC15" s="31" t="s">
        <v>205</v>
      </c>
      <c r="AD15" s="69">
        <v>401175</v>
      </c>
      <c r="AE15" s="30">
        <v>88968</v>
      </c>
      <c r="AF15" s="31" t="s">
        <v>206</v>
      </c>
      <c r="AG15" s="70">
        <v>404252</v>
      </c>
      <c r="AH15" s="30">
        <v>88419</v>
      </c>
      <c r="AI15" s="31" t="s">
        <v>207</v>
      </c>
      <c r="AJ15" s="69">
        <v>400209</v>
      </c>
      <c r="AK15" s="30">
        <v>91182</v>
      </c>
      <c r="AL15" s="31" t="s">
        <v>208</v>
      </c>
      <c r="AM15" s="69">
        <v>394266</v>
      </c>
    </row>
    <row r="16" spans="1:39" s="32" customFormat="1" thickBot="1" x14ac:dyDescent="0.35">
      <c r="A16" s="45" t="s">
        <v>12</v>
      </c>
      <c r="B16" s="120">
        <v>0</v>
      </c>
      <c r="C16" s="41" t="s">
        <v>566</v>
      </c>
      <c r="D16" s="41">
        <v>3492</v>
      </c>
      <c r="E16" s="55" t="s">
        <v>209</v>
      </c>
      <c r="F16" s="65">
        <v>299855</v>
      </c>
      <c r="G16" s="41">
        <v>3578</v>
      </c>
      <c r="H16" s="42" t="s">
        <v>210</v>
      </c>
      <c r="I16" s="58">
        <v>318065</v>
      </c>
      <c r="J16" s="41">
        <v>3781</v>
      </c>
      <c r="K16" s="42" t="s">
        <v>211</v>
      </c>
      <c r="L16" s="69">
        <v>335771</v>
      </c>
      <c r="M16" s="41">
        <v>4069</v>
      </c>
      <c r="N16" s="42" t="s">
        <v>212</v>
      </c>
      <c r="O16" s="69">
        <v>355019</v>
      </c>
      <c r="P16" s="41">
        <v>4021</v>
      </c>
      <c r="Q16" s="42" t="s">
        <v>213</v>
      </c>
      <c r="R16" s="70">
        <v>369600</v>
      </c>
      <c r="S16" s="41">
        <v>4038</v>
      </c>
      <c r="T16" s="42" t="s">
        <v>214</v>
      </c>
      <c r="U16" s="70">
        <v>384826</v>
      </c>
      <c r="V16" s="41">
        <v>4328</v>
      </c>
      <c r="W16" s="42" t="s">
        <v>215</v>
      </c>
      <c r="X16" s="70">
        <v>395470</v>
      </c>
      <c r="Y16" s="41">
        <v>4303</v>
      </c>
      <c r="Z16" s="42" t="s">
        <v>215</v>
      </c>
      <c r="AA16" s="70">
        <v>402312</v>
      </c>
      <c r="AB16" s="41">
        <v>3977</v>
      </c>
      <c r="AC16" s="42" t="s">
        <v>216</v>
      </c>
      <c r="AD16" s="69">
        <v>401175</v>
      </c>
      <c r="AE16" s="41">
        <v>3803</v>
      </c>
      <c r="AF16" s="42" t="s">
        <v>217</v>
      </c>
      <c r="AG16" s="70">
        <v>404252</v>
      </c>
      <c r="AH16" s="41">
        <v>3525</v>
      </c>
      <c r="AI16" s="42" t="s">
        <v>218</v>
      </c>
      <c r="AJ16" s="69">
        <v>400209</v>
      </c>
      <c r="AK16" s="41">
        <v>3335</v>
      </c>
      <c r="AL16" s="42" t="s">
        <v>219</v>
      </c>
      <c r="AM16" s="69">
        <v>394266</v>
      </c>
    </row>
    <row r="17" spans="1:39" s="32" customFormat="1" thickBot="1" x14ac:dyDescent="0.35">
      <c r="A17" s="46" t="s">
        <v>13</v>
      </c>
      <c r="B17" s="121">
        <v>0</v>
      </c>
      <c r="C17" s="33"/>
      <c r="D17" s="33"/>
      <c r="F17" s="66">
        <v>299855</v>
      </c>
      <c r="G17" s="33"/>
      <c r="H17" s="34"/>
      <c r="I17" s="63">
        <v>318065</v>
      </c>
      <c r="J17" s="33"/>
      <c r="K17" s="34"/>
      <c r="L17" s="69">
        <v>335771</v>
      </c>
      <c r="M17" s="33"/>
      <c r="N17" s="34"/>
      <c r="O17" s="69">
        <v>355019</v>
      </c>
      <c r="P17" s="33"/>
      <c r="Q17" s="34"/>
      <c r="R17" s="70">
        <v>369600</v>
      </c>
      <c r="S17" s="33"/>
      <c r="T17" s="34"/>
      <c r="U17" s="70">
        <v>384826</v>
      </c>
      <c r="V17" s="33"/>
      <c r="W17" s="34"/>
      <c r="X17" s="70">
        <v>395470</v>
      </c>
      <c r="Y17" s="33"/>
      <c r="Z17" s="34"/>
      <c r="AA17" s="70">
        <v>402312</v>
      </c>
      <c r="AB17" s="33"/>
      <c r="AC17" s="34"/>
      <c r="AD17" s="69">
        <v>401175</v>
      </c>
      <c r="AE17" s="33"/>
      <c r="AF17" s="34"/>
      <c r="AG17" s="70">
        <v>404252</v>
      </c>
      <c r="AH17" s="33"/>
      <c r="AI17" s="34"/>
      <c r="AJ17" s="69">
        <v>400209</v>
      </c>
      <c r="AK17" s="33"/>
      <c r="AL17" s="34"/>
      <c r="AM17" s="69">
        <v>394266</v>
      </c>
    </row>
    <row r="18" spans="1:39" s="32" customFormat="1" thickBot="1" x14ac:dyDescent="0.35">
      <c r="A18" s="44" t="s">
        <v>14</v>
      </c>
      <c r="B18" s="119">
        <v>0</v>
      </c>
      <c r="C18" s="39" t="s">
        <v>567</v>
      </c>
      <c r="D18" s="39">
        <v>222302</v>
      </c>
      <c r="E18" s="54" t="s">
        <v>220</v>
      </c>
      <c r="F18" s="64">
        <v>299855</v>
      </c>
      <c r="G18" s="39">
        <v>237453</v>
      </c>
      <c r="H18" s="40" t="s">
        <v>221</v>
      </c>
      <c r="I18" s="62">
        <v>318065</v>
      </c>
      <c r="J18" s="39">
        <v>253054</v>
      </c>
      <c r="K18" s="40" t="s">
        <v>222</v>
      </c>
      <c r="L18" s="69">
        <v>335771</v>
      </c>
      <c r="M18" s="39">
        <v>269075</v>
      </c>
      <c r="N18" s="40" t="s">
        <v>223</v>
      </c>
      <c r="O18" s="69">
        <v>355019</v>
      </c>
      <c r="P18" s="39">
        <v>281742</v>
      </c>
      <c r="Q18" s="40" t="s">
        <v>224</v>
      </c>
      <c r="R18" s="70">
        <v>369600</v>
      </c>
      <c r="S18" s="39">
        <v>294236</v>
      </c>
      <c r="T18" s="40" t="s">
        <v>225</v>
      </c>
      <c r="U18" s="70">
        <v>384826</v>
      </c>
      <c r="V18" s="39">
        <v>304925</v>
      </c>
      <c r="W18" s="40" t="s">
        <v>226</v>
      </c>
      <c r="X18" s="70">
        <v>395470</v>
      </c>
      <c r="Y18" s="39">
        <v>311876</v>
      </c>
      <c r="Z18" s="40" t="s">
        <v>227</v>
      </c>
      <c r="AA18" s="70">
        <v>402312</v>
      </c>
      <c r="AB18" s="39">
        <v>312206</v>
      </c>
      <c r="AC18" s="40" t="s">
        <v>228</v>
      </c>
      <c r="AD18" s="69">
        <v>401175</v>
      </c>
      <c r="AE18" s="39">
        <v>315212</v>
      </c>
      <c r="AF18" s="40" t="s">
        <v>229</v>
      </c>
      <c r="AG18" s="70">
        <v>404252</v>
      </c>
      <c r="AH18" s="39">
        <v>312336</v>
      </c>
      <c r="AI18" s="40" t="s">
        <v>229</v>
      </c>
      <c r="AJ18" s="69">
        <v>400209</v>
      </c>
      <c r="AK18" s="39">
        <v>308599</v>
      </c>
      <c r="AL18" s="40" t="s">
        <v>230</v>
      </c>
      <c r="AM18" s="69">
        <v>394266</v>
      </c>
    </row>
    <row r="19" spans="1:39" s="32" customFormat="1" thickBot="1" x14ac:dyDescent="0.35">
      <c r="A19" s="45" t="str">
        <f>A18</f>
        <v xml:space="preserve">Hypertension </v>
      </c>
      <c r="B19" s="120">
        <v>0</v>
      </c>
      <c r="C19" s="41" t="str">
        <f>C18</f>
        <v>Q4</v>
      </c>
      <c r="D19" s="41">
        <f>D$2-D18</f>
        <v>77553</v>
      </c>
      <c r="E19" s="55"/>
      <c r="F19" s="65">
        <v>299855</v>
      </c>
      <c r="G19" s="41">
        <f>G$2-G18</f>
        <v>80612</v>
      </c>
      <c r="H19" s="42"/>
      <c r="I19" s="58">
        <v>318065</v>
      </c>
      <c r="J19" s="41">
        <f>J$2-J18</f>
        <v>82717</v>
      </c>
      <c r="K19" s="42"/>
      <c r="L19" s="69">
        <v>335771</v>
      </c>
      <c r="M19" s="41">
        <f>M$2-M18</f>
        <v>85944</v>
      </c>
      <c r="N19" s="42"/>
      <c r="O19" s="69">
        <v>355019</v>
      </c>
      <c r="P19" s="41">
        <f>P$2-P18</f>
        <v>87858</v>
      </c>
      <c r="Q19" s="42"/>
      <c r="R19" s="70">
        <v>369600</v>
      </c>
      <c r="S19" s="41">
        <f>S$2-S18</f>
        <v>90590</v>
      </c>
      <c r="T19" s="42"/>
      <c r="U19" s="70">
        <v>384826</v>
      </c>
      <c r="V19" s="41">
        <f>V$2-V18</f>
        <v>90545</v>
      </c>
      <c r="W19" s="42"/>
      <c r="X19" s="70">
        <v>395470</v>
      </c>
      <c r="Y19" s="41">
        <f>Y$2-Y18</f>
        <v>90436</v>
      </c>
      <c r="Z19" s="42"/>
      <c r="AA19" s="70">
        <v>402312</v>
      </c>
      <c r="AB19" s="41">
        <f>AB$2-AB18</f>
        <v>88969</v>
      </c>
      <c r="AC19" s="42"/>
      <c r="AD19" s="69">
        <v>401175</v>
      </c>
      <c r="AE19" s="41">
        <f>AE$2-AE18</f>
        <v>89040</v>
      </c>
      <c r="AF19" s="42"/>
      <c r="AG19" s="70">
        <v>404252</v>
      </c>
      <c r="AH19" s="41">
        <f>AH$2-AH18</f>
        <v>87873</v>
      </c>
      <c r="AI19" s="42"/>
      <c r="AJ19" s="69">
        <v>400209</v>
      </c>
      <c r="AK19" s="41">
        <f>AK$2-AK18</f>
        <v>85667</v>
      </c>
      <c r="AL19" s="42"/>
      <c r="AM19" s="69">
        <v>394266</v>
      </c>
    </row>
    <row r="20" spans="1:39" s="32" customFormat="1" thickBot="1" x14ac:dyDescent="0.35">
      <c r="A20" s="44" t="s">
        <v>15</v>
      </c>
      <c r="B20" s="119">
        <v>0</v>
      </c>
      <c r="C20" s="39" t="s">
        <v>568</v>
      </c>
      <c r="D20" s="39">
        <v>169551</v>
      </c>
      <c r="E20" s="54" t="s">
        <v>231</v>
      </c>
      <c r="F20" s="64">
        <v>299855</v>
      </c>
      <c r="G20" s="39">
        <v>185959</v>
      </c>
      <c r="H20" s="40" t="s">
        <v>232</v>
      </c>
      <c r="I20" s="62">
        <v>318065</v>
      </c>
      <c r="J20" s="39">
        <v>205119</v>
      </c>
      <c r="K20" s="40" t="s">
        <v>233</v>
      </c>
      <c r="L20" s="69">
        <v>335771</v>
      </c>
      <c r="M20" s="39">
        <v>224327</v>
      </c>
      <c r="N20" s="40" t="s">
        <v>234</v>
      </c>
      <c r="O20" s="69">
        <v>355019</v>
      </c>
      <c r="P20" s="39">
        <v>239694</v>
      </c>
      <c r="Q20" s="40" t="s">
        <v>235</v>
      </c>
      <c r="R20" s="70">
        <v>369600</v>
      </c>
      <c r="S20" s="39">
        <v>253181</v>
      </c>
      <c r="T20" s="40" t="s">
        <v>236</v>
      </c>
      <c r="U20" s="70">
        <v>384826</v>
      </c>
      <c r="V20" s="39">
        <v>266431</v>
      </c>
      <c r="W20" s="40" t="s">
        <v>237</v>
      </c>
      <c r="X20" s="70">
        <v>395470</v>
      </c>
      <c r="Y20" s="39">
        <v>274067</v>
      </c>
      <c r="Z20" s="40" t="s">
        <v>238</v>
      </c>
      <c r="AA20" s="70">
        <v>402312</v>
      </c>
      <c r="AB20" s="39">
        <v>275969</v>
      </c>
      <c r="AC20" s="40" t="s">
        <v>239</v>
      </c>
      <c r="AD20" s="69">
        <v>401175</v>
      </c>
      <c r="AE20" s="39">
        <v>278764</v>
      </c>
      <c r="AF20" s="40" t="s">
        <v>240</v>
      </c>
      <c r="AG20" s="70">
        <v>404252</v>
      </c>
      <c r="AH20" s="39">
        <v>277187</v>
      </c>
      <c r="AI20" s="40" t="s">
        <v>241</v>
      </c>
      <c r="AJ20" s="69">
        <v>400209</v>
      </c>
      <c r="AK20" s="39">
        <v>274519</v>
      </c>
      <c r="AL20" s="40" t="s">
        <v>242</v>
      </c>
      <c r="AM20" s="69">
        <v>394266</v>
      </c>
    </row>
    <row r="21" spans="1:39" s="32" customFormat="1" thickBot="1" x14ac:dyDescent="0.35">
      <c r="A21" s="45" t="str">
        <f>A20</f>
        <v>Hypercholesterolemia</v>
      </c>
      <c r="B21" s="120">
        <v>0</v>
      </c>
      <c r="C21" s="41" t="str">
        <f>C20</f>
        <v>Q5</v>
      </c>
      <c r="D21" s="41">
        <f>D$2-D20</f>
        <v>130304</v>
      </c>
      <c r="E21" s="55"/>
      <c r="F21" s="65">
        <v>299855</v>
      </c>
      <c r="G21" s="41">
        <f>G$2-G20</f>
        <v>132106</v>
      </c>
      <c r="H21" s="42"/>
      <c r="I21" s="58">
        <v>318065</v>
      </c>
      <c r="J21" s="41">
        <f>J$2-J20</f>
        <v>130652</v>
      </c>
      <c r="K21" s="42"/>
      <c r="L21" s="69">
        <v>335771</v>
      </c>
      <c r="M21" s="41">
        <f>M$2-M20</f>
        <v>130692</v>
      </c>
      <c r="N21" s="42"/>
      <c r="O21" s="69">
        <v>355019</v>
      </c>
      <c r="P21" s="41">
        <f>P$2-P20</f>
        <v>129906</v>
      </c>
      <c r="Q21" s="42"/>
      <c r="R21" s="70">
        <v>369600</v>
      </c>
      <c r="S21" s="41">
        <f>S$2-S20</f>
        <v>131645</v>
      </c>
      <c r="T21" s="42"/>
      <c r="U21" s="70">
        <v>384826</v>
      </c>
      <c r="V21" s="41">
        <f>V$2-V20</f>
        <v>129039</v>
      </c>
      <c r="W21" s="42"/>
      <c r="X21" s="70">
        <v>395470</v>
      </c>
      <c r="Y21" s="41">
        <f>Y$2-Y20</f>
        <v>128245</v>
      </c>
      <c r="Z21" s="42"/>
      <c r="AA21" s="70">
        <v>402312</v>
      </c>
      <c r="AB21" s="41">
        <f>AB$2-AB20</f>
        <v>125206</v>
      </c>
      <c r="AC21" s="42"/>
      <c r="AD21" s="69">
        <v>401175</v>
      </c>
      <c r="AE21" s="41">
        <f>AE$2-AE20</f>
        <v>125488</v>
      </c>
      <c r="AF21" s="42"/>
      <c r="AG21" s="70">
        <v>404252</v>
      </c>
      <c r="AH21" s="41">
        <f>AH$2-AH20</f>
        <v>123022</v>
      </c>
      <c r="AI21" s="42"/>
      <c r="AJ21" s="69">
        <v>400209</v>
      </c>
      <c r="AK21" s="41">
        <f>AK$2-AK20</f>
        <v>119747</v>
      </c>
      <c r="AL21" s="42"/>
      <c r="AM21" s="69">
        <v>394266</v>
      </c>
    </row>
    <row r="22" spans="1:39" s="32" customFormat="1" thickBot="1" x14ac:dyDescent="0.35">
      <c r="A22" s="44" t="s">
        <v>16</v>
      </c>
      <c r="B22" s="119">
        <v>0</v>
      </c>
      <c r="C22" s="39" t="s">
        <v>569</v>
      </c>
      <c r="D22" s="39">
        <v>75824</v>
      </c>
      <c r="E22" s="54" t="s">
        <v>243</v>
      </c>
      <c r="F22" s="64">
        <v>299855</v>
      </c>
      <c r="G22" s="39">
        <v>77715</v>
      </c>
      <c r="H22" s="40" t="s">
        <v>244</v>
      </c>
      <c r="I22" s="62">
        <v>318065</v>
      </c>
      <c r="J22" s="39">
        <v>81900</v>
      </c>
      <c r="K22" s="40" t="s">
        <v>245</v>
      </c>
      <c r="L22" s="69">
        <v>335771</v>
      </c>
      <c r="M22" s="39">
        <v>89403</v>
      </c>
      <c r="N22" s="40" t="s">
        <v>246</v>
      </c>
      <c r="O22" s="69">
        <v>355019</v>
      </c>
      <c r="P22" s="39">
        <v>91969</v>
      </c>
      <c r="Q22" s="40" t="s">
        <v>247</v>
      </c>
      <c r="R22" s="70">
        <v>369600</v>
      </c>
      <c r="S22" s="39">
        <v>97538</v>
      </c>
      <c r="T22" s="40" t="s">
        <v>245</v>
      </c>
      <c r="U22" s="70">
        <v>384826</v>
      </c>
      <c r="V22" s="39">
        <v>112956</v>
      </c>
      <c r="W22" s="40" t="s">
        <v>248</v>
      </c>
      <c r="X22" s="70">
        <v>395470</v>
      </c>
      <c r="Y22" s="39">
        <v>119249</v>
      </c>
      <c r="Z22" s="40" t="s">
        <v>249</v>
      </c>
      <c r="AA22" s="70">
        <v>402312</v>
      </c>
      <c r="AB22" s="39">
        <v>121540</v>
      </c>
      <c r="AC22" s="40" t="s">
        <v>250</v>
      </c>
      <c r="AD22" s="69">
        <v>401175</v>
      </c>
      <c r="AE22" s="39">
        <v>125400</v>
      </c>
      <c r="AF22" s="40" t="s">
        <v>251</v>
      </c>
      <c r="AG22" s="70">
        <v>404252</v>
      </c>
      <c r="AH22" s="39">
        <v>123006</v>
      </c>
      <c r="AI22" s="40" t="s">
        <v>252</v>
      </c>
      <c r="AJ22" s="69">
        <v>400209</v>
      </c>
      <c r="AK22" s="39">
        <v>122075</v>
      </c>
      <c r="AL22" s="40" t="s">
        <v>253</v>
      </c>
      <c r="AM22" s="69">
        <v>394266</v>
      </c>
    </row>
    <row r="23" spans="1:39" s="32" customFormat="1" thickBot="1" x14ac:dyDescent="0.35">
      <c r="A23" s="45" t="str">
        <f>A22</f>
        <v>Obesity</v>
      </c>
      <c r="B23" s="120">
        <v>0</v>
      </c>
      <c r="C23" s="41" t="str">
        <f>C22</f>
        <v>Q6</v>
      </c>
      <c r="D23" s="41">
        <f>D$2-D22</f>
        <v>224031</v>
      </c>
      <c r="E23" s="55"/>
      <c r="F23" s="65">
        <v>299855</v>
      </c>
      <c r="G23" s="41">
        <f>G$2-G22</f>
        <v>240350</v>
      </c>
      <c r="H23" s="42"/>
      <c r="I23" s="58">
        <v>318065</v>
      </c>
      <c r="J23" s="41">
        <f>J$2-J22</f>
        <v>253871</v>
      </c>
      <c r="K23" s="42"/>
      <c r="L23" s="69">
        <v>335771</v>
      </c>
      <c r="M23" s="41">
        <f>M$2-M22</f>
        <v>265616</v>
      </c>
      <c r="N23" s="42"/>
      <c r="O23" s="69">
        <v>355019</v>
      </c>
      <c r="P23" s="41">
        <f>P$2-P22</f>
        <v>277631</v>
      </c>
      <c r="Q23" s="42"/>
      <c r="R23" s="70">
        <v>369600</v>
      </c>
      <c r="S23" s="41">
        <f>S$2-S22</f>
        <v>287288</v>
      </c>
      <c r="T23" s="42"/>
      <c r="U23" s="70">
        <v>384826</v>
      </c>
      <c r="V23" s="41">
        <f>V$2-V22</f>
        <v>282514</v>
      </c>
      <c r="W23" s="42"/>
      <c r="X23" s="70">
        <v>395470</v>
      </c>
      <c r="Y23" s="41">
        <f>Y$2-Y22</f>
        <v>283063</v>
      </c>
      <c r="Z23" s="42"/>
      <c r="AA23" s="70">
        <v>402312</v>
      </c>
      <c r="AB23" s="41">
        <f>AB$2-AB22</f>
        <v>279635</v>
      </c>
      <c r="AC23" s="42"/>
      <c r="AD23" s="69">
        <v>401175</v>
      </c>
      <c r="AE23" s="41">
        <f>AE$2-AE22</f>
        <v>278852</v>
      </c>
      <c r="AF23" s="42"/>
      <c r="AG23" s="70">
        <v>404252</v>
      </c>
      <c r="AH23" s="41">
        <f>AH$2-AH22</f>
        <v>277203</v>
      </c>
      <c r="AI23" s="42"/>
      <c r="AJ23" s="69">
        <v>400209</v>
      </c>
      <c r="AK23" s="41">
        <f>AK$2-AK22</f>
        <v>272191</v>
      </c>
      <c r="AL23" s="42"/>
      <c r="AM23" s="69">
        <v>394266</v>
      </c>
    </row>
    <row r="24" spans="1:39" s="32" customFormat="1" thickBot="1" x14ac:dyDescent="0.35">
      <c r="A24" s="44" t="s">
        <v>17</v>
      </c>
      <c r="B24" s="119">
        <v>0</v>
      </c>
      <c r="C24" s="39" t="s">
        <v>570</v>
      </c>
      <c r="D24" s="39">
        <v>14466</v>
      </c>
      <c r="E24" s="54" t="s">
        <v>254</v>
      </c>
      <c r="F24" s="64">
        <v>299855</v>
      </c>
      <c r="G24" s="39">
        <v>16976</v>
      </c>
      <c r="H24" s="40" t="s">
        <v>255</v>
      </c>
      <c r="I24" s="62">
        <v>318065</v>
      </c>
      <c r="J24" s="39">
        <v>19892</v>
      </c>
      <c r="K24" s="40" t="s">
        <v>256</v>
      </c>
      <c r="L24" s="69">
        <v>335771</v>
      </c>
      <c r="M24" s="39">
        <v>22930</v>
      </c>
      <c r="N24" s="40" t="s">
        <v>257</v>
      </c>
      <c r="O24" s="69">
        <v>355019</v>
      </c>
      <c r="P24" s="39">
        <v>25440</v>
      </c>
      <c r="Q24" s="40" t="s">
        <v>258</v>
      </c>
      <c r="R24" s="70">
        <v>369600</v>
      </c>
      <c r="S24" s="39">
        <v>28177</v>
      </c>
      <c r="T24" s="40" t="s">
        <v>259</v>
      </c>
      <c r="U24" s="70">
        <v>384826</v>
      </c>
      <c r="V24" s="39">
        <v>31020</v>
      </c>
      <c r="W24" s="40" t="s">
        <v>260</v>
      </c>
      <c r="X24" s="70">
        <v>395470</v>
      </c>
      <c r="Y24" s="39">
        <v>34166</v>
      </c>
      <c r="Z24" s="40" t="s">
        <v>261</v>
      </c>
      <c r="AA24" s="70">
        <v>402312</v>
      </c>
      <c r="AB24" s="39">
        <v>36446</v>
      </c>
      <c r="AC24" s="40" t="s">
        <v>262</v>
      </c>
      <c r="AD24" s="69">
        <v>401175</v>
      </c>
      <c r="AE24" s="39">
        <v>38403</v>
      </c>
      <c r="AF24" s="40" t="s">
        <v>263</v>
      </c>
      <c r="AG24" s="70">
        <v>404252</v>
      </c>
      <c r="AH24" s="39">
        <v>39175</v>
      </c>
      <c r="AI24" s="40" t="s">
        <v>264</v>
      </c>
      <c r="AJ24" s="69">
        <v>400209</v>
      </c>
      <c r="AK24" s="39">
        <v>40676</v>
      </c>
      <c r="AL24" s="40" t="s">
        <v>265</v>
      </c>
      <c r="AM24" s="69">
        <v>394266</v>
      </c>
    </row>
    <row r="25" spans="1:39" s="32" customFormat="1" thickBot="1" x14ac:dyDescent="0.35">
      <c r="A25" s="45" t="str">
        <f>A24</f>
        <v xml:space="preserve">Retinopathy </v>
      </c>
      <c r="B25" s="120">
        <v>0</v>
      </c>
      <c r="C25" s="41" t="str">
        <f>C24</f>
        <v>Q7</v>
      </c>
      <c r="D25" s="41">
        <f>D$2-D24</f>
        <v>285389</v>
      </c>
      <c r="E25" s="55"/>
      <c r="F25" s="65">
        <v>299855</v>
      </c>
      <c r="G25" s="41">
        <f>G$2-G24</f>
        <v>301089</v>
      </c>
      <c r="H25" s="42"/>
      <c r="I25" s="58">
        <v>318065</v>
      </c>
      <c r="J25" s="41">
        <f>J$2-J24</f>
        <v>315879</v>
      </c>
      <c r="K25" s="42"/>
      <c r="L25" s="69">
        <v>335771</v>
      </c>
      <c r="M25" s="41">
        <f>M$2-M24</f>
        <v>332089</v>
      </c>
      <c r="N25" s="42"/>
      <c r="O25" s="69">
        <v>355019</v>
      </c>
      <c r="P25" s="41">
        <f>P$2-P24</f>
        <v>344160</v>
      </c>
      <c r="Q25" s="42"/>
      <c r="R25" s="70">
        <v>369600</v>
      </c>
      <c r="S25" s="41">
        <f>S$2-S24</f>
        <v>356649</v>
      </c>
      <c r="T25" s="42"/>
      <c r="U25" s="70">
        <v>384826</v>
      </c>
      <c r="V25" s="41">
        <f>V$2-V24</f>
        <v>364450</v>
      </c>
      <c r="W25" s="42"/>
      <c r="X25" s="70">
        <v>395470</v>
      </c>
      <c r="Y25" s="41">
        <f>Y$2-Y24</f>
        <v>368146</v>
      </c>
      <c r="Z25" s="42"/>
      <c r="AA25" s="70">
        <v>402312</v>
      </c>
      <c r="AB25" s="41">
        <f>AB$2-AB24</f>
        <v>364729</v>
      </c>
      <c r="AC25" s="42"/>
      <c r="AD25" s="69">
        <v>401175</v>
      </c>
      <c r="AE25" s="41">
        <f>AE$2-AE24</f>
        <v>365849</v>
      </c>
      <c r="AF25" s="42"/>
      <c r="AG25" s="70">
        <v>404252</v>
      </c>
      <c r="AH25" s="41">
        <f>AH$2-AH24</f>
        <v>361034</v>
      </c>
      <c r="AI25" s="42"/>
      <c r="AJ25" s="69">
        <v>400209</v>
      </c>
      <c r="AK25" s="41">
        <f>AK$2-AK24</f>
        <v>353590</v>
      </c>
      <c r="AL25" s="42"/>
      <c r="AM25" s="69">
        <v>394266</v>
      </c>
    </row>
    <row r="26" spans="1:39" s="32" customFormat="1" thickBot="1" x14ac:dyDescent="0.35">
      <c r="A26" s="44" t="s">
        <v>18</v>
      </c>
      <c r="B26" s="119">
        <v>0</v>
      </c>
      <c r="C26" s="39" t="s">
        <v>571</v>
      </c>
      <c r="D26" s="39">
        <v>60473</v>
      </c>
      <c r="E26" s="54" t="s">
        <v>266</v>
      </c>
      <c r="F26" s="64">
        <v>299855</v>
      </c>
      <c r="G26" s="39">
        <v>68120</v>
      </c>
      <c r="H26" s="40" t="s">
        <v>267</v>
      </c>
      <c r="I26" s="62">
        <v>318065</v>
      </c>
      <c r="J26" s="39">
        <v>77217</v>
      </c>
      <c r="K26" s="40" t="s">
        <v>268</v>
      </c>
      <c r="L26" s="69">
        <v>335771</v>
      </c>
      <c r="M26" s="39">
        <v>84019</v>
      </c>
      <c r="N26" s="40" t="s">
        <v>269</v>
      </c>
      <c r="O26" s="69">
        <v>355019</v>
      </c>
      <c r="P26" s="39">
        <v>87471</v>
      </c>
      <c r="Q26" s="40" t="s">
        <v>269</v>
      </c>
      <c r="R26" s="70">
        <v>369600</v>
      </c>
      <c r="S26" s="39">
        <v>96813</v>
      </c>
      <c r="T26" s="40" t="s">
        <v>270</v>
      </c>
      <c r="U26" s="70">
        <v>384826</v>
      </c>
      <c r="V26" s="39">
        <v>103750</v>
      </c>
      <c r="W26" s="40" t="s">
        <v>271</v>
      </c>
      <c r="X26" s="70">
        <v>395470</v>
      </c>
      <c r="Y26" s="39">
        <v>111530</v>
      </c>
      <c r="Z26" s="40" t="s">
        <v>272</v>
      </c>
      <c r="AA26" s="70">
        <v>402312</v>
      </c>
      <c r="AB26" s="39">
        <v>116389</v>
      </c>
      <c r="AC26" s="40" t="s">
        <v>273</v>
      </c>
      <c r="AD26" s="69">
        <v>401175</v>
      </c>
      <c r="AE26" s="39">
        <v>117985</v>
      </c>
      <c r="AF26" s="40" t="s">
        <v>274</v>
      </c>
      <c r="AG26" s="70">
        <v>404252</v>
      </c>
      <c r="AH26" s="39">
        <v>121388</v>
      </c>
      <c r="AI26" s="40" t="s">
        <v>275</v>
      </c>
      <c r="AJ26" s="69">
        <v>400209</v>
      </c>
      <c r="AK26" s="39">
        <v>124078</v>
      </c>
      <c r="AL26" s="40" t="s">
        <v>276</v>
      </c>
      <c r="AM26" s="69">
        <v>394266</v>
      </c>
    </row>
    <row r="27" spans="1:39" s="32" customFormat="1" thickBot="1" x14ac:dyDescent="0.35">
      <c r="A27" s="45" t="str">
        <f>A26</f>
        <v xml:space="preserve">Chronic kidney Disease </v>
      </c>
      <c r="B27" s="120">
        <v>0</v>
      </c>
      <c r="C27" s="41" t="str">
        <f>C26</f>
        <v>Q8</v>
      </c>
      <c r="D27" s="41">
        <f>D$2-D26</f>
        <v>239382</v>
      </c>
      <c r="E27" s="55"/>
      <c r="F27" s="65">
        <v>299855</v>
      </c>
      <c r="G27" s="41">
        <f>G$2-G26</f>
        <v>249945</v>
      </c>
      <c r="H27" s="42"/>
      <c r="I27" s="58">
        <v>318065</v>
      </c>
      <c r="J27" s="41">
        <f>J$2-J26</f>
        <v>258554</v>
      </c>
      <c r="K27" s="42"/>
      <c r="L27" s="69">
        <v>335771</v>
      </c>
      <c r="M27" s="41">
        <f>M$2-M26</f>
        <v>271000</v>
      </c>
      <c r="N27" s="42"/>
      <c r="O27" s="69">
        <v>355019</v>
      </c>
      <c r="P27" s="41">
        <f>P$2-P26</f>
        <v>282129</v>
      </c>
      <c r="Q27" s="42"/>
      <c r="R27" s="70">
        <v>369600</v>
      </c>
      <c r="S27" s="41">
        <f>S$2-S26</f>
        <v>288013</v>
      </c>
      <c r="T27" s="42"/>
      <c r="U27" s="70">
        <v>384826</v>
      </c>
      <c r="V27" s="41">
        <f>V$2-V26</f>
        <v>291720</v>
      </c>
      <c r="W27" s="42"/>
      <c r="X27" s="70">
        <v>395470</v>
      </c>
      <c r="Y27" s="41">
        <f>Y$2-Y26</f>
        <v>290782</v>
      </c>
      <c r="Z27" s="42"/>
      <c r="AA27" s="70">
        <v>402312</v>
      </c>
      <c r="AB27" s="41">
        <f>AB$2-AB26</f>
        <v>284786</v>
      </c>
      <c r="AC27" s="42"/>
      <c r="AD27" s="69">
        <v>401175</v>
      </c>
      <c r="AE27" s="41">
        <f>AE$2-AE26</f>
        <v>286267</v>
      </c>
      <c r="AF27" s="42"/>
      <c r="AG27" s="70">
        <v>404252</v>
      </c>
      <c r="AH27" s="41">
        <f>AH$2-AH26</f>
        <v>278821</v>
      </c>
      <c r="AI27" s="42"/>
      <c r="AJ27" s="69">
        <v>400209</v>
      </c>
      <c r="AK27" s="41">
        <f>AK$2-AK26</f>
        <v>270188</v>
      </c>
      <c r="AL27" s="42"/>
      <c r="AM27" s="69">
        <v>394266</v>
      </c>
    </row>
    <row r="28" spans="1:39" s="32" customFormat="1" thickBot="1" x14ac:dyDescent="0.35">
      <c r="A28" s="44" t="s">
        <v>19</v>
      </c>
      <c r="B28" s="119">
        <v>0</v>
      </c>
      <c r="C28" s="39" t="s">
        <v>572</v>
      </c>
      <c r="D28" s="39">
        <v>55035</v>
      </c>
      <c r="E28" s="54" t="s">
        <v>277</v>
      </c>
      <c r="F28" s="64">
        <v>299855</v>
      </c>
      <c r="G28" s="39">
        <v>61252</v>
      </c>
      <c r="H28" s="40" t="s">
        <v>278</v>
      </c>
      <c r="I28" s="62">
        <v>318065</v>
      </c>
      <c r="J28" s="39">
        <v>67826</v>
      </c>
      <c r="K28" s="40" t="s">
        <v>266</v>
      </c>
      <c r="L28" s="69">
        <v>335771</v>
      </c>
      <c r="M28" s="39">
        <v>74674</v>
      </c>
      <c r="N28" s="40" t="s">
        <v>279</v>
      </c>
      <c r="O28" s="69">
        <v>355019</v>
      </c>
      <c r="P28" s="39">
        <v>80154</v>
      </c>
      <c r="Q28" s="40" t="s">
        <v>280</v>
      </c>
      <c r="R28" s="70">
        <v>369600</v>
      </c>
      <c r="S28" s="39">
        <v>85780</v>
      </c>
      <c r="T28" s="40" t="s">
        <v>281</v>
      </c>
      <c r="U28" s="70">
        <v>384826</v>
      </c>
      <c r="V28" s="39">
        <v>90173</v>
      </c>
      <c r="W28" s="40" t="s">
        <v>282</v>
      </c>
      <c r="X28" s="70">
        <v>395470</v>
      </c>
      <c r="Y28" s="39">
        <v>93578</v>
      </c>
      <c r="Z28" s="40" t="s">
        <v>283</v>
      </c>
      <c r="AA28" s="70">
        <v>402312</v>
      </c>
      <c r="AB28" s="39">
        <v>94779</v>
      </c>
      <c r="AC28" s="40" t="s">
        <v>284</v>
      </c>
      <c r="AD28" s="69">
        <v>401175</v>
      </c>
      <c r="AE28" s="39">
        <v>97136</v>
      </c>
      <c r="AF28" s="40" t="s">
        <v>285</v>
      </c>
      <c r="AG28" s="70">
        <v>404252</v>
      </c>
      <c r="AH28" s="39">
        <v>97202</v>
      </c>
      <c r="AI28" s="40" t="s">
        <v>181</v>
      </c>
      <c r="AJ28" s="69">
        <v>400209</v>
      </c>
      <c r="AK28" s="39">
        <v>96379</v>
      </c>
      <c r="AL28" s="40" t="s">
        <v>286</v>
      </c>
      <c r="AM28" s="69">
        <v>394266</v>
      </c>
    </row>
    <row r="29" spans="1:39" s="32" customFormat="1" thickBot="1" x14ac:dyDescent="0.35">
      <c r="A29" s="45" t="str">
        <f>A28</f>
        <v xml:space="preserve">Cardiovascular disease </v>
      </c>
      <c r="B29" s="120">
        <v>0</v>
      </c>
      <c r="C29" s="41" t="str">
        <f>C28</f>
        <v>Q9</v>
      </c>
      <c r="D29" s="41">
        <f>D$2-D28</f>
        <v>244820</v>
      </c>
      <c r="E29" s="55"/>
      <c r="F29" s="65">
        <v>299855</v>
      </c>
      <c r="G29" s="41">
        <f>G$2-G28</f>
        <v>256813</v>
      </c>
      <c r="H29" s="42"/>
      <c r="I29" s="58">
        <v>318065</v>
      </c>
      <c r="J29" s="41">
        <f>J$2-J28</f>
        <v>267945</v>
      </c>
      <c r="K29" s="42"/>
      <c r="L29" s="69">
        <v>335771</v>
      </c>
      <c r="M29" s="41">
        <f>M$2-M28</f>
        <v>280345</v>
      </c>
      <c r="N29" s="42"/>
      <c r="O29" s="69">
        <v>355019</v>
      </c>
      <c r="P29" s="41">
        <f>P$2-P28</f>
        <v>289446</v>
      </c>
      <c r="Q29" s="42"/>
      <c r="R29" s="70">
        <v>369600</v>
      </c>
      <c r="S29" s="41">
        <f>S$2-S28</f>
        <v>299046</v>
      </c>
      <c r="T29" s="42"/>
      <c r="U29" s="70">
        <v>384826</v>
      </c>
      <c r="V29" s="41">
        <f>V$2-V28</f>
        <v>305297</v>
      </c>
      <c r="W29" s="42"/>
      <c r="X29" s="70">
        <v>395470</v>
      </c>
      <c r="Y29" s="41">
        <f>Y$2-Y28</f>
        <v>308734</v>
      </c>
      <c r="Z29" s="42"/>
      <c r="AA29" s="70">
        <v>402312</v>
      </c>
      <c r="AB29" s="41">
        <f>AB$2-AB28</f>
        <v>306396</v>
      </c>
      <c r="AC29" s="42"/>
      <c r="AD29" s="69">
        <v>401175</v>
      </c>
      <c r="AE29" s="41">
        <f>AE$2-AE28</f>
        <v>307116</v>
      </c>
      <c r="AF29" s="42"/>
      <c r="AG29" s="70">
        <v>404252</v>
      </c>
      <c r="AH29" s="41">
        <f>AH$2-AH28</f>
        <v>303007</v>
      </c>
      <c r="AI29" s="42"/>
      <c r="AJ29" s="69">
        <v>400209</v>
      </c>
      <c r="AK29" s="41">
        <f>AK$2-AK28</f>
        <v>297887</v>
      </c>
      <c r="AL29" s="42"/>
      <c r="AM29" s="69">
        <v>394266</v>
      </c>
    </row>
    <row r="30" spans="1:39" s="32" customFormat="1" thickBot="1" x14ac:dyDescent="0.35">
      <c r="A30" s="44" t="s">
        <v>20</v>
      </c>
      <c r="B30" s="119">
        <v>0</v>
      </c>
      <c r="C30" s="39" t="s">
        <v>573</v>
      </c>
      <c r="D30" s="39">
        <v>13498</v>
      </c>
      <c r="E30" s="54" t="s">
        <v>287</v>
      </c>
      <c r="F30" s="64">
        <v>299855</v>
      </c>
      <c r="G30" s="39">
        <v>15275</v>
      </c>
      <c r="H30" s="40" t="s">
        <v>254</v>
      </c>
      <c r="I30" s="62">
        <v>318065</v>
      </c>
      <c r="J30" s="39">
        <v>17176</v>
      </c>
      <c r="K30" s="40" t="s">
        <v>288</v>
      </c>
      <c r="L30" s="69">
        <v>335771</v>
      </c>
      <c r="M30" s="39">
        <v>19653</v>
      </c>
      <c r="N30" s="40" t="s">
        <v>289</v>
      </c>
      <c r="O30" s="69">
        <v>355019</v>
      </c>
      <c r="P30" s="39">
        <v>21852</v>
      </c>
      <c r="Q30" s="40" t="s">
        <v>256</v>
      </c>
      <c r="R30" s="70">
        <v>369600</v>
      </c>
      <c r="S30" s="39">
        <v>24623</v>
      </c>
      <c r="T30" s="40" t="s">
        <v>290</v>
      </c>
      <c r="U30" s="70">
        <v>384826</v>
      </c>
      <c r="V30" s="39">
        <v>27012</v>
      </c>
      <c r="W30" s="40" t="s">
        <v>291</v>
      </c>
      <c r="X30" s="70">
        <v>395470</v>
      </c>
      <c r="Y30" s="39">
        <v>28664</v>
      </c>
      <c r="Z30" s="40" t="s">
        <v>292</v>
      </c>
      <c r="AA30" s="70">
        <v>402312</v>
      </c>
      <c r="AB30" s="39">
        <v>29331</v>
      </c>
      <c r="AC30" s="40" t="s">
        <v>259</v>
      </c>
      <c r="AD30" s="69">
        <v>401175</v>
      </c>
      <c r="AE30" s="39">
        <v>30218</v>
      </c>
      <c r="AF30" s="40" t="s">
        <v>293</v>
      </c>
      <c r="AG30" s="70">
        <v>404252</v>
      </c>
      <c r="AH30" s="39">
        <v>29777</v>
      </c>
      <c r="AI30" s="40" t="s">
        <v>294</v>
      </c>
      <c r="AJ30" s="69">
        <v>400209</v>
      </c>
      <c r="AK30" s="39">
        <v>28870</v>
      </c>
      <c r="AL30" s="40" t="s">
        <v>259</v>
      </c>
      <c r="AM30" s="69">
        <v>394266</v>
      </c>
    </row>
    <row r="31" spans="1:39" s="32" customFormat="1" thickBot="1" x14ac:dyDescent="0.35">
      <c r="A31" s="45" t="str">
        <f>A30</f>
        <v xml:space="preserve">Heart failure </v>
      </c>
      <c r="B31" s="120">
        <v>0</v>
      </c>
      <c r="C31" s="41" t="str">
        <f>C30</f>
        <v>Q10</v>
      </c>
      <c r="D31" s="41">
        <f>D$2-D30</f>
        <v>286357</v>
      </c>
      <c r="E31" s="55"/>
      <c r="F31" s="65">
        <v>299855</v>
      </c>
      <c r="G31" s="41">
        <f>G$2-G30</f>
        <v>302790</v>
      </c>
      <c r="H31" s="42"/>
      <c r="I31" s="58">
        <v>318065</v>
      </c>
      <c r="J31" s="41">
        <f>J$2-J30</f>
        <v>318595</v>
      </c>
      <c r="K31" s="42"/>
      <c r="L31" s="69">
        <v>335771</v>
      </c>
      <c r="M31" s="41">
        <f>M$2-M30</f>
        <v>335366</v>
      </c>
      <c r="N31" s="42"/>
      <c r="O31" s="69">
        <v>355019</v>
      </c>
      <c r="P31" s="41">
        <f>P$2-P30</f>
        <v>347748</v>
      </c>
      <c r="Q31" s="42"/>
      <c r="R31" s="70">
        <v>369600</v>
      </c>
      <c r="S31" s="41">
        <f>S$2-S30</f>
        <v>360203</v>
      </c>
      <c r="T31" s="42"/>
      <c r="U31" s="70">
        <v>384826</v>
      </c>
      <c r="V31" s="41">
        <f>V$2-V30</f>
        <v>368458</v>
      </c>
      <c r="W31" s="42"/>
      <c r="X31" s="70">
        <v>395470</v>
      </c>
      <c r="Y31" s="41">
        <f>Y$2-Y30</f>
        <v>373648</v>
      </c>
      <c r="Z31" s="42"/>
      <c r="AA31" s="70">
        <v>402312</v>
      </c>
      <c r="AB31" s="41">
        <f>AB$2-AB30</f>
        <v>371844</v>
      </c>
      <c r="AC31" s="42"/>
      <c r="AD31" s="69">
        <v>401175</v>
      </c>
      <c r="AE31" s="41">
        <f>AE$2-AE30</f>
        <v>374034</v>
      </c>
      <c r="AF31" s="42"/>
      <c r="AG31" s="70">
        <v>404252</v>
      </c>
      <c r="AH31" s="41">
        <f>AH$2-AH30</f>
        <v>370432</v>
      </c>
      <c r="AI31" s="42"/>
      <c r="AJ31" s="69">
        <v>400209</v>
      </c>
      <c r="AK31" s="41">
        <f>AK$2-AK30</f>
        <v>365396</v>
      </c>
      <c r="AL31" s="42"/>
      <c r="AM31" s="69">
        <v>394266</v>
      </c>
    </row>
    <row r="32" spans="1:39" s="32" customFormat="1" thickBot="1" x14ac:dyDescent="0.35">
      <c r="A32" s="46" t="s">
        <v>21</v>
      </c>
      <c r="B32" s="121">
        <v>0</v>
      </c>
      <c r="C32" s="33"/>
      <c r="D32" s="33"/>
      <c r="F32" s="66">
        <v>299855</v>
      </c>
      <c r="G32" s="33"/>
      <c r="H32" s="34"/>
      <c r="I32" s="63">
        <v>318065</v>
      </c>
      <c r="J32" s="33"/>
      <c r="K32" s="34"/>
      <c r="L32" s="69">
        <v>335771</v>
      </c>
      <c r="M32" s="33"/>
      <c r="N32" s="34"/>
      <c r="O32" s="69">
        <v>355019</v>
      </c>
      <c r="P32" s="33"/>
      <c r="Q32" s="34"/>
      <c r="R32" s="70">
        <v>369600</v>
      </c>
      <c r="S32" s="33"/>
      <c r="T32" s="34"/>
      <c r="U32" s="70">
        <v>384826</v>
      </c>
      <c r="V32" s="33"/>
      <c r="W32" s="34"/>
      <c r="X32" s="70">
        <v>395470</v>
      </c>
      <c r="Y32" s="33"/>
      <c r="Z32" s="34"/>
      <c r="AA32" s="70">
        <v>402312</v>
      </c>
      <c r="AB32" s="33"/>
      <c r="AC32" s="34"/>
      <c r="AD32" s="69">
        <v>401175</v>
      </c>
      <c r="AE32" s="33"/>
      <c r="AF32" s="34"/>
      <c r="AG32" s="70">
        <v>404252</v>
      </c>
      <c r="AH32" s="33"/>
      <c r="AI32" s="34"/>
      <c r="AJ32" s="69">
        <v>400209</v>
      </c>
      <c r="AK32" s="33"/>
      <c r="AL32" s="34"/>
      <c r="AM32" s="69">
        <v>394266</v>
      </c>
    </row>
    <row r="33" spans="1:39" s="32" customFormat="1" thickBot="1" x14ac:dyDescent="0.35">
      <c r="A33" s="43" t="s">
        <v>22</v>
      </c>
      <c r="B33" s="1">
        <v>0</v>
      </c>
      <c r="C33" s="35" t="s">
        <v>575</v>
      </c>
      <c r="D33" s="35">
        <v>138</v>
      </c>
      <c r="E33" s="53" t="s">
        <v>168</v>
      </c>
      <c r="F33" s="73">
        <f>F32-  67908</f>
        <v>231947</v>
      </c>
      <c r="G33" s="35">
        <v>137</v>
      </c>
      <c r="H33" s="36" t="s">
        <v>295</v>
      </c>
      <c r="I33" s="74">
        <v>244153</v>
      </c>
      <c r="J33" s="35">
        <v>136</v>
      </c>
      <c r="K33" s="36" t="s">
        <v>296</v>
      </c>
      <c r="L33" s="75">
        <f>335771-76820</f>
        <v>258951</v>
      </c>
      <c r="M33" s="35">
        <v>135</v>
      </c>
      <c r="N33" s="36" t="s">
        <v>297</v>
      </c>
      <c r="O33" s="75">
        <f>355019-80175</f>
        <v>274844</v>
      </c>
      <c r="P33" s="35">
        <v>135</v>
      </c>
      <c r="Q33" s="36" t="s">
        <v>298</v>
      </c>
      <c r="R33" s="76">
        <f>369600-82041</f>
        <v>287559</v>
      </c>
      <c r="S33" s="35">
        <v>134</v>
      </c>
      <c r="T33" s="36" t="s">
        <v>299</v>
      </c>
      <c r="U33" s="76">
        <f>384826-76798</f>
        <v>308028</v>
      </c>
      <c r="V33" s="35">
        <v>133</v>
      </c>
      <c r="W33" s="36" t="s">
        <v>170</v>
      </c>
      <c r="X33" s="76">
        <f>395470-79105</f>
        <v>316365</v>
      </c>
      <c r="Y33" s="35">
        <v>133</v>
      </c>
      <c r="Z33" s="36" t="s">
        <v>300</v>
      </c>
      <c r="AA33" s="76">
        <f>402312-77344</f>
        <v>324968</v>
      </c>
      <c r="AB33" s="35">
        <v>133</v>
      </c>
      <c r="AC33" s="36" t="s">
        <v>301</v>
      </c>
      <c r="AD33" s="75">
        <f>401175-70945</f>
        <v>330230</v>
      </c>
      <c r="AE33" s="35">
        <v>133</v>
      </c>
      <c r="AF33" s="36" t="s">
        <v>302</v>
      </c>
      <c r="AG33" s="76">
        <f>404252-67193</f>
        <v>337059</v>
      </c>
      <c r="AH33" s="35">
        <v>133</v>
      </c>
      <c r="AI33" s="36" t="s">
        <v>303</v>
      </c>
      <c r="AJ33" s="75">
        <f>400209-69009</f>
        <v>331200</v>
      </c>
      <c r="AK33" s="35">
        <v>133</v>
      </c>
      <c r="AL33" s="36" t="s">
        <v>304</v>
      </c>
      <c r="AM33" s="75">
        <f>394266-65078</f>
        <v>329188</v>
      </c>
    </row>
    <row r="34" spans="1:39" s="32" customFormat="1" thickBot="1" x14ac:dyDescent="0.35">
      <c r="A34" s="48" t="s">
        <v>23</v>
      </c>
      <c r="B34" s="118">
        <v>0</v>
      </c>
      <c r="C34" s="37" t="s">
        <v>576</v>
      </c>
      <c r="D34" s="37" t="s">
        <v>40</v>
      </c>
      <c r="E34" s="56" t="s">
        <v>264</v>
      </c>
      <c r="F34" s="77">
        <v>231947</v>
      </c>
      <c r="G34" s="37" t="s">
        <v>48</v>
      </c>
      <c r="H34" s="38" t="s">
        <v>305</v>
      </c>
      <c r="I34" s="74">
        <v>244153</v>
      </c>
      <c r="J34" s="37" t="s">
        <v>55</v>
      </c>
      <c r="K34" s="38" t="s">
        <v>306</v>
      </c>
      <c r="L34" s="75">
        <f>335771-76820</f>
        <v>258951</v>
      </c>
      <c r="M34" s="37" t="s">
        <v>62</v>
      </c>
      <c r="N34" s="38" t="s">
        <v>307</v>
      </c>
      <c r="O34" s="75">
        <f>355019-80175</f>
        <v>274844</v>
      </c>
      <c r="P34" s="37" t="s">
        <v>69</v>
      </c>
      <c r="Q34" s="38" t="s">
        <v>308</v>
      </c>
      <c r="R34" s="76">
        <f>369600-82041</f>
        <v>287559</v>
      </c>
      <c r="S34" s="37" t="s">
        <v>75</v>
      </c>
      <c r="T34" s="38" t="s">
        <v>309</v>
      </c>
      <c r="U34" s="76">
        <f>384826-76798</f>
        <v>308028</v>
      </c>
      <c r="V34" s="37" t="s">
        <v>82</v>
      </c>
      <c r="W34" s="38" t="s">
        <v>310</v>
      </c>
      <c r="X34" s="76">
        <f>395470-79105</f>
        <v>316365</v>
      </c>
      <c r="Y34" s="37" t="s">
        <v>90</v>
      </c>
      <c r="Z34" s="38" t="s">
        <v>310</v>
      </c>
      <c r="AA34" s="76">
        <f>402312-77344</f>
        <v>324968</v>
      </c>
      <c r="AB34" s="37" t="s">
        <v>75</v>
      </c>
      <c r="AC34" s="38" t="s">
        <v>311</v>
      </c>
      <c r="AD34" s="75">
        <f>401175-70945</f>
        <v>330230</v>
      </c>
      <c r="AE34" s="37" t="s">
        <v>101</v>
      </c>
      <c r="AF34" s="38" t="s">
        <v>312</v>
      </c>
      <c r="AG34" s="76">
        <f>404252-67193</f>
        <v>337059</v>
      </c>
      <c r="AH34" s="37" t="s">
        <v>106</v>
      </c>
      <c r="AI34" s="38" t="s">
        <v>310</v>
      </c>
      <c r="AJ34" s="75">
        <f>400209-69009</f>
        <v>331200</v>
      </c>
      <c r="AK34" s="37" t="s">
        <v>111</v>
      </c>
      <c r="AL34" s="38" t="s">
        <v>309</v>
      </c>
      <c r="AM34" s="75">
        <f>394266-65078</f>
        <v>329188</v>
      </c>
    </row>
    <row r="35" spans="1:39" s="32" customFormat="1" thickBot="1" x14ac:dyDescent="0.35">
      <c r="A35" s="44" t="s">
        <v>24</v>
      </c>
      <c r="B35" s="119">
        <v>0</v>
      </c>
      <c r="C35" s="39" t="s">
        <v>574</v>
      </c>
      <c r="D35" s="39">
        <v>75824</v>
      </c>
      <c r="E35" s="54" t="s">
        <v>243</v>
      </c>
      <c r="F35" s="73">
        <v>167857</v>
      </c>
      <c r="G35" s="39">
        <v>77715</v>
      </c>
      <c r="H35" s="40" t="s">
        <v>244</v>
      </c>
      <c r="I35" s="78">
        <f>318065-145840</f>
        <v>172225</v>
      </c>
      <c r="J35" s="39">
        <v>81900</v>
      </c>
      <c r="K35" s="40" t="s">
        <v>245</v>
      </c>
      <c r="L35" s="75">
        <f>335771-155264</f>
        <v>180507</v>
      </c>
      <c r="M35" s="39">
        <v>89403</v>
      </c>
      <c r="N35" s="40" t="s">
        <v>246</v>
      </c>
      <c r="O35" s="75">
        <f>355019-158802</f>
        <v>196217</v>
      </c>
      <c r="P35" s="39">
        <v>91969</v>
      </c>
      <c r="Q35" s="40" t="s">
        <v>247</v>
      </c>
      <c r="R35" s="76">
        <f>369600-167322</f>
        <v>202278</v>
      </c>
      <c r="S35" s="39">
        <v>97538</v>
      </c>
      <c r="T35" s="40" t="s">
        <v>245</v>
      </c>
      <c r="U35" s="76">
        <f>384826-169987</f>
        <v>214839</v>
      </c>
      <c r="V35" s="39">
        <v>112956</v>
      </c>
      <c r="W35" s="40" t="s">
        <v>248</v>
      </c>
      <c r="X35" s="76">
        <f>395470-151634</f>
        <v>243836</v>
      </c>
      <c r="Y35" s="39">
        <v>119249</v>
      </c>
      <c r="Z35" s="40" t="s">
        <v>249</v>
      </c>
      <c r="AA35" s="76">
        <f>402312-145491</f>
        <v>256821</v>
      </c>
      <c r="AB35" s="39">
        <v>121540</v>
      </c>
      <c r="AC35" s="40" t="s">
        <v>250</v>
      </c>
      <c r="AD35" s="75">
        <f>401175-137370</f>
        <v>263805</v>
      </c>
      <c r="AE35" s="39">
        <v>125400</v>
      </c>
      <c r="AF35" s="40" t="s">
        <v>251</v>
      </c>
      <c r="AG35" s="76">
        <f>404252-131738</f>
        <v>272514</v>
      </c>
      <c r="AH35" s="39">
        <v>123006</v>
      </c>
      <c r="AI35" s="40" t="s">
        <v>252</v>
      </c>
      <c r="AJ35" s="75">
        <f>400209-128808</f>
        <v>271401</v>
      </c>
      <c r="AK35" s="39">
        <v>122075</v>
      </c>
      <c r="AL35" s="40" t="s">
        <v>253</v>
      </c>
      <c r="AM35" s="75">
        <f>394266-121802</f>
        <v>272464</v>
      </c>
    </row>
    <row r="36" spans="1:39" s="32" customFormat="1" thickBot="1" x14ac:dyDescent="0.35">
      <c r="A36" s="45" t="str">
        <f>A35</f>
        <v>BMI &gt;30 kg/m2</v>
      </c>
      <c r="B36" s="120">
        <v>0</v>
      </c>
      <c r="C36" s="41" t="str">
        <f>C35</f>
        <v>Q11</v>
      </c>
      <c r="D36" s="41">
        <f>D$2-D35</f>
        <v>224031</v>
      </c>
      <c r="E36" s="55"/>
      <c r="F36" s="73">
        <v>167857</v>
      </c>
      <c r="G36" s="41">
        <f>G$2-G35</f>
        <v>240350</v>
      </c>
      <c r="H36" s="42"/>
      <c r="I36" s="78">
        <f>318065-145840</f>
        <v>172225</v>
      </c>
      <c r="J36" s="41">
        <f>J$2-J35</f>
        <v>253871</v>
      </c>
      <c r="K36" s="42"/>
      <c r="L36" s="75">
        <f t="shared" ref="L36:L37" si="0">335771-155264</f>
        <v>180507</v>
      </c>
      <c r="M36" s="41">
        <f>M$2-M35</f>
        <v>265616</v>
      </c>
      <c r="N36" s="42"/>
      <c r="O36" s="75">
        <f t="shared" ref="O36:O37" si="1">355019-158802</f>
        <v>196217</v>
      </c>
      <c r="P36" s="41">
        <f>P$2-P35</f>
        <v>277631</v>
      </c>
      <c r="Q36" s="42"/>
      <c r="R36" s="76">
        <f t="shared" ref="R36:R37" si="2">369600-167322</f>
        <v>202278</v>
      </c>
      <c r="S36" s="41">
        <f>S$2-S35</f>
        <v>287288</v>
      </c>
      <c r="T36" s="42"/>
      <c r="U36" s="76">
        <f t="shared" ref="U36:U37" si="3">384826-169987</f>
        <v>214839</v>
      </c>
      <c r="V36" s="41">
        <f>V$2-V35</f>
        <v>282514</v>
      </c>
      <c r="W36" s="42"/>
      <c r="X36" s="76">
        <f t="shared" ref="X36:X37" si="4">395470-151634</f>
        <v>243836</v>
      </c>
      <c r="Y36" s="41">
        <f>Y$2-Y35</f>
        <v>283063</v>
      </c>
      <c r="Z36" s="42"/>
      <c r="AA36" s="76">
        <f t="shared" ref="AA36:AA37" si="5">402312-145491</f>
        <v>256821</v>
      </c>
      <c r="AB36" s="41">
        <f>AB$2-AB35</f>
        <v>279635</v>
      </c>
      <c r="AC36" s="42"/>
      <c r="AD36" s="75">
        <f t="shared" ref="AD36:AD37" si="6">401175-137370</f>
        <v>263805</v>
      </c>
      <c r="AE36" s="41">
        <f>AE$2-AE35</f>
        <v>278852</v>
      </c>
      <c r="AF36" s="42"/>
      <c r="AG36" s="76">
        <f t="shared" ref="AG36:AG37" si="7">404252-131738</f>
        <v>272514</v>
      </c>
      <c r="AH36" s="41">
        <f>AH$2-AH35</f>
        <v>277203</v>
      </c>
      <c r="AI36" s="42"/>
      <c r="AJ36" s="75">
        <f t="shared" ref="AJ36:AJ37" si="8">400209-128808</f>
        <v>271401</v>
      </c>
      <c r="AK36" s="41">
        <f>AK$2-AK35</f>
        <v>272191</v>
      </c>
      <c r="AL36" s="42"/>
      <c r="AM36" s="75">
        <f t="shared" ref="AM36:AM37" si="9">394266-121802</f>
        <v>272464</v>
      </c>
    </row>
    <row r="37" spans="1:39" s="32" customFormat="1" thickBot="1" x14ac:dyDescent="0.35">
      <c r="A37" s="43" t="s">
        <v>25</v>
      </c>
      <c r="B37" s="1">
        <v>0</v>
      </c>
      <c r="C37" s="35" t="s">
        <v>577</v>
      </c>
      <c r="D37" s="35" t="s">
        <v>41</v>
      </c>
      <c r="E37" s="53" t="s">
        <v>313</v>
      </c>
      <c r="F37" s="73">
        <v>167857</v>
      </c>
      <c r="G37" s="35" t="s">
        <v>41</v>
      </c>
      <c r="H37" s="36" t="s">
        <v>314</v>
      </c>
      <c r="I37" s="78">
        <f>318065-145840</f>
        <v>172225</v>
      </c>
      <c r="J37" s="35" t="s">
        <v>41</v>
      </c>
      <c r="K37" s="36" t="s">
        <v>315</v>
      </c>
      <c r="L37" s="75">
        <f t="shared" si="0"/>
        <v>180507</v>
      </c>
      <c r="M37" s="35" t="s">
        <v>41</v>
      </c>
      <c r="N37" s="36" t="s">
        <v>316</v>
      </c>
      <c r="O37" s="75">
        <f t="shared" si="1"/>
        <v>196217</v>
      </c>
      <c r="P37" s="35" t="s">
        <v>41</v>
      </c>
      <c r="Q37" s="36" t="s">
        <v>317</v>
      </c>
      <c r="R37" s="76">
        <f t="shared" si="2"/>
        <v>202278</v>
      </c>
      <c r="S37" s="35" t="s">
        <v>41</v>
      </c>
      <c r="T37" s="36" t="s">
        <v>318</v>
      </c>
      <c r="U37" s="76">
        <f t="shared" si="3"/>
        <v>214839</v>
      </c>
      <c r="V37" s="35" t="s">
        <v>83</v>
      </c>
      <c r="W37" s="36" t="s">
        <v>319</v>
      </c>
      <c r="X37" s="76">
        <f t="shared" si="4"/>
        <v>243836</v>
      </c>
      <c r="Y37" s="35" t="s">
        <v>83</v>
      </c>
      <c r="Z37" s="36" t="s">
        <v>320</v>
      </c>
      <c r="AA37" s="76">
        <f t="shared" si="5"/>
        <v>256821</v>
      </c>
      <c r="AB37" s="35" t="s">
        <v>83</v>
      </c>
      <c r="AC37" s="36" t="s">
        <v>321</v>
      </c>
      <c r="AD37" s="75">
        <f t="shared" si="6"/>
        <v>263805</v>
      </c>
      <c r="AE37" s="35" t="s">
        <v>83</v>
      </c>
      <c r="AF37" s="36" t="s">
        <v>322</v>
      </c>
      <c r="AG37" s="76">
        <f t="shared" si="7"/>
        <v>272514</v>
      </c>
      <c r="AH37" s="35" t="s">
        <v>41</v>
      </c>
      <c r="AI37" s="36" t="s">
        <v>323</v>
      </c>
      <c r="AJ37" s="75">
        <f t="shared" si="8"/>
        <v>271401</v>
      </c>
      <c r="AK37" s="35" t="s">
        <v>112</v>
      </c>
      <c r="AL37" s="36" t="s">
        <v>323</v>
      </c>
      <c r="AM37" s="75">
        <f t="shared" si="9"/>
        <v>272464</v>
      </c>
    </row>
    <row r="38" spans="1:39" s="32" customFormat="1" thickBot="1" x14ac:dyDescent="0.35">
      <c r="A38" s="43" t="s">
        <v>26</v>
      </c>
      <c r="B38" s="1">
        <v>0</v>
      </c>
      <c r="C38" s="35" t="s">
        <v>578</v>
      </c>
      <c r="D38" s="35" t="s">
        <v>42</v>
      </c>
      <c r="E38" s="53" t="s">
        <v>324</v>
      </c>
      <c r="F38" s="73">
        <v>189078</v>
      </c>
      <c r="G38" s="35" t="s">
        <v>49</v>
      </c>
      <c r="H38" s="36" t="s">
        <v>325</v>
      </c>
      <c r="I38" s="74">
        <v>203420</v>
      </c>
      <c r="J38" s="35" t="s">
        <v>56</v>
      </c>
      <c r="K38" s="36" t="s">
        <v>217</v>
      </c>
      <c r="L38" s="75">
        <v>219979</v>
      </c>
      <c r="M38" s="35" t="s">
        <v>63</v>
      </c>
      <c r="N38" s="36" t="s">
        <v>326</v>
      </c>
      <c r="O38" s="75">
        <v>230458</v>
      </c>
      <c r="P38" s="35" t="s">
        <v>56</v>
      </c>
      <c r="Q38" s="36" t="s">
        <v>326</v>
      </c>
      <c r="R38" s="76">
        <v>245642</v>
      </c>
      <c r="S38" s="35" t="s">
        <v>76</v>
      </c>
      <c r="T38" s="36" t="s">
        <v>327</v>
      </c>
      <c r="U38" s="76">
        <v>267872</v>
      </c>
      <c r="V38" s="35" t="s">
        <v>84</v>
      </c>
      <c r="W38" s="36" t="s">
        <v>328</v>
      </c>
      <c r="X38" s="76">
        <v>279531</v>
      </c>
      <c r="Y38" s="35" t="s">
        <v>91</v>
      </c>
      <c r="Z38" s="36" t="s">
        <v>329</v>
      </c>
      <c r="AA38" s="76">
        <v>287588</v>
      </c>
      <c r="AB38" s="35" t="s">
        <v>96</v>
      </c>
      <c r="AC38" s="36" t="s">
        <v>329</v>
      </c>
      <c r="AD38" s="75">
        <v>294391</v>
      </c>
      <c r="AE38" s="35" t="s">
        <v>96</v>
      </c>
      <c r="AF38" s="36" t="s">
        <v>328</v>
      </c>
      <c r="AG38" s="76">
        <v>300135</v>
      </c>
      <c r="AH38" s="35" t="s">
        <v>91</v>
      </c>
      <c r="AI38" s="36" t="s">
        <v>329</v>
      </c>
      <c r="AJ38" s="75">
        <v>301135</v>
      </c>
      <c r="AK38" s="35" t="s">
        <v>84</v>
      </c>
      <c r="AL38" s="36" t="s">
        <v>329</v>
      </c>
      <c r="AM38" s="75">
        <v>303524</v>
      </c>
    </row>
    <row r="39" spans="1:39" s="32" customFormat="1" thickBot="1" x14ac:dyDescent="0.35">
      <c r="A39" s="43" t="s">
        <v>27</v>
      </c>
      <c r="B39" s="1">
        <v>0</v>
      </c>
      <c r="C39" s="35" t="s">
        <v>579</v>
      </c>
      <c r="D39" s="35">
        <v>194</v>
      </c>
      <c r="E39" s="53" t="s">
        <v>330</v>
      </c>
      <c r="F39" s="73">
        <v>171437</v>
      </c>
      <c r="G39" s="35">
        <v>192</v>
      </c>
      <c r="H39" s="36" t="s">
        <v>331</v>
      </c>
      <c r="I39" s="74">
        <f>318065-130438</f>
        <v>187627</v>
      </c>
      <c r="J39" s="35">
        <v>193</v>
      </c>
      <c r="K39" s="36" t="s">
        <v>331</v>
      </c>
      <c r="L39" s="75">
        <f>335771-130637</f>
        <v>205134</v>
      </c>
      <c r="M39" s="35">
        <v>190</v>
      </c>
      <c r="N39" s="36" t="s">
        <v>332</v>
      </c>
      <c r="O39" s="75">
        <f>O32-130426</f>
        <v>224593</v>
      </c>
      <c r="P39" s="35">
        <v>188</v>
      </c>
      <c r="Q39" s="36" t="s">
        <v>333</v>
      </c>
      <c r="R39" s="76">
        <f>369600-136373</f>
        <v>233227</v>
      </c>
      <c r="S39" s="35">
        <v>187</v>
      </c>
      <c r="T39" s="36" t="s">
        <v>334</v>
      </c>
      <c r="U39" s="76">
        <f>384826-135353</f>
        <v>249473</v>
      </c>
      <c r="V39" s="35">
        <v>184</v>
      </c>
      <c r="W39" s="36" t="s">
        <v>334</v>
      </c>
      <c r="X39" s="76">
        <f>395470-134686</f>
        <v>260784</v>
      </c>
      <c r="Y39" s="35">
        <v>184</v>
      </c>
      <c r="Z39" s="36" t="s">
        <v>335</v>
      </c>
      <c r="AA39" s="76">
        <f>402312-138468</f>
        <v>263844</v>
      </c>
      <c r="AB39" s="35">
        <v>183</v>
      </c>
      <c r="AC39" s="36" t="s">
        <v>336</v>
      </c>
      <c r="AD39" s="75">
        <f>401175-130600</f>
        <v>270575</v>
      </c>
      <c r="AE39" s="35">
        <v>182</v>
      </c>
      <c r="AF39" s="36" t="s">
        <v>332</v>
      </c>
      <c r="AG39" s="76">
        <f>404252-131266</f>
        <v>272986</v>
      </c>
      <c r="AH39" s="35">
        <v>183</v>
      </c>
      <c r="AI39" s="36" t="s">
        <v>337</v>
      </c>
      <c r="AJ39" s="75">
        <f>400209-126225</f>
        <v>273984</v>
      </c>
      <c r="AK39" s="35">
        <v>182</v>
      </c>
      <c r="AL39" s="36" t="s">
        <v>338</v>
      </c>
      <c r="AM39" s="75">
        <f>394266-117106</f>
        <v>277160</v>
      </c>
    </row>
    <row r="40" spans="1:39" s="32" customFormat="1" thickBot="1" x14ac:dyDescent="0.35">
      <c r="A40" s="43" t="s">
        <v>28</v>
      </c>
      <c r="B40" s="1">
        <v>0</v>
      </c>
      <c r="C40" s="35" t="s">
        <v>580</v>
      </c>
      <c r="D40" s="35" t="s">
        <v>43</v>
      </c>
      <c r="E40" s="53" t="s">
        <v>339</v>
      </c>
      <c r="F40" s="73">
        <v>171437</v>
      </c>
      <c r="G40" s="35" t="s">
        <v>50</v>
      </c>
      <c r="H40" s="36" t="s">
        <v>339</v>
      </c>
      <c r="I40" s="74">
        <v>187627</v>
      </c>
      <c r="J40" s="35" t="s">
        <v>57</v>
      </c>
      <c r="K40" s="36" t="s">
        <v>340</v>
      </c>
      <c r="L40" s="75">
        <f t="shared" ref="L40:L42" si="10">335771-130637</f>
        <v>205134</v>
      </c>
      <c r="M40" s="35" t="s">
        <v>64</v>
      </c>
      <c r="N40" s="36" t="s">
        <v>341</v>
      </c>
      <c r="O40" s="75">
        <v>224593</v>
      </c>
      <c r="P40" s="35" t="s">
        <v>70</v>
      </c>
      <c r="Q40" s="36" t="s">
        <v>340</v>
      </c>
      <c r="R40" s="76">
        <f t="shared" ref="R40:R42" si="11">369600-136373</f>
        <v>233227</v>
      </c>
      <c r="S40" s="35" t="s">
        <v>77</v>
      </c>
      <c r="T40" s="36" t="s">
        <v>340</v>
      </c>
      <c r="U40" s="76">
        <f t="shared" ref="U40:U42" si="12">384826-135353</f>
        <v>249473</v>
      </c>
      <c r="V40" s="35" t="s">
        <v>85</v>
      </c>
      <c r="W40" s="36" t="s">
        <v>340</v>
      </c>
      <c r="X40" s="76">
        <f t="shared" ref="X40:X42" si="13">395470-134686</f>
        <v>260784</v>
      </c>
      <c r="Y40" s="35" t="s">
        <v>77</v>
      </c>
      <c r="Z40" s="36" t="s">
        <v>342</v>
      </c>
      <c r="AA40" s="76">
        <f t="shared" ref="AA40:AA42" si="14">402312-138468</f>
        <v>263844</v>
      </c>
      <c r="AB40" s="35" t="s">
        <v>70</v>
      </c>
      <c r="AC40" s="36" t="s">
        <v>343</v>
      </c>
      <c r="AD40" s="75">
        <f t="shared" ref="AD40:AD42" si="15">401175-130600</f>
        <v>270575</v>
      </c>
      <c r="AE40" s="35" t="s">
        <v>70</v>
      </c>
      <c r="AF40" s="36" t="s">
        <v>343</v>
      </c>
      <c r="AG40" s="76">
        <f t="shared" ref="AG40:AG42" si="16">404252-131266</f>
        <v>272986</v>
      </c>
      <c r="AH40" s="35" t="s">
        <v>107</v>
      </c>
      <c r="AI40" s="36" t="s">
        <v>342</v>
      </c>
      <c r="AJ40" s="75">
        <f t="shared" ref="AJ40:AJ42" si="17">400209-126225</f>
        <v>273984</v>
      </c>
      <c r="AK40" s="35" t="s">
        <v>93</v>
      </c>
      <c r="AL40" s="36" t="s">
        <v>119</v>
      </c>
      <c r="AM40" s="75">
        <f t="shared" ref="AM40:AM42" si="18">394266-117106</f>
        <v>277160</v>
      </c>
    </row>
    <row r="41" spans="1:39" s="32" customFormat="1" thickBot="1" x14ac:dyDescent="0.35">
      <c r="A41" s="43" t="s">
        <v>29</v>
      </c>
      <c r="B41" s="1">
        <v>0</v>
      </c>
      <c r="C41" s="35" t="s">
        <v>581</v>
      </c>
      <c r="D41" s="35">
        <v>115</v>
      </c>
      <c r="E41" s="53" t="s">
        <v>344</v>
      </c>
      <c r="F41" s="73">
        <v>171437</v>
      </c>
      <c r="G41" s="35">
        <v>113</v>
      </c>
      <c r="H41" s="36" t="s">
        <v>345</v>
      </c>
      <c r="I41" s="74">
        <v>187627</v>
      </c>
      <c r="J41" s="35">
        <v>114</v>
      </c>
      <c r="K41" s="36" t="s">
        <v>345</v>
      </c>
      <c r="L41" s="75">
        <f t="shared" si="10"/>
        <v>205134</v>
      </c>
      <c r="M41" s="35">
        <v>112</v>
      </c>
      <c r="N41" s="36" t="s">
        <v>344</v>
      </c>
      <c r="O41" s="75">
        <v>224593</v>
      </c>
      <c r="P41" s="35">
        <v>109</v>
      </c>
      <c r="Q41" s="36" t="s">
        <v>204</v>
      </c>
      <c r="R41" s="76">
        <f t="shared" si="11"/>
        <v>233227</v>
      </c>
      <c r="S41" s="35">
        <v>109</v>
      </c>
      <c r="T41" s="36" t="s">
        <v>204</v>
      </c>
      <c r="U41" s="76">
        <f t="shared" si="12"/>
        <v>249473</v>
      </c>
      <c r="V41" s="35">
        <v>105</v>
      </c>
      <c r="W41" s="36" t="s">
        <v>130</v>
      </c>
      <c r="X41" s="76">
        <f t="shared" si="13"/>
        <v>260784</v>
      </c>
      <c r="Y41" s="35">
        <v>105</v>
      </c>
      <c r="Z41" s="36" t="s">
        <v>346</v>
      </c>
      <c r="AA41" s="76">
        <f t="shared" si="14"/>
        <v>263844</v>
      </c>
      <c r="AB41" s="35">
        <v>105</v>
      </c>
      <c r="AC41" s="36" t="s">
        <v>130</v>
      </c>
      <c r="AD41" s="75">
        <f t="shared" si="15"/>
        <v>270575</v>
      </c>
      <c r="AE41" s="35">
        <v>103</v>
      </c>
      <c r="AF41" s="36" t="s">
        <v>346</v>
      </c>
      <c r="AG41" s="76">
        <f t="shared" si="16"/>
        <v>272986</v>
      </c>
      <c r="AH41" s="35">
        <v>103</v>
      </c>
      <c r="AI41" s="36" t="s">
        <v>347</v>
      </c>
      <c r="AJ41" s="75">
        <f t="shared" si="17"/>
        <v>273984</v>
      </c>
      <c r="AK41" s="35">
        <v>103</v>
      </c>
      <c r="AL41" s="36" t="s">
        <v>345</v>
      </c>
      <c r="AM41" s="75">
        <f t="shared" si="18"/>
        <v>277160</v>
      </c>
    </row>
    <row r="42" spans="1:39" s="32" customFormat="1" ht="15.75" thickBot="1" x14ac:dyDescent="0.3">
      <c r="A42" s="43" t="s">
        <v>30</v>
      </c>
      <c r="B42" s="1">
        <v>0</v>
      </c>
      <c r="C42" s="35" t="s">
        <v>582</v>
      </c>
      <c r="D42" s="35">
        <v>153</v>
      </c>
      <c r="E42" s="53">
        <v>110</v>
      </c>
      <c r="F42" s="73">
        <v>171437</v>
      </c>
      <c r="G42" s="35">
        <v>155</v>
      </c>
      <c r="H42" s="36">
        <v>108</v>
      </c>
      <c r="I42" s="74">
        <v>187627</v>
      </c>
      <c r="J42" s="35">
        <v>157</v>
      </c>
      <c r="K42" s="36">
        <v>107</v>
      </c>
      <c r="L42" s="75">
        <f t="shared" si="10"/>
        <v>205134</v>
      </c>
      <c r="M42" s="35">
        <v>153</v>
      </c>
      <c r="N42" s="36">
        <v>103</v>
      </c>
      <c r="O42" s="75">
        <v>224593</v>
      </c>
      <c r="P42" s="35">
        <v>155</v>
      </c>
      <c r="Q42" s="36">
        <v>104</v>
      </c>
      <c r="R42" s="76">
        <f t="shared" si="11"/>
        <v>233227</v>
      </c>
      <c r="S42" s="35">
        <v>154</v>
      </c>
      <c r="T42" s="36">
        <v>103</v>
      </c>
      <c r="U42" s="76">
        <f t="shared" si="12"/>
        <v>249473</v>
      </c>
      <c r="V42" s="35">
        <v>156</v>
      </c>
      <c r="W42" s="36">
        <v>102</v>
      </c>
      <c r="X42" s="76">
        <f t="shared" si="13"/>
        <v>260784</v>
      </c>
      <c r="Y42" s="35">
        <v>157</v>
      </c>
      <c r="Z42" s="36">
        <v>103</v>
      </c>
      <c r="AA42" s="76">
        <f t="shared" si="14"/>
        <v>263844</v>
      </c>
      <c r="AB42" s="35">
        <v>158</v>
      </c>
      <c r="AC42" s="36">
        <v>103</v>
      </c>
      <c r="AD42" s="75">
        <f t="shared" si="15"/>
        <v>270575</v>
      </c>
      <c r="AE42" s="35">
        <v>159</v>
      </c>
      <c r="AF42" s="36">
        <v>105</v>
      </c>
      <c r="AG42" s="76">
        <f t="shared" si="16"/>
        <v>272986</v>
      </c>
      <c r="AH42" s="35">
        <v>162</v>
      </c>
      <c r="AI42" s="36">
        <v>106</v>
      </c>
      <c r="AJ42" s="75">
        <f t="shared" si="17"/>
        <v>273984</v>
      </c>
      <c r="AK42" s="35">
        <v>159</v>
      </c>
      <c r="AL42" s="36">
        <v>104</v>
      </c>
      <c r="AM42" s="75">
        <f t="shared" si="18"/>
        <v>277160</v>
      </c>
    </row>
    <row r="43" spans="1:39" s="32" customFormat="1" ht="15.75" thickBot="1" x14ac:dyDescent="0.3">
      <c r="A43" s="43" t="s">
        <v>31</v>
      </c>
      <c r="B43" s="1">
        <v>0</v>
      </c>
      <c r="C43" s="35" t="s">
        <v>583</v>
      </c>
      <c r="D43" s="35" t="s">
        <v>44</v>
      </c>
      <c r="E43" s="53" t="s">
        <v>348</v>
      </c>
      <c r="F43" s="73">
        <v>105132</v>
      </c>
      <c r="G43" s="35" t="s">
        <v>51</v>
      </c>
      <c r="H43" s="36" t="s">
        <v>349</v>
      </c>
      <c r="I43" s="74">
        <f>I31-  107799</f>
        <v>210266</v>
      </c>
      <c r="J43" s="35" t="s">
        <v>58</v>
      </c>
      <c r="K43" s="36" t="s">
        <v>167</v>
      </c>
      <c r="L43" s="75">
        <f>335771-109915</f>
        <v>225856</v>
      </c>
      <c r="M43" s="35" t="s">
        <v>65</v>
      </c>
      <c r="N43" s="36" t="s">
        <v>350</v>
      </c>
      <c r="O43" s="75">
        <f>355019-112909</f>
        <v>242110</v>
      </c>
      <c r="P43" s="35" t="s">
        <v>71</v>
      </c>
      <c r="Q43" s="36" t="s">
        <v>167</v>
      </c>
      <c r="R43" s="76">
        <f>369600-114930</f>
        <v>254670</v>
      </c>
      <c r="S43" s="35" t="s">
        <v>78</v>
      </c>
      <c r="T43" s="36" t="s">
        <v>351</v>
      </c>
      <c r="U43" s="76">
        <f>384826-111429</f>
        <v>273397</v>
      </c>
      <c r="V43" s="35" t="s">
        <v>86</v>
      </c>
      <c r="W43" s="36" t="s">
        <v>352</v>
      </c>
      <c r="X43" s="76">
        <f>395470-111483</f>
        <v>283987</v>
      </c>
      <c r="Y43" s="35" t="s">
        <v>92</v>
      </c>
      <c r="Z43" s="36" t="s">
        <v>353</v>
      </c>
      <c r="AA43" s="76">
        <f>402312-107495</f>
        <v>294817</v>
      </c>
      <c r="AB43" s="35" t="s">
        <v>97</v>
      </c>
      <c r="AC43" s="36" t="s">
        <v>277</v>
      </c>
      <c r="AD43" s="75">
        <f>401175-96411</f>
        <v>304764</v>
      </c>
      <c r="AE43" s="35" t="s">
        <v>102</v>
      </c>
      <c r="AF43" s="36" t="s">
        <v>277</v>
      </c>
      <c r="AG43" s="76">
        <f>404252-93081</f>
        <v>311171</v>
      </c>
      <c r="AH43" s="35" t="s">
        <v>51</v>
      </c>
      <c r="AI43" s="36" t="s">
        <v>354</v>
      </c>
      <c r="AJ43" s="75">
        <f>400209-  86957</f>
        <v>313252</v>
      </c>
      <c r="AK43" s="35" t="s">
        <v>86</v>
      </c>
      <c r="AL43" s="36" t="s">
        <v>354</v>
      </c>
      <c r="AM43" s="75">
        <f>394266-78049</f>
        <v>316217</v>
      </c>
    </row>
    <row r="44" spans="1:39" s="32" customFormat="1" ht="15.75" thickBot="1" x14ac:dyDescent="0.3">
      <c r="A44" s="48" t="s">
        <v>32</v>
      </c>
      <c r="B44" s="118">
        <v>0</v>
      </c>
      <c r="C44" s="37" t="s">
        <v>584</v>
      </c>
      <c r="D44" s="37" t="s">
        <v>45</v>
      </c>
      <c r="E44" s="56">
        <v>138</v>
      </c>
      <c r="F44" s="77">
        <v>83664</v>
      </c>
      <c r="G44" s="37" t="s">
        <v>52</v>
      </c>
      <c r="H44" s="38">
        <v>141</v>
      </c>
      <c r="I44" s="79">
        <v>90675</v>
      </c>
      <c r="J44" s="37" t="s">
        <v>59</v>
      </c>
      <c r="K44" s="38">
        <v>149</v>
      </c>
      <c r="L44" s="75">
        <v>111052</v>
      </c>
      <c r="M44" s="37" t="s">
        <v>66</v>
      </c>
      <c r="N44" s="38">
        <v>158</v>
      </c>
      <c r="O44" s="75">
        <v>128299</v>
      </c>
      <c r="P44" s="37" t="s">
        <v>72</v>
      </c>
      <c r="Q44" s="38">
        <v>153</v>
      </c>
      <c r="R44" s="76">
        <v>136349</v>
      </c>
      <c r="S44" s="37" t="s">
        <v>79</v>
      </c>
      <c r="T44" s="38">
        <v>158</v>
      </c>
      <c r="U44" s="76">
        <v>142614</v>
      </c>
      <c r="V44" s="37" t="s">
        <v>87</v>
      </c>
      <c r="W44" s="38">
        <v>165</v>
      </c>
      <c r="X44" s="76">
        <v>153963</v>
      </c>
      <c r="Y44" s="37" t="s">
        <v>93</v>
      </c>
      <c r="Z44" s="38">
        <v>181</v>
      </c>
      <c r="AA44" s="76">
        <v>165670</v>
      </c>
      <c r="AB44" s="37" t="s">
        <v>98</v>
      </c>
      <c r="AC44" s="38">
        <v>202</v>
      </c>
      <c r="AD44" s="75">
        <v>170746</v>
      </c>
      <c r="AE44" s="37" t="s">
        <v>103</v>
      </c>
      <c r="AF44" s="38">
        <v>211</v>
      </c>
      <c r="AG44" s="76">
        <v>176556</v>
      </c>
      <c r="AH44" s="37" t="s">
        <v>108</v>
      </c>
      <c r="AI44" s="38">
        <v>223</v>
      </c>
      <c r="AJ44" s="75">
        <v>185850</v>
      </c>
      <c r="AK44" s="37" t="s">
        <v>113</v>
      </c>
      <c r="AL44" s="38">
        <v>227</v>
      </c>
      <c r="AM44" s="75">
        <v>194171</v>
      </c>
    </row>
    <row r="45" spans="1:39" s="32" customFormat="1" ht="15.75" thickBot="1" x14ac:dyDescent="0.3">
      <c r="A45" s="46" t="s">
        <v>33</v>
      </c>
      <c r="B45" s="121">
        <v>0</v>
      </c>
      <c r="C45" s="33"/>
      <c r="D45" s="33"/>
      <c r="F45" s="66">
        <v>299855</v>
      </c>
      <c r="G45" s="33"/>
      <c r="H45" s="34"/>
      <c r="I45" s="63">
        <v>318065</v>
      </c>
      <c r="J45" s="33"/>
      <c r="K45" s="34"/>
      <c r="L45" s="69">
        <v>335771</v>
      </c>
      <c r="M45" s="33"/>
      <c r="N45" s="34"/>
      <c r="O45" s="69">
        <v>355019</v>
      </c>
      <c r="P45" s="33"/>
      <c r="Q45" s="34"/>
      <c r="R45" s="70">
        <v>369600</v>
      </c>
      <c r="S45" s="33"/>
      <c r="T45" s="34"/>
      <c r="U45" s="70">
        <v>384826</v>
      </c>
      <c r="V45" s="33"/>
      <c r="W45" s="34"/>
      <c r="X45" s="70">
        <v>395470</v>
      </c>
      <c r="Y45" s="33"/>
      <c r="Z45" s="34"/>
      <c r="AA45" s="70">
        <v>402312</v>
      </c>
      <c r="AB45" s="33"/>
      <c r="AC45" s="34"/>
      <c r="AD45" s="69">
        <v>401175</v>
      </c>
      <c r="AE45" s="33"/>
      <c r="AF45" s="34"/>
      <c r="AG45" s="70">
        <v>404252</v>
      </c>
      <c r="AH45" s="33"/>
      <c r="AI45" s="34"/>
      <c r="AJ45" s="69">
        <v>400209</v>
      </c>
      <c r="AK45" s="33"/>
      <c r="AL45" s="34"/>
      <c r="AM45" s="69">
        <v>394266</v>
      </c>
    </row>
    <row r="46" spans="1:39" s="32" customFormat="1" ht="15.75" thickBot="1" x14ac:dyDescent="0.3">
      <c r="A46" s="44" t="s">
        <v>34</v>
      </c>
      <c r="B46" s="119">
        <v>0</v>
      </c>
      <c r="C46" s="39" t="s">
        <v>585</v>
      </c>
      <c r="D46" s="39">
        <v>206701</v>
      </c>
      <c r="E46" s="54" t="s">
        <v>355</v>
      </c>
      <c r="F46" s="64">
        <v>299855</v>
      </c>
      <c r="G46" s="39">
        <v>222751</v>
      </c>
      <c r="H46" s="40" t="s">
        <v>187</v>
      </c>
      <c r="I46" s="62">
        <v>318065</v>
      </c>
      <c r="J46" s="39">
        <v>238624</v>
      </c>
      <c r="K46" s="40" t="s">
        <v>356</v>
      </c>
      <c r="L46" s="69">
        <v>335771</v>
      </c>
      <c r="M46" s="39">
        <v>257162</v>
      </c>
      <c r="N46" s="40" t="s">
        <v>357</v>
      </c>
      <c r="O46" s="69">
        <v>355019</v>
      </c>
      <c r="P46" s="39">
        <v>271761</v>
      </c>
      <c r="Q46" s="40" t="s">
        <v>358</v>
      </c>
      <c r="R46" s="70">
        <v>369600</v>
      </c>
      <c r="S46" s="39">
        <v>284746</v>
      </c>
      <c r="T46" s="40" t="s">
        <v>359</v>
      </c>
      <c r="U46" s="70">
        <v>384826</v>
      </c>
      <c r="V46" s="39">
        <v>292978</v>
      </c>
      <c r="W46" s="40" t="s">
        <v>220</v>
      </c>
      <c r="X46" s="70">
        <v>395470</v>
      </c>
      <c r="Y46" s="39">
        <v>300237</v>
      </c>
      <c r="Z46" s="40" t="s">
        <v>360</v>
      </c>
      <c r="AA46" s="70">
        <v>402312</v>
      </c>
      <c r="AB46" s="39">
        <v>305678</v>
      </c>
      <c r="AC46" s="40" t="s">
        <v>224</v>
      </c>
      <c r="AD46" s="69">
        <v>401175</v>
      </c>
      <c r="AE46" s="39">
        <v>312368</v>
      </c>
      <c r="AF46" s="40" t="s">
        <v>361</v>
      </c>
      <c r="AG46" s="70">
        <v>404252</v>
      </c>
      <c r="AH46" s="39">
        <v>316072</v>
      </c>
      <c r="AI46" s="40" t="s">
        <v>362</v>
      </c>
      <c r="AJ46" s="69">
        <v>400209</v>
      </c>
      <c r="AK46" s="39">
        <v>319272</v>
      </c>
      <c r="AL46" s="40" t="s">
        <v>363</v>
      </c>
      <c r="AM46" s="69">
        <v>394266</v>
      </c>
    </row>
    <row r="47" spans="1:39" s="32" customFormat="1" ht="15.75" thickBot="1" x14ac:dyDescent="0.3">
      <c r="A47" s="45" t="str">
        <f>A46</f>
        <v>Antidiabetic drugs</v>
      </c>
      <c r="B47" s="120">
        <v>0</v>
      </c>
      <c r="C47" s="41" t="str">
        <f>C46</f>
        <v>Q12</v>
      </c>
      <c r="D47" s="41">
        <f>D$2-D46</f>
        <v>93154</v>
      </c>
      <c r="E47" s="55"/>
      <c r="F47" s="65">
        <v>299855</v>
      </c>
      <c r="G47" s="41">
        <f>G$2-G46</f>
        <v>95314</v>
      </c>
      <c r="H47" s="42"/>
      <c r="I47" s="58">
        <v>318065</v>
      </c>
      <c r="J47" s="41">
        <f>J$2-J46</f>
        <v>97147</v>
      </c>
      <c r="K47" s="42"/>
      <c r="L47" s="69">
        <v>335771</v>
      </c>
      <c r="M47" s="41">
        <f>M$2-M46</f>
        <v>97857</v>
      </c>
      <c r="N47" s="42"/>
      <c r="O47" s="69">
        <v>355019</v>
      </c>
      <c r="P47" s="41">
        <f>P$2-P46</f>
        <v>97839</v>
      </c>
      <c r="Q47" s="42"/>
      <c r="R47" s="70">
        <v>369600</v>
      </c>
      <c r="S47" s="41">
        <f>S$2-S46</f>
        <v>100080</v>
      </c>
      <c r="T47" s="42"/>
      <c r="U47" s="70">
        <v>384826</v>
      </c>
      <c r="V47" s="41">
        <f>V$2-V46</f>
        <v>102492</v>
      </c>
      <c r="W47" s="42"/>
      <c r="X47" s="70">
        <v>395470</v>
      </c>
      <c r="Y47" s="41">
        <f>Y$2-Y46</f>
        <v>102075</v>
      </c>
      <c r="Z47" s="42"/>
      <c r="AA47" s="70">
        <v>402312</v>
      </c>
      <c r="AB47" s="41">
        <f>AB$2-AB46</f>
        <v>95497</v>
      </c>
      <c r="AC47" s="42"/>
      <c r="AD47" s="69">
        <v>401175</v>
      </c>
      <c r="AE47" s="41">
        <f>AE$2-AE46</f>
        <v>91884</v>
      </c>
      <c r="AF47" s="42"/>
      <c r="AG47" s="70">
        <v>404252</v>
      </c>
      <c r="AH47" s="41">
        <f>AH$2-AH46</f>
        <v>84137</v>
      </c>
      <c r="AI47" s="42"/>
      <c r="AJ47" s="69">
        <v>400209</v>
      </c>
      <c r="AK47" s="41">
        <f>AK$2-AK46</f>
        <v>74994</v>
      </c>
      <c r="AL47" s="42"/>
      <c r="AM47" s="69">
        <v>394266</v>
      </c>
    </row>
    <row r="48" spans="1:39" s="32" customFormat="1" ht="15.75" thickBot="1" x14ac:dyDescent="0.3">
      <c r="A48" s="44" t="s">
        <v>35</v>
      </c>
      <c r="B48" s="119">
        <v>0</v>
      </c>
      <c r="C48" s="39" t="s">
        <v>586</v>
      </c>
      <c r="D48" s="39">
        <v>113108</v>
      </c>
      <c r="E48" s="54" t="s">
        <v>364</v>
      </c>
      <c r="F48" s="64">
        <v>299855</v>
      </c>
      <c r="G48" s="39">
        <v>121593</v>
      </c>
      <c r="H48" s="40" t="s">
        <v>365</v>
      </c>
      <c r="I48" s="62">
        <v>318065</v>
      </c>
      <c r="J48" s="39">
        <v>132746</v>
      </c>
      <c r="K48" s="40" t="s">
        <v>366</v>
      </c>
      <c r="L48" s="69">
        <v>335771</v>
      </c>
      <c r="M48" s="39">
        <v>140210</v>
      </c>
      <c r="N48" s="40" t="s">
        <v>367</v>
      </c>
      <c r="O48" s="69">
        <v>355019</v>
      </c>
      <c r="P48" s="39">
        <v>145230</v>
      </c>
      <c r="Q48" s="40" t="s">
        <v>52</v>
      </c>
      <c r="R48" s="70">
        <v>369600</v>
      </c>
      <c r="S48" s="39">
        <v>141294</v>
      </c>
      <c r="T48" s="40" t="s">
        <v>368</v>
      </c>
      <c r="U48" s="70">
        <v>384826</v>
      </c>
      <c r="V48" s="39">
        <v>148350</v>
      </c>
      <c r="W48" s="40" t="s">
        <v>369</v>
      </c>
      <c r="X48" s="70">
        <v>395470</v>
      </c>
      <c r="Y48" s="39">
        <v>148959</v>
      </c>
      <c r="Z48" s="40" t="s">
        <v>370</v>
      </c>
      <c r="AA48" s="70">
        <v>402312</v>
      </c>
      <c r="AB48" s="39">
        <v>147561</v>
      </c>
      <c r="AC48" s="40" t="s">
        <v>371</v>
      </c>
      <c r="AD48" s="69">
        <v>401175</v>
      </c>
      <c r="AE48" s="39">
        <v>147479</v>
      </c>
      <c r="AF48" s="40" t="s">
        <v>372</v>
      </c>
      <c r="AG48" s="70">
        <v>404252</v>
      </c>
      <c r="AH48" s="39">
        <v>144272</v>
      </c>
      <c r="AI48" s="40" t="s">
        <v>373</v>
      </c>
      <c r="AJ48" s="69">
        <v>400209</v>
      </c>
      <c r="AK48" s="39">
        <v>139478</v>
      </c>
      <c r="AL48" s="40" t="s">
        <v>374</v>
      </c>
      <c r="AM48" s="69">
        <v>394266</v>
      </c>
    </row>
    <row r="49" spans="1:39" s="32" customFormat="1" ht="15.75" thickBot="1" x14ac:dyDescent="0.3">
      <c r="A49" s="45" t="str">
        <f>A48</f>
        <v>Antithrombotic drugs</v>
      </c>
      <c r="B49" s="120">
        <v>0</v>
      </c>
      <c r="C49" s="41" t="str">
        <f>C48</f>
        <v>Q13</v>
      </c>
      <c r="D49" s="41">
        <f>D$2-D48</f>
        <v>186747</v>
      </c>
      <c r="E49" s="55"/>
      <c r="F49" s="65">
        <v>299855</v>
      </c>
      <c r="G49" s="41">
        <f>G$2-G48</f>
        <v>196472</v>
      </c>
      <c r="H49" s="42"/>
      <c r="I49" s="58">
        <v>318065</v>
      </c>
      <c r="J49" s="41">
        <f>J$2-J48</f>
        <v>203025</v>
      </c>
      <c r="K49" s="42"/>
      <c r="L49" s="69">
        <v>335771</v>
      </c>
      <c r="M49" s="41">
        <f>M$2-M48</f>
        <v>214809</v>
      </c>
      <c r="N49" s="42"/>
      <c r="O49" s="69">
        <v>355019</v>
      </c>
      <c r="P49" s="41">
        <f>P$2-P48</f>
        <v>224370</v>
      </c>
      <c r="Q49" s="42"/>
      <c r="R49" s="70">
        <v>369600</v>
      </c>
      <c r="S49" s="41">
        <f>S$2-S48</f>
        <v>243532</v>
      </c>
      <c r="T49" s="42"/>
      <c r="U49" s="70">
        <v>384826</v>
      </c>
      <c r="V49" s="41">
        <f>V$2-V48</f>
        <v>247120</v>
      </c>
      <c r="W49" s="42"/>
      <c r="X49" s="70">
        <v>395470</v>
      </c>
      <c r="Y49" s="41">
        <f>Y$2-Y48</f>
        <v>253353</v>
      </c>
      <c r="Z49" s="42"/>
      <c r="AA49" s="70">
        <v>402312</v>
      </c>
      <c r="AB49" s="41">
        <f>AB$2-AB48</f>
        <v>253614</v>
      </c>
      <c r="AC49" s="42"/>
      <c r="AD49" s="69">
        <v>401175</v>
      </c>
      <c r="AE49" s="41">
        <f>AE$2-AE48</f>
        <v>256773</v>
      </c>
      <c r="AF49" s="42"/>
      <c r="AG49" s="70">
        <v>404252</v>
      </c>
      <c r="AH49" s="41">
        <f>AH$2-AH48</f>
        <v>255937</v>
      </c>
      <c r="AI49" s="42"/>
      <c r="AJ49" s="69">
        <v>400209</v>
      </c>
      <c r="AK49" s="41">
        <f>AK$2-AK48</f>
        <v>254788</v>
      </c>
      <c r="AL49" s="42"/>
      <c r="AM49" s="69">
        <v>394266</v>
      </c>
    </row>
    <row r="50" spans="1:39" s="32" customFormat="1" ht="15.75" thickBot="1" x14ac:dyDescent="0.3">
      <c r="A50" s="44" t="s">
        <v>36</v>
      </c>
      <c r="B50" s="119">
        <v>0</v>
      </c>
      <c r="C50" s="39" t="s">
        <v>587</v>
      </c>
      <c r="D50" s="39">
        <v>124280</v>
      </c>
      <c r="E50" s="54" t="s">
        <v>375</v>
      </c>
      <c r="F50" s="64">
        <v>299855</v>
      </c>
      <c r="G50" s="39">
        <v>136850</v>
      </c>
      <c r="H50" s="40" t="s">
        <v>376</v>
      </c>
      <c r="I50" s="62">
        <v>318065</v>
      </c>
      <c r="J50" s="39">
        <v>155808</v>
      </c>
      <c r="K50" s="40" t="s">
        <v>249</v>
      </c>
      <c r="L50" s="69">
        <v>335771</v>
      </c>
      <c r="M50" s="39">
        <v>173200</v>
      </c>
      <c r="N50" s="40" t="s">
        <v>377</v>
      </c>
      <c r="O50" s="69">
        <v>355019</v>
      </c>
      <c r="P50" s="39">
        <v>186254</v>
      </c>
      <c r="Q50" s="40" t="s">
        <v>378</v>
      </c>
      <c r="R50" s="70">
        <v>369600</v>
      </c>
      <c r="S50" s="39">
        <v>189858</v>
      </c>
      <c r="T50" s="40" t="s">
        <v>379</v>
      </c>
      <c r="U50" s="70">
        <v>384826</v>
      </c>
      <c r="V50" s="39">
        <v>203642</v>
      </c>
      <c r="W50" s="40" t="s">
        <v>380</v>
      </c>
      <c r="X50" s="70">
        <v>395470</v>
      </c>
      <c r="Y50" s="39">
        <v>207653</v>
      </c>
      <c r="Z50" s="40" t="s">
        <v>381</v>
      </c>
      <c r="AA50" s="70">
        <v>402312</v>
      </c>
      <c r="AB50" s="39">
        <v>208937</v>
      </c>
      <c r="AC50" s="40" t="s">
        <v>382</v>
      </c>
      <c r="AD50" s="69">
        <v>401175</v>
      </c>
      <c r="AE50" s="39">
        <v>209943</v>
      </c>
      <c r="AF50" s="40" t="s">
        <v>144</v>
      </c>
      <c r="AG50" s="70">
        <v>404252</v>
      </c>
      <c r="AH50" s="39">
        <v>208987</v>
      </c>
      <c r="AI50" s="40" t="s">
        <v>383</v>
      </c>
      <c r="AJ50" s="69">
        <v>400209</v>
      </c>
      <c r="AK50" s="39">
        <v>208840</v>
      </c>
      <c r="AL50" s="40" t="s">
        <v>384</v>
      </c>
      <c r="AM50" s="69">
        <v>394266</v>
      </c>
    </row>
    <row r="51" spans="1:39" s="32" customFormat="1" ht="15.75" thickBot="1" x14ac:dyDescent="0.3">
      <c r="A51" s="45" t="str">
        <f>A50</f>
        <v xml:space="preserve">Lipid-lowering drugs </v>
      </c>
      <c r="B51" s="120">
        <v>0</v>
      </c>
      <c r="C51" s="41" t="str">
        <f>C50</f>
        <v>Q14</v>
      </c>
      <c r="D51" s="41">
        <f>D$2-D50</f>
        <v>175575</v>
      </c>
      <c r="E51" s="55"/>
      <c r="F51" s="65">
        <v>299855</v>
      </c>
      <c r="G51" s="41">
        <f>G$2-G50</f>
        <v>181215</v>
      </c>
      <c r="H51" s="42"/>
      <c r="I51" s="58">
        <v>318065</v>
      </c>
      <c r="J51" s="41">
        <f>J$2-J50</f>
        <v>179963</v>
      </c>
      <c r="K51" s="42"/>
      <c r="L51" s="69">
        <v>335771</v>
      </c>
      <c r="M51" s="41">
        <f>M$2-M50</f>
        <v>181819</v>
      </c>
      <c r="N51" s="42"/>
      <c r="O51" s="69">
        <v>355019</v>
      </c>
      <c r="P51" s="41">
        <f>P$2-P50</f>
        <v>183346</v>
      </c>
      <c r="Q51" s="42"/>
      <c r="R51" s="70">
        <v>369600</v>
      </c>
      <c r="S51" s="41">
        <f>S$2-S50</f>
        <v>194968</v>
      </c>
      <c r="T51" s="42"/>
      <c r="U51" s="70">
        <v>384826</v>
      </c>
      <c r="V51" s="41">
        <f>V$2-V50</f>
        <v>191828</v>
      </c>
      <c r="W51" s="42"/>
      <c r="X51" s="70">
        <v>395470</v>
      </c>
      <c r="Y51" s="41">
        <f>Y$2-Y50</f>
        <v>194659</v>
      </c>
      <c r="Z51" s="42"/>
      <c r="AA51" s="70">
        <v>402312</v>
      </c>
      <c r="AB51" s="41">
        <f>AB$2-AB50</f>
        <v>192238</v>
      </c>
      <c r="AC51" s="42"/>
      <c r="AD51" s="69">
        <v>401175</v>
      </c>
      <c r="AE51" s="41">
        <f>AE$2-AE50</f>
        <v>194309</v>
      </c>
      <c r="AF51" s="42"/>
      <c r="AG51" s="70">
        <v>404252</v>
      </c>
      <c r="AH51" s="41">
        <f>AH$2-AH50</f>
        <v>191222</v>
      </c>
      <c r="AI51" s="42"/>
      <c r="AJ51" s="69">
        <v>400209</v>
      </c>
      <c r="AK51" s="41">
        <f>AK$2-AK50</f>
        <v>185426</v>
      </c>
      <c r="AL51" s="42"/>
      <c r="AM51" s="69">
        <v>394266</v>
      </c>
    </row>
    <row r="52" spans="1:39" s="32" customFormat="1" ht="15.75" thickBot="1" x14ac:dyDescent="0.3">
      <c r="A52" s="44" t="s">
        <v>37</v>
      </c>
      <c r="B52" s="119">
        <v>0</v>
      </c>
      <c r="C52" s="39" t="s">
        <v>588</v>
      </c>
      <c r="D52" s="39">
        <v>189348</v>
      </c>
      <c r="E52" s="54" t="s">
        <v>385</v>
      </c>
      <c r="F52" s="64">
        <v>299855</v>
      </c>
      <c r="G52" s="39">
        <v>200707</v>
      </c>
      <c r="H52" s="40" t="s">
        <v>385</v>
      </c>
      <c r="I52" s="62">
        <v>318065</v>
      </c>
      <c r="J52" s="39">
        <v>215455</v>
      </c>
      <c r="K52" s="40" t="s">
        <v>196</v>
      </c>
      <c r="L52" s="69">
        <v>335771</v>
      </c>
      <c r="M52" s="39">
        <v>229767</v>
      </c>
      <c r="N52" s="40" t="s">
        <v>159</v>
      </c>
      <c r="O52" s="69">
        <v>355019</v>
      </c>
      <c r="P52" s="39">
        <v>240860</v>
      </c>
      <c r="Q52" s="40" t="s">
        <v>386</v>
      </c>
      <c r="R52" s="70">
        <v>369600</v>
      </c>
      <c r="S52" s="39">
        <v>247106</v>
      </c>
      <c r="T52" s="40" t="s">
        <v>196</v>
      </c>
      <c r="U52" s="70">
        <v>384826</v>
      </c>
      <c r="V52" s="39">
        <v>261151</v>
      </c>
      <c r="W52" s="40" t="s">
        <v>387</v>
      </c>
      <c r="X52" s="70">
        <v>395470</v>
      </c>
      <c r="Y52" s="39">
        <v>268779</v>
      </c>
      <c r="Z52" s="40" t="s">
        <v>388</v>
      </c>
      <c r="AA52" s="70">
        <v>402312</v>
      </c>
      <c r="AB52" s="39">
        <v>271849</v>
      </c>
      <c r="AC52" s="40" t="s">
        <v>389</v>
      </c>
      <c r="AD52" s="69">
        <v>401175</v>
      </c>
      <c r="AE52" s="39">
        <v>276935</v>
      </c>
      <c r="AF52" s="40" t="s">
        <v>390</v>
      </c>
      <c r="AG52" s="70">
        <v>404252</v>
      </c>
      <c r="AH52" s="39">
        <v>278346</v>
      </c>
      <c r="AI52" s="40" t="s">
        <v>242</v>
      </c>
      <c r="AJ52" s="69">
        <v>400209</v>
      </c>
      <c r="AK52" s="39">
        <v>278356</v>
      </c>
      <c r="AL52" s="40" t="s">
        <v>391</v>
      </c>
      <c r="AM52" s="69">
        <v>394266</v>
      </c>
    </row>
    <row r="53" spans="1:39" s="32" customFormat="1" ht="15.75" thickBot="1" x14ac:dyDescent="0.3">
      <c r="A53" s="45" t="str">
        <f>A52</f>
        <v xml:space="preserve">Antihypertensive </v>
      </c>
      <c r="B53" s="120">
        <v>0</v>
      </c>
      <c r="C53" s="41" t="str">
        <f>C52</f>
        <v>Q15</v>
      </c>
      <c r="D53" s="41">
        <f>D$2-D52</f>
        <v>110507</v>
      </c>
      <c r="E53" s="55"/>
      <c r="F53" s="65">
        <v>299855</v>
      </c>
      <c r="G53" s="41">
        <f>G$2-G52</f>
        <v>117358</v>
      </c>
      <c r="H53" s="42"/>
      <c r="I53" s="58">
        <v>318065</v>
      </c>
      <c r="J53" s="41">
        <f>J$2-J52</f>
        <v>120316</v>
      </c>
      <c r="K53" s="42"/>
      <c r="L53" s="69">
        <v>335771</v>
      </c>
      <c r="M53" s="41">
        <f>M$2-M52</f>
        <v>125252</v>
      </c>
      <c r="N53" s="42"/>
      <c r="O53" s="69">
        <v>355019</v>
      </c>
      <c r="P53" s="41">
        <f>P$2-P52</f>
        <v>128740</v>
      </c>
      <c r="Q53" s="42"/>
      <c r="R53" s="70">
        <v>369600</v>
      </c>
      <c r="S53" s="41">
        <f>S$2-S52</f>
        <v>137720</v>
      </c>
      <c r="T53" s="42"/>
      <c r="U53" s="70">
        <v>384826</v>
      </c>
      <c r="V53" s="41">
        <f>V$2-V52</f>
        <v>134319</v>
      </c>
      <c r="W53" s="42"/>
      <c r="X53" s="70">
        <v>395470</v>
      </c>
      <c r="Y53" s="41">
        <f>Y$2-Y52</f>
        <v>133533</v>
      </c>
      <c r="Z53" s="42"/>
      <c r="AA53" s="70">
        <v>402312</v>
      </c>
      <c r="AB53" s="41">
        <f>AB$2-AB52</f>
        <v>129326</v>
      </c>
      <c r="AC53" s="42"/>
      <c r="AD53" s="69">
        <v>401175</v>
      </c>
      <c r="AE53" s="41">
        <f>AE$2-AE52</f>
        <v>127317</v>
      </c>
      <c r="AF53" s="42"/>
      <c r="AG53" s="70">
        <v>404252</v>
      </c>
      <c r="AH53" s="41">
        <f>AH$2-AH52</f>
        <v>121863</v>
      </c>
      <c r="AI53" s="42"/>
      <c r="AJ53" s="69">
        <v>400209</v>
      </c>
      <c r="AK53" s="41">
        <f>AK$2-AK52</f>
        <v>115910</v>
      </c>
      <c r="AL53" s="42"/>
      <c r="AM53" s="69">
        <v>394266</v>
      </c>
    </row>
    <row r="54" spans="1:39" s="32" customFormat="1" ht="15.75" thickBot="1" x14ac:dyDescent="0.3">
      <c r="A54" s="43" t="s">
        <v>592</v>
      </c>
      <c r="B54" s="1">
        <v>0</v>
      </c>
      <c r="C54" s="35" t="s">
        <v>591</v>
      </c>
      <c r="D54" s="35" t="s">
        <v>594</v>
      </c>
      <c r="E54" s="53" t="s">
        <v>114</v>
      </c>
      <c r="F54" s="61">
        <v>299855</v>
      </c>
      <c r="G54" s="35" t="s">
        <v>38</v>
      </c>
      <c r="H54" s="36" t="s">
        <v>115</v>
      </c>
      <c r="I54" s="57">
        <v>318065</v>
      </c>
      <c r="J54" s="35" t="s">
        <v>593</v>
      </c>
      <c r="K54" s="36" t="s">
        <v>116</v>
      </c>
      <c r="L54" s="69">
        <v>335771</v>
      </c>
      <c r="M54" s="35" t="s">
        <v>38</v>
      </c>
      <c r="N54" s="36" t="s">
        <v>117</v>
      </c>
      <c r="O54" s="69">
        <v>355019</v>
      </c>
      <c r="P54" s="35" t="s">
        <v>38</v>
      </c>
      <c r="Q54" s="36" t="s">
        <v>118</v>
      </c>
      <c r="R54" s="70">
        <v>369600</v>
      </c>
      <c r="S54" s="35" t="s">
        <v>38</v>
      </c>
      <c r="T54" s="36" t="s">
        <v>118</v>
      </c>
      <c r="U54" s="70">
        <v>384826</v>
      </c>
      <c r="V54" s="35" t="s">
        <v>38</v>
      </c>
      <c r="W54" s="36" t="s">
        <v>119</v>
      </c>
      <c r="X54" s="70">
        <v>395470</v>
      </c>
      <c r="Y54" s="35" t="s">
        <v>38</v>
      </c>
      <c r="Z54" s="36" t="s">
        <v>119</v>
      </c>
      <c r="AA54" s="70">
        <v>402312</v>
      </c>
      <c r="AB54" s="35" t="s">
        <v>38</v>
      </c>
      <c r="AC54" s="36" t="s">
        <v>118</v>
      </c>
      <c r="AD54" s="69">
        <v>401175</v>
      </c>
      <c r="AE54" s="35" t="s">
        <v>38</v>
      </c>
      <c r="AF54" s="36" t="s">
        <v>118</v>
      </c>
      <c r="AG54" s="70">
        <v>404252</v>
      </c>
      <c r="AH54" s="35" t="s">
        <v>38</v>
      </c>
      <c r="AI54" s="36" t="s">
        <v>118</v>
      </c>
      <c r="AJ54" s="69">
        <v>400209</v>
      </c>
      <c r="AK54" s="35" t="s">
        <v>38</v>
      </c>
      <c r="AL54" s="36" t="s">
        <v>117</v>
      </c>
      <c r="AM54" s="69">
        <v>394266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4" sqref="B14"/>
    </sheetView>
  </sheetViews>
  <sheetFormatPr defaultColWidth="11.5703125" defaultRowHeight="15" x14ac:dyDescent="0.25"/>
  <cols>
    <col min="1" max="1" width="30" customWidth="1"/>
    <col min="2" max="2" width="11.28515625" customWidth="1"/>
  </cols>
  <sheetData>
    <row r="1" spans="1:14" thickBot="1" x14ac:dyDescent="0.35">
      <c r="A1" s="51" t="s">
        <v>561</v>
      </c>
      <c r="B1" s="81" t="s">
        <v>589</v>
      </c>
      <c r="C1" s="84" t="s">
        <v>537</v>
      </c>
      <c r="D1" s="84" t="s">
        <v>539</v>
      </c>
      <c r="E1" s="84" t="s">
        <v>541</v>
      </c>
      <c r="F1" s="84" t="s">
        <v>543</v>
      </c>
      <c r="G1" s="84" t="s">
        <v>545</v>
      </c>
      <c r="H1" s="84" t="s">
        <v>547</v>
      </c>
      <c r="I1" s="84" t="s">
        <v>549</v>
      </c>
      <c r="J1" s="84" t="s">
        <v>551</v>
      </c>
      <c r="K1" s="84" t="s">
        <v>553</v>
      </c>
      <c r="L1" s="84" t="s">
        <v>555</v>
      </c>
      <c r="M1" s="84" t="s">
        <v>557</v>
      </c>
      <c r="N1" s="84" t="s">
        <v>559</v>
      </c>
    </row>
    <row r="2" spans="1:14" thickBot="1" x14ac:dyDescent="0.35">
      <c r="A2" s="82" t="s">
        <v>0</v>
      </c>
      <c r="B2" s="83" t="s">
        <v>0</v>
      </c>
      <c r="C2" s="85">
        <v>299855</v>
      </c>
      <c r="D2" s="85">
        <v>318065</v>
      </c>
      <c r="E2" s="85">
        <v>335771</v>
      </c>
      <c r="F2" s="85">
        <v>355019</v>
      </c>
      <c r="G2" s="85">
        <v>369600</v>
      </c>
      <c r="H2" s="85">
        <v>384826</v>
      </c>
      <c r="I2" s="85">
        <v>395470</v>
      </c>
      <c r="J2" s="85">
        <v>402312</v>
      </c>
      <c r="K2" s="85">
        <v>401175</v>
      </c>
      <c r="L2" s="85">
        <v>404252</v>
      </c>
      <c r="M2" s="85">
        <v>400209</v>
      </c>
      <c r="N2" s="85">
        <v>394266</v>
      </c>
    </row>
    <row r="3" spans="1:14" thickBot="1" x14ac:dyDescent="0.35">
      <c r="A3" t="s">
        <v>392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</row>
    <row r="4" spans="1:14" ht="14.45" x14ac:dyDescent="0.3">
      <c r="A4" s="87" t="s">
        <v>393</v>
      </c>
      <c r="B4" s="88" t="s">
        <v>607</v>
      </c>
      <c r="C4" s="89">
        <v>93154</v>
      </c>
      <c r="D4" s="89">
        <v>95314</v>
      </c>
      <c r="E4" s="89">
        <v>97147</v>
      </c>
      <c r="F4" s="89">
        <v>97857</v>
      </c>
      <c r="G4" s="89">
        <v>97839</v>
      </c>
      <c r="H4" s="89">
        <v>100080</v>
      </c>
      <c r="I4" s="89">
        <v>102492</v>
      </c>
      <c r="J4" s="89">
        <v>102075</v>
      </c>
      <c r="K4" s="89">
        <v>95497</v>
      </c>
      <c r="L4" s="89">
        <v>91884</v>
      </c>
      <c r="M4" s="89">
        <v>84137</v>
      </c>
      <c r="N4" s="89">
        <v>74994</v>
      </c>
    </row>
    <row r="5" spans="1:14" thickBot="1" x14ac:dyDescent="0.35">
      <c r="A5" s="90" t="str">
        <f>A4</f>
        <v>No antidiabetic drugs, n (%)</v>
      </c>
      <c r="B5" s="91" t="str">
        <f>B4</f>
        <v>Q16</v>
      </c>
      <c r="C5" s="92">
        <f>C$2-C4</f>
        <v>206701</v>
      </c>
      <c r="D5" s="92">
        <f>D$2-D4</f>
        <v>222751</v>
      </c>
      <c r="E5" s="92">
        <f>E$2-E4</f>
        <v>238624</v>
      </c>
      <c r="F5" s="92">
        <f>F$2-F4</f>
        <v>257162</v>
      </c>
      <c r="G5" s="92">
        <f>G$2-G4</f>
        <v>271761</v>
      </c>
      <c r="H5" s="92">
        <f t="shared" ref="H5:N5" si="0">H$2-H4</f>
        <v>284746</v>
      </c>
      <c r="I5" s="92">
        <f t="shared" si="0"/>
        <v>292978</v>
      </c>
      <c r="J5" s="92">
        <f t="shared" si="0"/>
        <v>300237</v>
      </c>
      <c r="K5" s="92">
        <f t="shared" si="0"/>
        <v>305678</v>
      </c>
      <c r="L5" s="92">
        <f t="shared" si="0"/>
        <v>312368</v>
      </c>
      <c r="M5" s="92">
        <f t="shared" si="0"/>
        <v>316072</v>
      </c>
      <c r="N5" s="92">
        <f t="shared" si="0"/>
        <v>319272</v>
      </c>
    </row>
    <row r="6" spans="1:14" ht="14.45" x14ac:dyDescent="0.3">
      <c r="A6" s="93" t="s">
        <v>394</v>
      </c>
      <c r="B6" s="94" t="s">
        <v>608</v>
      </c>
      <c r="C6" s="95">
        <v>89703</v>
      </c>
      <c r="D6" s="95">
        <v>96700</v>
      </c>
      <c r="E6" s="95">
        <v>103390</v>
      </c>
      <c r="F6" s="95">
        <v>110543</v>
      </c>
      <c r="G6" s="95">
        <v>117488</v>
      </c>
      <c r="H6" s="95">
        <v>123716</v>
      </c>
      <c r="I6" s="95">
        <v>129026</v>
      </c>
      <c r="J6" s="95">
        <v>132978</v>
      </c>
      <c r="K6" s="95">
        <v>134536</v>
      </c>
      <c r="L6" s="95">
        <v>135905</v>
      </c>
      <c r="M6" s="95">
        <v>135623</v>
      </c>
      <c r="N6" s="95">
        <v>134787</v>
      </c>
    </row>
    <row r="7" spans="1:14" thickBot="1" x14ac:dyDescent="0.35">
      <c r="A7" s="96" t="str">
        <f>A6</f>
        <v>NIAD monotherapy, n (%)</v>
      </c>
      <c r="B7" s="97" t="str">
        <f>B6</f>
        <v>Q17</v>
      </c>
      <c r="C7" s="98">
        <f>C$2-C6</f>
        <v>210152</v>
      </c>
      <c r="D7" s="98">
        <f>D$2-D6</f>
        <v>221365</v>
      </c>
      <c r="E7" s="98">
        <f>E$2-E6</f>
        <v>232381</v>
      </c>
      <c r="F7" s="98">
        <f>F$2-F6</f>
        <v>244476</v>
      </c>
      <c r="G7" s="98">
        <f>G$2-G6</f>
        <v>252112</v>
      </c>
      <c r="H7" s="98">
        <f t="shared" ref="H7" si="1">H$2-H6</f>
        <v>261110</v>
      </c>
      <c r="I7" s="98">
        <f t="shared" ref="I7" si="2">I$2-I6</f>
        <v>266444</v>
      </c>
      <c r="J7" s="98">
        <f t="shared" ref="J7" si="3">J$2-J6</f>
        <v>269334</v>
      </c>
      <c r="K7" s="98">
        <f t="shared" ref="K7" si="4">K$2-K6</f>
        <v>266639</v>
      </c>
      <c r="L7" s="98">
        <f t="shared" ref="L7" si="5">L$2-L6</f>
        <v>268347</v>
      </c>
      <c r="M7" s="98">
        <f t="shared" ref="M7" si="6">M$2-M6</f>
        <v>264586</v>
      </c>
      <c r="N7" s="98">
        <f t="shared" ref="N7" si="7">N$2-N6</f>
        <v>259479</v>
      </c>
    </row>
    <row r="8" spans="1:14" ht="14.45" x14ac:dyDescent="0.3">
      <c r="A8" s="87" t="s">
        <v>395</v>
      </c>
      <c r="B8" s="88" t="s">
        <v>609</v>
      </c>
      <c r="C8" s="89">
        <v>55608</v>
      </c>
      <c r="D8" s="89">
        <v>59220</v>
      </c>
      <c r="E8" s="89">
        <v>61502</v>
      </c>
      <c r="F8" s="89">
        <v>64873</v>
      </c>
      <c r="G8" s="89">
        <v>68239</v>
      </c>
      <c r="H8" s="89">
        <v>69461</v>
      </c>
      <c r="I8" s="89">
        <v>68816</v>
      </c>
      <c r="J8" s="89">
        <v>68430</v>
      </c>
      <c r="K8" s="89">
        <v>68008</v>
      </c>
      <c r="L8" s="89">
        <v>68202</v>
      </c>
      <c r="M8" s="89">
        <v>68333</v>
      </c>
      <c r="N8" s="89">
        <v>68819</v>
      </c>
    </row>
    <row r="9" spans="1:14" thickBot="1" x14ac:dyDescent="0.35">
      <c r="A9" s="90" t="str">
        <f>A8</f>
        <v>NIAD double therapy, n (%)</v>
      </c>
      <c r="B9" s="91" t="str">
        <f>B8</f>
        <v>Q18</v>
      </c>
      <c r="C9" s="92">
        <f>C$2-C8</f>
        <v>244247</v>
      </c>
      <c r="D9" s="92">
        <f>D$2-D8</f>
        <v>258845</v>
      </c>
      <c r="E9" s="92">
        <f>E$2-E8</f>
        <v>274269</v>
      </c>
      <c r="F9" s="92">
        <f>F$2-F8</f>
        <v>290146</v>
      </c>
      <c r="G9" s="92">
        <f>G$2-G8</f>
        <v>301361</v>
      </c>
      <c r="H9" s="92">
        <f t="shared" ref="H9" si="8">H$2-H8</f>
        <v>315365</v>
      </c>
      <c r="I9" s="92">
        <f t="shared" ref="I9" si="9">I$2-I8</f>
        <v>326654</v>
      </c>
      <c r="J9" s="92">
        <f t="shared" ref="J9" si="10">J$2-J8</f>
        <v>333882</v>
      </c>
      <c r="K9" s="92">
        <f t="shared" ref="K9" si="11">K$2-K8</f>
        <v>333167</v>
      </c>
      <c r="L9" s="92">
        <f t="shared" ref="L9" si="12">L$2-L8</f>
        <v>336050</v>
      </c>
      <c r="M9" s="92">
        <f t="shared" ref="M9" si="13">M$2-M8</f>
        <v>331876</v>
      </c>
      <c r="N9" s="92">
        <f t="shared" ref="N9" si="14">N$2-N8</f>
        <v>325447</v>
      </c>
    </row>
    <row r="10" spans="1:14" ht="14.45" x14ac:dyDescent="0.3">
      <c r="A10" s="93" t="s">
        <v>396</v>
      </c>
      <c r="B10" s="94" t="s">
        <v>610</v>
      </c>
      <c r="C10" s="95">
        <v>9101</v>
      </c>
      <c r="D10" s="95">
        <v>10459</v>
      </c>
      <c r="E10" s="95">
        <v>14506</v>
      </c>
      <c r="F10" s="95">
        <v>18650</v>
      </c>
      <c r="G10" s="95">
        <v>18772</v>
      </c>
      <c r="H10" s="95">
        <v>20127</v>
      </c>
      <c r="I10" s="95">
        <v>20525</v>
      </c>
      <c r="J10" s="95">
        <v>21239</v>
      </c>
      <c r="K10" s="95">
        <v>23298</v>
      </c>
      <c r="L10" s="95">
        <v>26269</v>
      </c>
      <c r="M10" s="95">
        <v>29118</v>
      </c>
      <c r="N10" s="95">
        <v>32143</v>
      </c>
    </row>
    <row r="11" spans="1:14" thickBot="1" x14ac:dyDescent="0.35">
      <c r="A11" s="96" t="str">
        <f>A10</f>
        <v>NIAD triple therapy, n (%)</v>
      </c>
      <c r="B11" s="97" t="str">
        <f>B10</f>
        <v>Q19</v>
      </c>
      <c r="C11" s="98">
        <f>C$2-C10</f>
        <v>290754</v>
      </c>
      <c r="D11" s="98">
        <f>D$2-D10</f>
        <v>307606</v>
      </c>
      <c r="E11" s="98">
        <f>E$2-E10</f>
        <v>321265</v>
      </c>
      <c r="F11" s="98">
        <f>F$2-F10</f>
        <v>336369</v>
      </c>
      <c r="G11" s="98">
        <f>G$2-G10</f>
        <v>350828</v>
      </c>
      <c r="H11" s="98">
        <f t="shared" ref="H11" si="15">H$2-H10</f>
        <v>364699</v>
      </c>
      <c r="I11" s="98">
        <f t="shared" ref="I11" si="16">I$2-I10</f>
        <v>374945</v>
      </c>
      <c r="J11" s="98">
        <f t="shared" ref="J11" si="17">J$2-J10</f>
        <v>381073</v>
      </c>
      <c r="K11" s="98">
        <f t="shared" ref="K11" si="18">K$2-K10</f>
        <v>377877</v>
      </c>
      <c r="L11" s="98">
        <f t="shared" ref="L11" si="19">L$2-L10</f>
        <v>377983</v>
      </c>
      <c r="M11" s="98">
        <f t="shared" ref="M11" si="20">M$2-M10</f>
        <v>371091</v>
      </c>
      <c r="N11" s="98">
        <f t="shared" ref="N11" si="21">N$2-N10</f>
        <v>362123</v>
      </c>
    </row>
    <row r="12" spans="1:14" ht="14.45" x14ac:dyDescent="0.3">
      <c r="A12" s="87" t="s">
        <v>397</v>
      </c>
      <c r="B12" s="88" t="s">
        <v>611</v>
      </c>
      <c r="C12" s="89">
        <v>20872</v>
      </c>
      <c r="D12" s="89">
        <v>20954</v>
      </c>
      <c r="E12" s="89">
        <v>20645</v>
      </c>
      <c r="F12" s="89">
        <v>20426</v>
      </c>
      <c r="G12" s="89">
        <v>20601</v>
      </c>
      <c r="H12" s="89">
        <v>20745</v>
      </c>
      <c r="I12" s="89">
        <v>21149</v>
      </c>
      <c r="J12" s="89">
        <v>21203</v>
      </c>
      <c r="K12" s="89">
        <v>20847</v>
      </c>
      <c r="L12" s="89">
        <v>20386</v>
      </c>
      <c r="M12" s="89">
        <v>19699</v>
      </c>
      <c r="N12" s="89">
        <v>18636</v>
      </c>
    </row>
    <row r="13" spans="1:14" thickBot="1" x14ac:dyDescent="0.35">
      <c r="A13" s="90" t="str">
        <f>A12</f>
        <v>Insulin monotherapy, n (%)</v>
      </c>
      <c r="B13" s="91" t="str">
        <f>B12</f>
        <v>Q20</v>
      </c>
      <c r="C13" s="92">
        <f>C$2-C12</f>
        <v>278983</v>
      </c>
      <c r="D13" s="92">
        <f>D$2-D12</f>
        <v>297111</v>
      </c>
      <c r="E13" s="92">
        <f>E$2-E12</f>
        <v>315126</v>
      </c>
      <c r="F13" s="92">
        <f>F$2-F12</f>
        <v>334593</v>
      </c>
      <c r="G13" s="92">
        <f>G$2-G12</f>
        <v>348999</v>
      </c>
      <c r="H13" s="92">
        <f t="shared" ref="H13" si="22">H$2-H12</f>
        <v>364081</v>
      </c>
      <c r="I13" s="92">
        <f t="shared" ref="I13" si="23">I$2-I12</f>
        <v>374321</v>
      </c>
      <c r="J13" s="92">
        <f t="shared" ref="J13" si="24">J$2-J12</f>
        <v>381109</v>
      </c>
      <c r="K13" s="92">
        <f t="shared" ref="K13" si="25">K$2-K12</f>
        <v>380328</v>
      </c>
      <c r="L13" s="92">
        <f t="shared" ref="L13" si="26">L$2-L12</f>
        <v>383866</v>
      </c>
      <c r="M13" s="92">
        <f t="shared" ref="M13" si="27">M$2-M12</f>
        <v>380510</v>
      </c>
      <c r="N13" s="92">
        <f t="shared" ref="N13" si="28">N$2-N12</f>
        <v>375630</v>
      </c>
    </row>
    <row r="14" spans="1:14" ht="14.45" x14ac:dyDescent="0.3">
      <c r="A14" s="93" t="s">
        <v>398</v>
      </c>
      <c r="B14" s="94" t="s">
        <v>612</v>
      </c>
      <c r="C14" s="95">
        <v>31417</v>
      </c>
      <c r="D14" s="95">
        <v>35418</v>
      </c>
      <c r="E14" s="95">
        <v>38581</v>
      </c>
      <c r="F14" s="95">
        <v>42670</v>
      </c>
      <c r="G14" s="95">
        <v>46661</v>
      </c>
      <c r="H14" s="95">
        <v>50697</v>
      </c>
      <c r="I14" s="95">
        <v>53462</v>
      </c>
      <c r="J14" s="95">
        <v>56387</v>
      </c>
      <c r="K14" s="95">
        <v>58989</v>
      </c>
      <c r="L14" s="95">
        <v>61606</v>
      </c>
      <c r="M14" s="95">
        <v>63299</v>
      </c>
      <c r="N14" s="95">
        <v>64887</v>
      </c>
    </row>
    <row r="15" spans="1:14" thickBot="1" x14ac:dyDescent="0.35">
      <c r="A15" s="96" t="str">
        <f>A14</f>
        <v>Insulin with NIAD combination, n (%)</v>
      </c>
      <c r="B15" s="97" t="str">
        <f>B14</f>
        <v>Q21</v>
      </c>
      <c r="C15" s="98">
        <f>C$2-C14</f>
        <v>268438</v>
      </c>
      <c r="D15" s="98">
        <f>D$2-D14</f>
        <v>282647</v>
      </c>
      <c r="E15" s="98">
        <f>E$2-E14</f>
        <v>297190</v>
      </c>
      <c r="F15" s="98">
        <f>F$2-F14</f>
        <v>312349</v>
      </c>
      <c r="G15" s="98">
        <f>G$2-G14</f>
        <v>322939</v>
      </c>
      <c r="H15" s="98">
        <f t="shared" ref="H15" si="29">H$2-H14</f>
        <v>334129</v>
      </c>
      <c r="I15" s="98">
        <f t="shared" ref="I15" si="30">I$2-I14</f>
        <v>342008</v>
      </c>
      <c r="J15" s="98">
        <f t="shared" ref="J15" si="31">J$2-J14</f>
        <v>345925</v>
      </c>
      <c r="K15" s="98">
        <f t="shared" ref="K15" si="32">K$2-K14</f>
        <v>342186</v>
      </c>
      <c r="L15" s="98">
        <f t="shared" ref="L15" si="33">L$2-L14</f>
        <v>342646</v>
      </c>
      <c r="M15" s="98">
        <f t="shared" ref="M15" si="34">M$2-M14</f>
        <v>336910</v>
      </c>
      <c r="N15" s="98">
        <f t="shared" ref="N15" si="35">N$2-N14</f>
        <v>329379</v>
      </c>
    </row>
    <row r="16" spans="1:14" thickBot="1" x14ac:dyDescent="0.35">
      <c r="A16" t="s">
        <v>399</v>
      </c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</row>
    <row r="17" spans="1:14" ht="14.45" x14ac:dyDescent="0.3">
      <c r="A17" s="87" t="s">
        <v>400</v>
      </c>
      <c r="B17" s="88" t="s">
        <v>613</v>
      </c>
      <c r="C17" s="89">
        <v>142917</v>
      </c>
      <c r="D17" s="89">
        <v>163130</v>
      </c>
      <c r="E17" s="89">
        <v>183959</v>
      </c>
      <c r="F17" s="89">
        <v>206545</v>
      </c>
      <c r="G17" s="89">
        <v>222695</v>
      </c>
      <c r="H17" s="89">
        <v>236151</v>
      </c>
      <c r="I17" s="89">
        <v>243810</v>
      </c>
      <c r="J17" s="89">
        <v>250611</v>
      </c>
      <c r="K17" s="89">
        <v>255884</v>
      </c>
      <c r="L17" s="89">
        <v>261498</v>
      </c>
      <c r="M17" s="89">
        <v>264391</v>
      </c>
      <c r="N17" s="89">
        <v>266881</v>
      </c>
    </row>
    <row r="18" spans="1:14" thickBot="1" x14ac:dyDescent="0.35">
      <c r="A18" s="90" t="str">
        <f>A17</f>
        <v>Metformin, n(%)</v>
      </c>
      <c r="B18" s="91" t="str">
        <f>B17</f>
        <v>Q22</v>
      </c>
      <c r="C18" s="92">
        <f>C$2-C17</f>
        <v>156938</v>
      </c>
      <c r="D18" s="92">
        <f>D$2-D17</f>
        <v>154935</v>
      </c>
      <c r="E18" s="92">
        <f>E$2-E17</f>
        <v>151812</v>
      </c>
      <c r="F18" s="92">
        <f>F$2-F17</f>
        <v>148474</v>
      </c>
      <c r="G18" s="92">
        <f>G$2-G17</f>
        <v>146905</v>
      </c>
      <c r="H18" s="92">
        <f t="shared" ref="H18" si="36">H$2-H17</f>
        <v>148675</v>
      </c>
      <c r="I18" s="92">
        <f t="shared" ref="I18" si="37">I$2-I17</f>
        <v>151660</v>
      </c>
      <c r="J18" s="92">
        <f t="shared" ref="J18" si="38">J$2-J17</f>
        <v>151701</v>
      </c>
      <c r="K18" s="92">
        <f t="shared" ref="K18" si="39">K$2-K17</f>
        <v>145291</v>
      </c>
      <c r="L18" s="92">
        <f t="shared" ref="L18" si="40">L$2-L17</f>
        <v>142754</v>
      </c>
      <c r="M18" s="92">
        <f t="shared" ref="M18" si="41">M$2-M17</f>
        <v>135818</v>
      </c>
      <c r="N18" s="92">
        <f t="shared" ref="N18" si="42">N$2-N17</f>
        <v>127385</v>
      </c>
    </row>
    <row r="19" spans="1:14" ht="14.45" x14ac:dyDescent="0.3">
      <c r="A19" s="93" t="s">
        <v>401</v>
      </c>
      <c r="B19" s="94" t="s">
        <v>614</v>
      </c>
      <c r="C19" s="95">
        <v>95178</v>
      </c>
      <c r="D19" s="95">
        <v>95759</v>
      </c>
      <c r="E19" s="95">
        <v>93704</v>
      </c>
      <c r="F19" s="95">
        <v>93982</v>
      </c>
      <c r="G19" s="95">
        <v>93359</v>
      </c>
      <c r="H19" s="95">
        <v>92908</v>
      </c>
      <c r="I19" s="95">
        <v>89372</v>
      </c>
      <c r="J19" s="95">
        <v>86028</v>
      </c>
      <c r="K19" s="95">
        <v>83633</v>
      </c>
      <c r="L19" s="95">
        <v>81238</v>
      </c>
      <c r="M19" s="95">
        <v>77704</v>
      </c>
      <c r="N19" s="95">
        <v>74217</v>
      </c>
    </row>
    <row r="20" spans="1:14" thickBot="1" x14ac:dyDescent="0.35">
      <c r="A20" s="96" t="str">
        <f>A19</f>
        <v xml:space="preserve">Sulphonylureas, n (%) </v>
      </c>
      <c r="B20" s="97" t="str">
        <f>B19</f>
        <v>Q23</v>
      </c>
      <c r="C20" s="98">
        <f>C$2-C19</f>
        <v>204677</v>
      </c>
      <c r="D20" s="98">
        <f>D$2-D19</f>
        <v>222306</v>
      </c>
      <c r="E20" s="98">
        <f>E$2-E19</f>
        <v>242067</v>
      </c>
      <c r="F20" s="98">
        <f>F$2-F19</f>
        <v>261037</v>
      </c>
      <c r="G20" s="98">
        <f>G$2-G19</f>
        <v>276241</v>
      </c>
      <c r="H20" s="98">
        <f t="shared" ref="H20" si="43">H$2-H19</f>
        <v>291918</v>
      </c>
      <c r="I20" s="98">
        <f t="shared" ref="I20" si="44">I$2-I19</f>
        <v>306098</v>
      </c>
      <c r="J20" s="98">
        <f t="shared" ref="J20" si="45">J$2-J19</f>
        <v>316284</v>
      </c>
      <c r="K20" s="98">
        <f t="shared" ref="K20" si="46">K$2-K19</f>
        <v>317542</v>
      </c>
      <c r="L20" s="98">
        <f t="shared" ref="L20" si="47">L$2-L19</f>
        <v>323014</v>
      </c>
      <c r="M20" s="98">
        <f t="shared" ref="M20" si="48">M$2-M19</f>
        <v>322505</v>
      </c>
      <c r="N20" s="98">
        <f t="shared" ref="N20" si="49">N$2-N19</f>
        <v>320049</v>
      </c>
    </row>
    <row r="21" spans="1:14" ht="14.45" x14ac:dyDescent="0.3">
      <c r="A21" s="87" t="s">
        <v>402</v>
      </c>
      <c r="B21" s="88" t="s">
        <v>615</v>
      </c>
      <c r="C21" s="89">
        <v>14393</v>
      </c>
      <c r="D21" s="89">
        <v>16018</v>
      </c>
      <c r="E21" s="89">
        <v>17343</v>
      </c>
      <c r="F21" s="89">
        <v>18566</v>
      </c>
      <c r="G21" s="89">
        <v>19535</v>
      </c>
      <c r="H21" s="89">
        <v>20321</v>
      </c>
      <c r="I21" s="89">
        <v>20622</v>
      </c>
      <c r="J21" s="89">
        <v>20996</v>
      </c>
      <c r="K21" s="89">
        <v>20990</v>
      </c>
      <c r="L21" s="89">
        <v>21263</v>
      </c>
      <c r="M21" s="89">
        <v>21608</v>
      </c>
      <c r="N21" s="89">
        <v>21832</v>
      </c>
    </row>
    <row r="22" spans="1:14" thickBot="1" x14ac:dyDescent="0.35">
      <c r="A22" s="90" t="str">
        <f>A21</f>
        <v>Glinides, n (%)</v>
      </c>
      <c r="B22" s="91" t="str">
        <f>B21</f>
        <v>Q24</v>
      </c>
      <c r="C22" s="92">
        <f>C$2-C21</f>
        <v>285462</v>
      </c>
      <c r="D22" s="92">
        <f>D$2-D21</f>
        <v>302047</v>
      </c>
      <c r="E22" s="92">
        <f>E$2-E21</f>
        <v>318428</v>
      </c>
      <c r="F22" s="92">
        <f>F$2-F21</f>
        <v>336453</v>
      </c>
      <c r="G22" s="92">
        <f>G$2-G21</f>
        <v>350065</v>
      </c>
      <c r="H22" s="92">
        <f t="shared" ref="H22" si="50">H$2-H21</f>
        <v>364505</v>
      </c>
      <c r="I22" s="92">
        <f t="shared" ref="I22" si="51">I$2-I21</f>
        <v>374848</v>
      </c>
      <c r="J22" s="92">
        <f t="shared" ref="J22" si="52">J$2-J21</f>
        <v>381316</v>
      </c>
      <c r="K22" s="92">
        <f t="shared" ref="K22" si="53">K$2-K21</f>
        <v>380185</v>
      </c>
      <c r="L22" s="92">
        <f t="shared" ref="L22" si="54">L$2-L21</f>
        <v>382989</v>
      </c>
      <c r="M22" s="92">
        <f t="shared" ref="M22" si="55">M$2-M21</f>
        <v>378601</v>
      </c>
      <c r="N22" s="92">
        <f t="shared" ref="N22" si="56">N$2-N21</f>
        <v>372434</v>
      </c>
    </row>
    <row r="23" spans="1:14" ht="14.45" x14ac:dyDescent="0.3">
      <c r="A23" s="93" t="s">
        <v>403</v>
      </c>
      <c r="B23" s="94" t="s">
        <v>616</v>
      </c>
      <c r="C23" s="95">
        <v>11333</v>
      </c>
      <c r="D23" s="95">
        <v>11558</v>
      </c>
      <c r="E23" s="95">
        <v>10829</v>
      </c>
      <c r="F23" s="95">
        <v>9768</v>
      </c>
      <c r="G23" s="95">
        <v>5758</v>
      </c>
      <c r="H23" s="95">
        <v>4577</v>
      </c>
      <c r="I23" s="95">
        <v>3920</v>
      </c>
      <c r="J23" s="95">
        <v>3610</v>
      </c>
      <c r="K23" s="95">
        <v>3454</v>
      </c>
      <c r="L23" s="95">
        <v>3465</v>
      </c>
      <c r="M23" s="95">
        <v>3709</v>
      </c>
      <c r="N23" s="95">
        <v>3972</v>
      </c>
    </row>
    <row r="24" spans="1:14" thickBot="1" x14ac:dyDescent="0.35">
      <c r="A24" s="96" t="str">
        <f>A23</f>
        <v xml:space="preserve">Thiazolidinediones, n (%) </v>
      </c>
      <c r="B24" s="97" t="str">
        <f>B23</f>
        <v>Q25</v>
      </c>
      <c r="C24" s="98">
        <f>C$2-C23</f>
        <v>288522</v>
      </c>
      <c r="D24" s="98">
        <f>D$2-D23</f>
        <v>306507</v>
      </c>
      <c r="E24" s="98">
        <f>E$2-E23</f>
        <v>324942</v>
      </c>
      <c r="F24" s="98">
        <f>F$2-F23</f>
        <v>345251</v>
      </c>
      <c r="G24" s="98">
        <f>G$2-G23</f>
        <v>363842</v>
      </c>
      <c r="H24" s="98">
        <f t="shared" ref="H24" si="57">H$2-H23</f>
        <v>380249</v>
      </c>
      <c r="I24" s="98">
        <f t="shared" ref="I24" si="58">I$2-I23</f>
        <v>391550</v>
      </c>
      <c r="J24" s="98">
        <f t="shared" ref="J24" si="59">J$2-J23</f>
        <v>398702</v>
      </c>
      <c r="K24" s="98">
        <f t="shared" ref="K24" si="60">K$2-K23</f>
        <v>397721</v>
      </c>
      <c r="L24" s="98">
        <f t="shared" ref="L24" si="61">L$2-L23</f>
        <v>400787</v>
      </c>
      <c r="M24" s="98">
        <f t="shared" ref="M24" si="62">M$2-M23</f>
        <v>396500</v>
      </c>
      <c r="N24" s="98">
        <f t="shared" ref="N24" si="63">N$2-N23</f>
        <v>390294</v>
      </c>
    </row>
    <row r="25" spans="1:14" ht="14.45" x14ac:dyDescent="0.3">
      <c r="A25" s="87" t="s">
        <v>404</v>
      </c>
      <c r="B25" s="88" t="s">
        <v>617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649</v>
      </c>
      <c r="K25" s="89">
        <v>4270</v>
      </c>
      <c r="L25" s="89">
        <v>10706</v>
      </c>
      <c r="M25" s="89">
        <v>16291</v>
      </c>
      <c r="N25" s="89">
        <v>21830</v>
      </c>
    </row>
    <row r="26" spans="1:14" thickBot="1" x14ac:dyDescent="0.35">
      <c r="A26" s="90" t="str">
        <f>A25</f>
        <v>SGLT-2i, n (%)</v>
      </c>
      <c r="B26" s="91" t="str">
        <f>B25</f>
        <v>Q26</v>
      </c>
      <c r="C26" s="92">
        <f>C$2-C25</f>
        <v>299855</v>
      </c>
      <c r="D26" s="92">
        <f>D$2-D25</f>
        <v>318065</v>
      </c>
      <c r="E26" s="92">
        <f>E$2-E25</f>
        <v>335771</v>
      </c>
      <c r="F26" s="92">
        <f>F$2-F25</f>
        <v>355019</v>
      </c>
      <c r="G26" s="92">
        <f>G$2-G25</f>
        <v>369600</v>
      </c>
      <c r="H26" s="92">
        <f t="shared" ref="H26" si="64">H$2-H25</f>
        <v>384826</v>
      </c>
      <c r="I26" s="92">
        <f t="shared" ref="I26" si="65">I$2-I25</f>
        <v>395470</v>
      </c>
      <c r="J26" s="92">
        <f t="shared" ref="J26" si="66">J$2-J25</f>
        <v>401663</v>
      </c>
      <c r="K26" s="92">
        <f t="shared" ref="K26" si="67">K$2-K25</f>
        <v>396905</v>
      </c>
      <c r="L26" s="92">
        <f t="shared" ref="L26" si="68">L$2-L25</f>
        <v>393546</v>
      </c>
      <c r="M26" s="92">
        <f t="shared" ref="M26" si="69">M$2-M25</f>
        <v>383918</v>
      </c>
      <c r="N26" s="92">
        <f t="shared" ref="N26" si="70">N$2-N25</f>
        <v>372436</v>
      </c>
    </row>
    <row r="27" spans="1:14" ht="14.45" x14ac:dyDescent="0.3">
      <c r="A27" s="93" t="s">
        <v>405</v>
      </c>
      <c r="B27" s="94" t="s">
        <v>618</v>
      </c>
      <c r="C27" s="95">
        <v>0</v>
      </c>
      <c r="D27" s="95">
        <v>4013</v>
      </c>
      <c r="E27" s="95">
        <v>15064</v>
      </c>
      <c r="F27" s="95">
        <v>27734</v>
      </c>
      <c r="G27" s="95">
        <v>35983</v>
      </c>
      <c r="H27" s="95">
        <v>43476</v>
      </c>
      <c r="I27" s="95">
        <v>48882</v>
      </c>
      <c r="J27" s="95">
        <v>54359</v>
      </c>
      <c r="K27" s="95">
        <v>61412</v>
      </c>
      <c r="L27" s="95">
        <v>70226</v>
      </c>
      <c r="M27" s="95">
        <v>79369</v>
      </c>
      <c r="N27" s="95">
        <v>88927</v>
      </c>
    </row>
    <row r="28" spans="1:14" thickBot="1" x14ac:dyDescent="0.35">
      <c r="A28" s="96" t="str">
        <f>A27</f>
        <v>DPP-4i, n (%)</v>
      </c>
      <c r="B28" s="97" t="str">
        <f>B27</f>
        <v>Q27</v>
      </c>
      <c r="C28" s="98">
        <f>C$2-C27</f>
        <v>299855</v>
      </c>
      <c r="D28" s="98">
        <f>D$2-D27</f>
        <v>314052</v>
      </c>
      <c r="E28" s="98">
        <f>E$2-E27</f>
        <v>320707</v>
      </c>
      <c r="F28" s="98">
        <f>F$2-F27</f>
        <v>327285</v>
      </c>
      <c r="G28" s="98">
        <f>G$2-G27</f>
        <v>333617</v>
      </c>
      <c r="H28" s="98">
        <f t="shared" ref="H28" si="71">H$2-H27</f>
        <v>341350</v>
      </c>
      <c r="I28" s="98">
        <f t="shared" ref="I28" si="72">I$2-I27</f>
        <v>346588</v>
      </c>
      <c r="J28" s="98">
        <f t="shared" ref="J28" si="73">J$2-J27</f>
        <v>347953</v>
      </c>
      <c r="K28" s="98">
        <f t="shared" ref="K28" si="74">K$2-K27</f>
        <v>339763</v>
      </c>
      <c r="L28" s="98">
        <f t="shared" ref="L28" si="75">L$2-L27</f>
        <v>334026</v>
      </c>
      <c r="M28" s="98">
        <f t="shared" ref="M28" si="76">M$2-M27</f>
        <v>320840</v>
      </c>
      <c r="N28" s="98">
        <f t="shared" ref="N28" si="77">N$2-N27</f>
        <v>305339</v>
      </c>
    </row>
    <row r="29" spans="1:14" ht="14.45" x14ac:dyDescent="0.3">
      <c r="A29" s="87" t="s">
        <v>406</v>
      </c>
      <c r="B29" s="88" t="s">
        <v>619</v>
      </c>
      <c r="C29" s="89">
        <v>0</v>
      </c>
      <c r="D29" s="89">
        <v>29</v>
      </c>
      <c r="E29" s="89">
        <v>795</v>
      </c>
      <c r="F29" s="89">
        <v>1515</v>
      </c>
      <c r="G29" s="89">
        <v>1875</v>
      </c>
      <c r="H29" s="89">
        <v>2799</v>
      </c>
      <c r="I29" s="89">
        <v>3428</v>
      </c>
      <c r="J29" s="89">
        <v>4316</v>
      </c>
      <c r="K29" s="89">
        <v>5163</v>
      </c>
      <c r="L29" s="89">
        <v>6079</v>
      </c>
      <c r="M29" s="89">
        <v>6831</v>
      </c>
      <c r="N29" s="89">
        <v>8189</v>
      </c>
    </row>
    <row r="30" spans="1:14" thickBot="1" x14ac:dyDescent="0.35">
      <c r="A30" s="90" t="str">
        <f>A29</f>
        <v>GLP-1ra, n (%)</v>
      </c>
      <c r="B30" s="91" t="str">
        <f>B29</f>
        <v>Q28</v>
      </c>
      <c r="C30" s="92">
        <f>C$2-C29</f>
        <v>299855</v>
      </c>
      <c r="D30" s="92">
        <f>D$2-D29</f>
        <v>318036</v>
      </c>
      <c r="E30" s="92">
        <f>E$2-E29</f>
        <v>334976</v>
      </c>
      <c r="F30" s="92">
        <f>F$2-F29</f>
        <v>353504</v>
      </c>
      <c r="G30" s="92">
        <f>G$2-G29</f>
        <v>367725</v>
      </c>
      <c r="H30" s="92">
        <f t="shared" ref="H30" si="78">H$2-H29</f>
        <v>382027</v>
      </c>
      <c r="I30" s="92">
        <f t="shared" ref="I30" si="79">I$2-I29</f>
        <v>392042</v>
      </c>
      <c r="J30" s="92">
        <f t="shared" ref="J30" si="80">J$2-J29</f>
        <v>397996</v>
      </c>
      <c r="K30" s="92">
        <f t="shared" ref="K30" si="81">K$2-K29</f>
        <v>396012</v>
      </c>
      <c r="L30" s="92">
        <f t="shared" ref="L30" si="82">L$2-L29</f>
        <v>398173</v>
      </c>
      <c r="M30" s="92">
        <f t="shared" ref="M30" si="83">M$2-M29</f>
        <v>393378</v>
      </c>
      <c r="N30" s="92">
        <f t="shared" ref="N30" si="84">N$2-N29</f>
        <v>386077</v>
      </c>
    </row>
    <row r="31" spans="1:14" ht="14.45" x14ac:dyDescent="0.3">
      <c r="A31" s="93" t="s">
        <v>407</v>
      </c>
      <c r="B31" s="94" t="s">
        <v>620</v>
      </c>
      <c r="C31" s="95">
        <v>9147</v>
      </c>
      <c r="D31" s="95">
        <v>7418</v>
      </c>
      <c r="E31" s="95">
        <v>5767</v>
      </c>
      <c r="F31" s="95">
        <v>4495</v>
      </c>
      <c r="G31" s="95">
        <v>3476</v>
      </c>
      <c r="H31" s="95">
        <v>2776</v>
      </c>
      <c r="I31" s="95">
        <v>2180</v>
      </c>
      <c r="J31" s="95">
        <v>1707</v>
      </c>
      <c r="K31" s="95">
        <v>1375</v>
      </c>
      <c r="L31" s="95">
        <v>1098</v>
      </c>
      <c r="M31" s="95">
        <v>909</v>
      </c>
      <c r="N31" s="95">
        <v>673</v>
      </c>
    </row>
    <row r="32" spans="1:14" thickBot="1" x14ac:dyDescent="0.35">
      <c r="A32" s="96" t="str">
        <f>A31</f>
        <v>AGI, n (%)</v>
      </c>
      <c r="B32" s="97" t="str">
        <f>B31</f>
        <v>Q29</v>
      </c>
      <c r="C32" s="98">
        <f>C$2-C31</f>
        <v>290708</v>
      </c>
      <c r="D32" s="98">
        <f>D$2-D31</f>
        <v>310647</v>
      </c>
      <c r="E32" s="98">
        <f>E$2-E31</f>
        <v>330004</v>
      </c>
      <c r="F32" s="98">
        <f>F$2-F31</f>
        <v>350524</v>
      </c>
      <c r="G32" s="98">
        <f>G$2-G31</f>
        <v>366124</v>
      </c>
      <c r="H32" s="98">
        <f t="shared" ref="H32" si="85">H$2-H31</f>
        <v>382050</v>
      </c>
      <c r="I32" s="98">
        <f t="shared" ref="I32" si="86">I$2-I31</f>
        <v>393290</v>
      </c>
      <c r="J32" s="98">
        <f t="shared" ref="J32" si="87">J$2-J31</f>
        <v>400605</v>
      </c>
      <c r="K32" s="98">
        <f t="shared" ref="K32" si="88">K$2-K31</f>
        <v>399800</v>
      </c>
      <c r="L32" s="98">
        <f t="shared" ref="L32" si="89">L$2-L31</f>
        <v>403154</v>
      </c>
      <c r="M32" s="98">
        <f t="shared" ref="M32" si="90">M$2-M31</f>
        <v>399300</v>
      </c>
      <c r="N32" s="98">
        <f t="shared" ref="N32" si="91">N$2-N31</f>
        <v>393593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2" sqref="C2:N8"/>
    </sheetView>
  </sheetViews>
  <sheetFormatPr defaultColWidth="11.5703125" defaultRowHeight="15" x14ac:dyDescent="0.25"/>
  <cols>
    <col min="1" max="1" width="31.28515625" customWidth="1"/>
    <col min="2" max="2" width="8.28515625" customWidth="1"/>
    <col min="3" max="3" width="7.28515625" customWidth="1"/>
    <col min="4" max="4" width="7.140625" customWidth="1"/>
    <col min="5" max="5" width="7.7109375" customWidth="1"/>
    <col min="6" max="6" width="7.42578125" customWidth="1"/>
    <col min="7" max="7" width="6.7109375" customWidth="1"/>
    <col min="8" max="9" width="7.5703125" customWidth="1"/>
    <col min="10" max="10" width="7.7109375" customWidth="1"/>
    <col min="11" max="11" width="9.140625" customWidth="1"/>
    <col min="12" max="12" width="8.7109375" customWidth="1"/>
    <col min="13" max="13" width="8.85546875" customWidth="1"/>
    <col min="14" max="14" width="8.7109375" customWidth="1"/>
  </cols>
  <sheetData>
    <row r="1" spans="1:14" s="101" customFormat="1" thickBot="1" x14ac:dyDescent="0.35">
      <c r="A1" s="51" t="s">
        <v>561</v>
      </c>
      <c r="B1" s="99" t="s">
        <v>589</v>
      </c>
      <c r="C1" s="99" t="s">
        <v>537</v>
      </c>
      <c r="D1" s="83" t="s">
        <v>539</v>
      </c>
      <c r="E1" s="99" t="s">
        <v>541</v>
      </c>
      <c r="F1" s="83" t="s">
        <v>543</v>
      </c>
      <c r="G1" s="99" t="s">
        <v>545</v>
      </c>
      <c r="H1" s="83" t="s">
        <v>547</v>
      </c>
      <c r="I1" s="99" t="s">
        <v>549</v>
      </c>
      <c r="J1" s="83" t="s">
        <v>551</v>
      </c>
      <c r="K1" s="99" t="s">
        <v>553</v>
      </c>
      <c r="L1" s="83" t="s">
        <v>555</v>
      </c>
      <c r="M1" s="99" t="s">
        <v>557</v>
      </c>
      <c r="N1" s="100" t="s">
        <v>559</v>
      </c>
    </row>
    <row r="2" spans="1:14" s="101" customFormat="1" thickBot="1" x14ac:dyDescent="0.35">
      <c r="A2" s="102" t="s">
        <v>408</v>
      </c>
      <c r="B2" s="103"/>
      <c r="C2" s="103">
        <v>189078</v>
      </c>
      <c r="D2" s="104">
        <v>203420</v>
      </c>
      <c r="E2" s="103">
        <v>219979</v>
      </c>
      <c r="F2" s="104">
        <v>230458</v>
      </c>
      <c r="G2" s="103">
        <v>245642</v>
      </c>
      <c r="H2" s="104">
        <v>267872</v>
      </c>
      <c r="I2" s="103">
        <v>279531</v>
      </c>
      <c r="J2" s="104">
        <v>287588</v>
      </c>
      <c r="K2" s="103">
        <v>294391</v>
      </c>
      <c r="L2" s="104">
        <v>300135</v>
      </c>
      <c r="M2" s="103">
        <v>301135</v>
      </c>
      <c r="N2" s="105">
        <v>303524</v>
      </c>
    </row>
    <row r="3" spans="1:14" s="101" customFormat="1" ht="14.45" x14ac:dyDescent="0.3">
      <c r="A3" s="106" t="s">
        <v>409</v>
      </c>
      <c r="B3" s="107" t="s">
        <v>621</v>
      </c>
      <c r="C3" s="108">
        <v>67123</v>
      </c>
      <c r="D3" s="109">
        <v>67739</v>
      </c>
      <c r="E3" s="108">
        <v>70613</v>
      </c>
      <c r="F3" s="109">
        <v>77639</v>
      </c>
      <c r="G3" s="108">
        <v>74259</v>
      </c>
      <c r="H3" s="109">
        <v>81448</v>
      </c>
      <c r="I3" s="108">
        <v>99515</v>
      </c>
      <c r="J3" s="109">
        <v>105203</v>
      </c>
      <c r="K3" s="108">
        <v>102826</v>
      </c>
      <c r="L3" s="109">
        <v>105685</v>
      </c>
      <c r="M3" s="108">
        <v>107158</v>
      </c>
      <c r="N3" s="110">
        <v>105845</v>
      </c>
    </row>
    <row r="4" spans="1:14" s="101" customFormat="1" ht="14.45" x14ac:dyDescent="0.3">
      <c r="A4" s="111" t="s">
        <v>410</v>
      </c>
      <c r="B4" s="107" t="s">
        <v>621</v>
      </c>
      <c r="C4" s="107">
        <v>36681</v>
      </c>
      <c r="D4" s="112">
        <v>39667</v>
      </c>
      <c r="E4" s="107">
        <v>44216</v>
      </c>
      <c r="F4" s="112">
        <v>45459</v>
      </c>
      <c r="G4" s="107">
        <v>50762</v>
      </c>
      <c r="H4" s="112">
        <v>57953</v>
      </c>
      <c r="I4" s="107">
        <v>59174</v>
      </c>
      <c r="J4" s="112">
        <v>59757</v>
      </c>
      <c r="K4" s="107">
        <v>62385</v>
      </c>
      <c r="L4" s="112">
        <v>62069</v>
      </c>
      <c r="M4" s="107">
        <v>62977</v>
      </c>
      <c r="N4" s="113">
        <v>63663</v>
      </c>
    </row>
    <row r="5" spans="1:14" s="101" customFormat="1" ht="14.45" x14ac:dyDescent="0.3">
      <c r="A5" s="111" t="s">
        <v>411</v>
      </c>
      <c r="B5" s="107" t="s">
        <v>621</v>
      </c>
      <c r="C5" s="107">
        <v>45568</v>
      </c>
      <c r="D5" s="112">
        <v>50855</v>
      </c>
      <c r="E5" s="107">
        <v>56755</v>
      </c>
      <c r="F5" s="112">
        <v>58252</v>
      </c>
      <c r="G5" s="107">
        <v>65442</v>
      </c>
      <c r="H5" s="112">
        <v>71034</v>
      </c>
      <c r="I5" s="107">
        <v>68183</v>
      </c>
      <c r="J5" s="112">
        <v>69313</v>
      </c>
      <c r="K5" s="107">
        <v>73054</v>
      </c>
      <c r="L5" s="112">
        <v>74713</v>
      </c>
      <c r="M5" s="107">
        <v>74662</v>
      </c>
      <c r="N5" s="113">
        <v>76740</v>
      </c>
    </row>
    <row r="6" spans="1:14" s="101" customFormat="1" ht="14.45" x14ac:dyDescent="0.3">
      <c r="A6" s="111" t="s">
        <v>412</v>
      </c>
      <c r="B6" s="107" t="s">
        <v>621</v>
      </c>
      <c r="C6" s="107">
        <v>20420</v>
      </c>
      <c r="D6" s="112">
        <v>23393</v>
      </c>
      <c r="E6" s="107">
        <v>25341</v>
      </c>
      <c r="F6" s="112">
        <v>26120</v>
      </c>
      <c r="G6" s="107">
        <v>29177</v>
      </c>
      <c r="H6" s="112">
        <v>30546</v>
      </c>
      <c r="I6" s="107">
        <v>28245</v>
      </c>
      <c r="J6" s="112">
        <v>28928</v>
      </c>
      <c r="K6" s="107">
        <v>30638</v>
      </c>
      <c r="L6" s="112">
        <v>31559</v>
      </c>
      <c r="M6" s="107">
        <v>31171</v>
      </c>
      <c r="N6" s="113">
        <v>31784</v>
      </c>
    </row>
    <row r="7" spans="1:14" s="101" customFormat="1" ht="14.45" x14ac:dyDescent="0.3">
      <c r="A7" s="111" t="s">
        <v>413</v>
      </c>
      <c r="B7" s="107" t="s">
        <v>621</v>
      </c>
      <c r="C7" s="107">
        <v>10210</v>
      </c>
      <c r="D7" s="112">
        <v>10985</v>
      </c>
      <c r="E7" s="107">
        <v>11087</v>
      </c>
      <c r="F7" s="112">
        <v>12061</v>
      </c>
      <c r="G7" s="107">
        <v>13664</v>
      </c>
      <c r="H7" s="112">
        <v>14150</v>
      </c>
      <c r="I7" s="107">
        <v>12905</v>
      </c>
      <c r="J7" s="112">
        <v>12900</v>
      </c>
      <c r="K7" s="107">
        <v>13654</v>
      </c>
      <c r="L7" s="112">
        <v>13876</v>
      </c>
      <c r="M7" s="107">
        <v>13642</v>
      </c>
      <c r="N7" s="113">
        <v>13767</v>
      </c>
    </row>
    <row r="8" spans="1:14" s="101" customFormat="1" thickBot="1" x14ac:dyDescent="0.35">
      <c r="A8" s="114" t="s">
        <v>414</v>
      </c>
      <c r="B8" s="115" t="s">
        <v>621</v>
      </c>
      <c r="C8" s="115">
        <v>9076</v>
      </c>
      <c r="D8" s="116">
        <v>10781</v>
      </c>
      <c r="E8" s="115">
        <v>11967</v>
      </c>
      <c r="F8" s="116">
        <v>10927</v>
      </c>
      <c r="G8" s="115">
        <v>12338</v>
      </c>
      <c r="H8" s="116">
        <v>12741</v>
      </c>
      <c r="I8" s="115">
        <v>11509</v>
      </c>
      <c r="J8" s="116">
        <v>11487</v>
      </c>
      <c r="K8" s="115">
        <v>11834</v>
      </c>
      <c r="L8" s="116">
        <v>12233</v>
      </c>
      <c r="M8" s="115">
        <v>11525</v>
      </c>
      <c r="N8" s="117">
        <v>11725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A4" sqref="A4:AB14"/>
    </sheetView>
  </sheetViews>
  <sheetFormatPr defaultColWidth="11.5703125" defaultRowHeight="15" x14ac:dyDescent="0.25"/>
  <cols>
    <col min="1" max="1" width="40" customWidth="1"/>
    <col min="2" max="2" width="12.28515625" customWidth="1"/>
  </cols>
  <sheetData>
    <row r="1" spans="1:28" x14ac:dyDescent="0.3">
      <c r="B1" t="s">
        <v>589</v>
      </c>
      <c r="C1">
        <v>2007</v>
      </c>
      <c r="D1">
        <v>2007</v>
      </c>
      <c r="F1">
        <v>2008</v>
      </c>
      <c r="G1">
        <v>2008</v>
      </c>
      <c r="I1">
        <v>2009</v>
      </c>
      <c r="J1">
        <v>2009</v>
      </c>
      <c r="K1">
        <v>2010</v>
      </c>
      <c r="L1">
        <v>2010</v>
      </c>
      <c r="M1">
        <v>2011</v>
      </c>
      <c r="N1">
        <v>2011</v>
      </c>
      <c r="O1">
        <v>2012</v>
      </c>
      <c r="P1">
        <v>2012</v>
      </c>
      <c r="Q1">
        <v>2013</v>
      </c>
      <c r="R1">
        <v>2013</v>
      </c>
      <c r="S1">
        <v>2014</v>
      </c>
      <c r="T1">
        <v>2014</v>
      </c>
      <c r="U1">
        <v>2015</v>
      </c>
      <c r="V1">
        <v>2015</v>
      </c>
      <c r="W1">
        <v>2016</v>
      </c>
      <c r="X1">
        <v>2016</v>
      </c>
      <c r="Y1">
        <v>2017</v>
      </c>
      <c r="Z1">
        <v>2017</v>
      </c>
      <c r="AA1">
        <v>2018</v>
      </c>
      <c r="AB1">
        <v>2018</v>
      </c>
    </row>
    <row r="2" spans="1:28" x14ac:dyDescent="0.3">
      <c r="A2" t="s">
        <v>421</v>
      </c>
      <c r="C2">
        <v>189078</v>
      </c>
      <c r="D2" t="s">
        <v>385</v>
      </c>
      <c r="F2">
        <v>203420</v>
      </c>
      <c r="G2" t="s">
        <v>158</v>
      </c>
      <c r="I2">
        <v>219979</v>
      </c>
      <c r="J2" t="s">
        <v>194</v>
      </c>
      <c r="K2">
        <v>230458</v>
      </c>
      <c r="L2" t="s">
        <v>235</v>
      </c>
      <c r="M2">
        <v>245642</v>
      </c>
      <c r="N2" t="s">
        <v>415</v>
      </c>
      <c r="O2">
        <v>267872</v>
      </c>
      <c r="P2" t="s">
        <v>242</v>
      </c>
      <c r="Q2">
        <v>279531</v>
      </c>
      <c r="R2" t="s">
        <v>189</v>
      </c>
      <c r="S2">
        <v>287588</v>
      </c>
      <c r="T2" t="s">
        <v>416</v>
      </c>
      <c r="U2">
        <v>294391</v>
      </c>
      <c r="V2" t="s">
        <v>417</v>
      </c>
      <c r="W2">
        <v>300135</v>
      </c>
      <c r="X2" t="s">
        <v>418</v>
      </c>
      <c r="Y2">
        <v>301135</v>
      </c>
      <c r="Z2" t="s">
        <v>419</v>
      </c>
      <c r="AA2">
        <v>303524</v>
      </c>
      <c r="AB2" t="s">
        <v>420</v>
      </c>
    </row>
    <row r="3" spans="1:28" x14ac:dyDescent="0.3">
      <c r="C3" t="s">
        <v>535</v>
      </c>
      <c r="D3" t="s">
        <v>536</v>
      </c>
      <c r="E3" s="80" t="s">
        <v>0</v>
      </c>
      <c r="F3" t="s">
        <v>535</v>
      </c>
      <c r="G3" t="s">
        <v>536</v>
      </c>
      <c r="H3" t="s">
        <v>0</v>
      </c>
      <c r="I3" t="s">
        <v>535</v>
      </c>
      <c r="J3" t="s">
        <v>536</v>
      </c>
      <c r="K3" t="s">
        <v>535</v>
      </c>
      <c r="L3" t="s">
        <v>536</v>
      </c>
      <c r="M3" t="s">
        <v>535</v>
      </c>
      <c r="N3" t="s">
        <v>536</v>
      </c>
      <c r="O3" t="s">
        <v>535</v>
      </c>
      <c r="P3" t="s">
        <v>536</v>
      </c>
      <c r="Q3" t="s">
        <v>535</v>
      </c>
      <c r="R3" t="s">
        <v>536</v>
      </c>
      <c r="S3" t="s">
        <v>535</v>
      </c>
      <c r="T3" t="s">
        <v>536</v>
      </c>
      <c r="U3" t="s">
        <v>535</v>
      </c>
      <c r="V3" t="s">
        <v>536</v>
      </c>
      <c r="W3" t="s">
        <v>535</v>
      </c>
      <c r="X3" t="s">
        <v>536</v>
      </c>
      <c r="Y3" t="s">
        <v>535</v>
      </c>
      <c r="Z3" t="s">
        <v>536</v>
      </c>
      <c r="AA3" t="s">
        <v>535</v>
      </c>
      <c r="AB3" t="s">
        <v>536</v>
      </c>
    </row>
    <row r="4" spans="1:28" x14ac:dyDescent="0.3">
      <c r="A4" t="s">
        <v>424</v>
      </c>
      <c r="B4" t="s">
        <v>562</v>
      </c>
      <c r="C4" t="s">
        <v>428</v>
      </c>
      <c r="D4" t="s">
        <v>477</v>
      </c>
      <c r="F4" t="s">
        <v>434</v>
      </c>
      <c r="G4" t="s">
        <v>478</v>
      </c>
      <c r="I4" t="s">
        <v>440</v>
      </c>
      <c r="J4" t="s">
        <v>478</v>
      </c>
      <c r="K4" t="s">
        <v>444</v>
      </c>
      <c r="L4" t="s">
        <v>479</v>
      </c>
      <c r="M4" t="s">
        <v>449</v>
      </c>
      <c r="N4" t="s">
        <v>480</v>
      </c>
      <c r="O4" t="s">
        <v>449</v>
      </c>
      <c r="P4" t="s">
        <v>481</v>
      </c>
      <c r="Q4" t="s">
        <v>458</v>
      </c>
      <c r="R4" t="s">
        <v>482</v>
      </c>
      <c r="S4" t="s">
        <v>463</v>
      </c>
      <c r="T4" t="s">
        <v>481</v>
      </c>
      <c r="U4" t="s">
        <v>444</v>
      </c>
      <c r="V4" t="s">
        <v>483</v>
      </c>
      <c r="W4" t="s">
        <v>463</v>
      </c>
      <c r="X4" t="s">
        <v>481</v>
      </c>
      <c r="Y4" t="s">
        <v>440</v>
      </c>
      <c r="Z4" t="s">
        <v>483</v>
      </c>
      <c r="AA4" t="s">
        <v>474</v>
      </c>
      <c r="AB4" t="s">
        <v>484</v>
      </c>
    </row>
    <row r="6" spans="1:28" x14ac:dyDescent="0.3">
      <c r="A6" t="s">
        <v>422</v>
      </c>
      <c r="B6" t="s">
        <v>563</v>
      </c>
      <c r="C6" t="s">
        <v>429</v>
      </c>
      <c r="D6" t="s">
        <v>485</v>
      </c>
      <c r="F6" t="s">
        <v>435</v>
      </c>
      <c r="G6" t="s">
        <v>486</v>
      </c>
      <c r="I6" t="s">
        <v>441</v>
      </c>
      <c r="J6" t="s">
        <v>487</v>
      </c>
      <c r="K6" t="s">
        <v>445</v>
      </c>
      <c r="L6" t="s">
        <v>488</v>
      </c>
      <c r="M6" t="s">
        <v>450</v>
      </c>
      <c r="N6" t="s">
        <v>489</v>
      </c>
      <c r="O6" t="s">
        <v>445</v>
      </c>
      <c r="P6" t="s">
        <v>490</v>
      </c>
      <c r="Q6" t="s">
        <v>459</v>
      </c>
      <c r="R6" t="s">
        <v>478</v>
      </c>
      <c r="S6" t="s">
        <v>464</v>
      </c>
      <c r="T6" t="s">
        <v>479</v>
      </c>
      <c r="U6" t="s">
        <v>459</v>
      </c>
      <c r="V6" t="s">
        <v>479</v>
      </c>
      <c r="W6" t="s">
        <v>470</v>
      </c>
      <c r="X6" t="s">
        <v>479</v>
      </c>
      <c r="Y6" t="s">
        <v>472</v>
      </c>
      <c r="Z6" t="s">
        <v>480</v>
      </c>
      <c r="AA6" t="s">
        <v>472</v>
      </c>
      <c r="AB6" t="s">
        <v>491</v>
      </c>
    </row>
    <row r="8" spans="1:28" x14ac:dyDescent="0.3">
      <c r="A8" t="s">
        <v>425</v>
      </c>
      <c r="B8" t="s">
        <v>575</v>
      </c>
      <c r="C8" t="s">
        <v>430</v>
      </c>
      <c r="D8" t="s">
        <v>217</v>
      </c>
      <c r="F8" t="s">
        <v>436</v>
      </c>
      <c r="G8" t="s">
        <v>217</v>
      </c>
      <c r="I8" t="s">
        <v>442</v>
      </c>
      <c r="J8" t="s">
        <v>324</v>
      </c>
      <c r="K8" t="s">
        <v>446</v>
      </c>
      <c r="L8" t="s">
        <v>327</v>
      </c>
      <c r="M8" t="s">
        <v>451</v>
      </c>
      <c r="N8" t="s">
        <v>492</v>
      </c>
      <c r="O8" t="s">
        <v>455</v>
      </c>
      <c r="P8" t="s">
        <v>329</v>
      </c>
      <c r="Q8" t="s">
        <v>460</v>
      </c>
      <c r="R8" t="s">
        <v>493</v>
      </c>
      <c r="S8" t="s">
        <v>465</v>
      </c>
      <c r="T8" t="s">
        <v>493</v>
      </c>
      <c r="U8" t="s">
        <v>467</v>
      </c>
      <c r="V8" t="s">
        <v>493</v>
      </c>
      <c r="W8" t="s">
        <v>465</v>
      </c>
      <c r="X8" t="s">
        <v>486</v>
      </c>
      <c r="Y8" t="s">
        <v>76</v>
      </c>
      <c r="Z8" t="s">
        <v>494</v>
      </c>
      <c r="AA8" t="s">
        <v>76</v>
      </c>
      <c r="AB8" t="s">
        <v>487</v>
      </c>
    </row>
    <row r="10" spans="1:28" x14ac:dyDescent="0.3">
      <c r="A10" t="s">
        <v>426</v>
      </c>
      <c r="C10" t="s">
        <v>431</v>
      </c>
      <c r="D10" t="s">
        <v>495</v>
      </c>
      <c r="F10" t="s">
        <v>437</v>
      </c>
      <c r="G10" t="s">
        <v>496</v>
      </c>
      <c r="I10" t="s">
        <v>437</v>
      </c>
      <c r="J10" t="s">
        <v>497</v>
      </c>
      <c r="K10" t="s">
        <v>431</v>
      </c>
      <c r="L10" t="s">
        <v>498</v>
      </c>
      <c r="M10" t="s">
        <v>452</v>
      </c>
      <c r="N10" t="s">
        <v>326</v>
      </c>
      <c r="O10" t="s">
        <v>438</v>
      </c>
      <c r="P10" t="s">
        <v>326</v>
      </c>
      <c r="Q10" t="s">
        <v>461</v>
      </c>
      <c r="R10" t="s">
        <v>327</v>
      </c>
      <c r="S10" t="s">
        <v>466</v>
      </c>
      <c r="T10" t="s">
        <v>327</v>
      </c>
      <c r="U10" t="s">
        <v>468</v>
      </c>
      <c r="V10" t="s">
        <v>327</v>
      </c>
      <c r="W10" t="s">
        <v>471</v>
      </c>
      <c r="X10" t="s">
        <v>327</v>
      </c>
      <c r="Y10" t="s">
        <v>461</v>
      </c>
      <c r="Z10" t="s">
        <v>328</v>
      </c>
      <c r="AA10" t="s">
        <v>475</v>
      </c>
      <c r="AB10" t="s">
        <v>329</v>
      </c>
    </row>
    <row r="12" spans="1:28" x14ac:dyDescent="0.3">
      <c r="A12" t="s">
        <v>423</v>
      </c>
      <c r="C12" t="s">
        <v>432</v>
      </c>
      <c r="D12" t="s">
        <v>216</v>
      </c>
      <c r="F12" t="s">
        <v>438</v>
      </c>
      <c r="G12" t="s">
        <v>496</v>
      </c>
      <c r="I12" t="s">
        <v>437</v>
      </c>
      <c r="J12" t="s">
        <v>497</v>
      </c>
      <c r="K12" t="s">
        <v>447</v>
      </c>
      <c r="L12" t="s">
        <v>499</v>
      </c>
      <c r="M12" t="s">
        <v>453</v>
      </c>
      <c r="N12" t="s">
        <v>500</v>
      </c>
      <c r="O12" t="s">
        <v>456</v>
      </c>
      <c r="P12" t="s">
        <v>501</v>
      </c>
      <c r="Q12" t="s">
        <v>432</v>
      </c>
      <c r="R12" t="s">
        <v>501</v>
      </c>
      <c r="S12" t="s">
        <v>461</v>
      </c>
      <c r="T12" t="s">
        <v>502</v>
      </c>
      <c r="U12" t="s">
        <v>461</v>
      </c>
      <c r="V12" t="s">
        <v>217</v>
      </c>
      <c r="W12" t="s">
        <v>466</v>
      </c>
      <c r="X12" t="s">
        <v>502</v>
      </c>
      <c r="Y12" t="s">
        <v>74</v>
      </c>
      <c r="Z12" t="s">
        <v>324</v>
      </c>
      <c r="AA12" t="s">
        <v>461</v>
      </c>
      <c r="AB12" t="s">
        <v>503</v>
      </c>
    </row>
    <row r="14" spans="1:28" x14ac:dyDescent="0.3">
      <c r="A14" t="s">
        <v>427</v>
      </c>
      <c r="C14" t="s">
        <v>433</v>
      </c>
      <c r="D14" t="s">
        <v>504</v>
      </c>
      <c r="F14" t="s">
        <v>439</v>
      </c>
      <c r="G14" t="s">
        <v>505</v>
      </c>
      <c r="I14" t="s">
        <v>443</v>
      </c>
      <c r="J14" t="s">
        <v>506</v>
      </c>
      <c r="K14" t="s">
        <v>448</v>
      </c>
      <c r="L14" t="s">
        <v>500</v>
      </c>
      <c r="M14" t="s">
        <v>454</v>
      </c>
      <c r="N14" t="s">
        <v>507</v>
      </c>
      <c r="O14" t="s">
        <v>457</v>
      </c>
      <c r="P14" t="s">
        <v>500</v>
      </c>
      <c r="Q14" t="s">
        <v>462</v>
      </c>
      <c r="R14" t="s">
        <v>508</v>
      </c>
      <c r="S14" t="s">
        <v>81</v>
      </c>
      <c r="T14" t="s">
        <v>509</v>
      </c>
      <c r="U14" t="s">
        <v>469</v>
      </c>
      <c r="V14" t="s">
        <v>499</v>
      </c>
      <c r="W14" t="s">
        <v>469</v>
      </c>
      <c r="X14" t="s">
        <v>501</v>
      </c>
      <c r="Y14" t="s">
        <v>473</v>
      </c>
      <c r="Z14" t="s">
        <v>502</v>
      </c>
      <c r="AA14" t="s">
        <v>476</v>
      </c>
      <c r="AB14" t="s">
        <v>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6" sqref="A6"/>
    </sheetView>
  </sheetViews>
  <sheetFormatPr defaultColWidth="11.5703125" defaultRowHeight="15" x14ac:dyDescent="0.25"/>
  <cols>
    <col min="1" max="1" width="42.28515625" customWidth="1"/>
  </cols>
  <sheetData>
    <row r="1" spans="1:13" x14ac:dyDescent="0.3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2" spans="1:13" x14ac:dyDescent="0.3">
      <c r="A2" t="s">
        <v>0</v>
      </c>
      <c r="B2">
        <v>299855</v>
      </c>
      <c r="C2">
        <v>318065</v>
      </c>
      <c r="D2">
        <v>335771</v>
      </c>
      <c r="E2">
        <v>355019</v>
      </c>
      <c r="F2">
        <v>369600</v>
      </c>
      <c r="G2">
        <v>384826</v>
      </c>
      <c r="H2">
        <v>395470</v>
      </c>
      <c r="I2">
        <v>402312</v>
      </c>
      <c r="J2">
        <v>401175</v>
      </c>
      <c r="K2">
        <v>404252</v>
      </c>
      <c r="L2">
        <v>400209</v>
      </c>
      <c r="M2">
        <v>394266</v>
      </c>
    </row>
    <row r="3" spans="1:13" x14ac:dyDescent="0.3">
      <c r="A3" t="s">
        <v>35</v>
      </c>
    </row>
    <row r="4" spans="1:13" x14ac:dyDescent="0.3">
      <c r="A4" t="s">
        <v>510</v>
      </c>
      <c r="B4">
        <v>97570</v>
      </c>
      <c r="C4">
        <v>105216</v>
      </c>
      <c r="D4">
        <v>114506</v>
      </c>
      <c r="E4">
        <v>120667</v>
      </c>
      <c r="F4">
        <v>124006</v>
      </c>
      <c r="G4">
        <v>121012</v>
      </c>
      <c r="H4">
        <v>124586</v>
      </c>
      <c r="I4">
        <v>123688</v>
      </c>
      <c r="J4">
        <v>121570</v>
      </c>
      <c r="K4">
        <v>120921</v>
      </c>
      <c r="L4">
        <v>118370</v>
      </c>
      <c r="M4">
        <v>115022</v>
      </c>
    </row>
    <row r="5" spans="1:13" x14ac:dyDescent="0.3">
      <c r="A5" t="s">
        <v>511</v>
      </c>
      <c r="B5">
        <v>15538</v>
      </c>
      <c r="C5">
        <v>16377</v>
      </c>
      <c r="D5">
        <v>18240</v>
      </c>
      <c r="E5">
        <v>19543</v>
      </c>
      <c r="F5">
        <v>21224</v>
      </c>
      <c r="G5">
        <v>20282</v>
      </c>
      <c r="H5">
        <v>23764</v>
      </c>
      <c r="I5">
        <v>25271</v>
      </c>
      <c r="J5">
        <v>25991</v>
      </c>
      <c r="K5">
        <v>26558</v>
      </c>
      <c r="L5">
        <v>25902</v>
      </c>
      <c r="M5">
        <v>24456</v>
      </c>
    </row>
    <row r="6" spans="1:13" x14ac:dyDescent="0.3">
      <c r="A6" t="s">
        <v>512</v>
      </c>
    </row>
    <row r="7" spans="1:13" x14ac:dyDescent="0.3">
      <c r="A7" t="s">
        <v>513</v>
      </c>
      <c r="B7">
        <v>54209</v>
      </c>
      <c r="C7">
        <v>58779</v>
      </c>
      <c r="D7">
        <v>64912</v>
      </c>
      <c r="E7">
        <v>70619</v>
      </c>
      <c r="F7">
        <v>74415</v>
      </c>
      <c r="G7">
        <v>76438</v>
      </c>
      <c r="H7">
        <v>81858</v>
      </c>
      <c r="I7">
        <v>84495</v>
      </c>
      <c r="J7">
        <v>85787</v>
      </c>
      <c r="K7">
        <v>87567</v>
      </c>
      <c r="L7">
        <v>88443</v>
      </c>
      <c r="M7">
        <v>88693</v>
      </c>
    </row>
    <row r="8" spans="1:13" x14ac:dyDescent="0.3">
      <c r="A8" t="s">
        <v>514</v>
      </c>
      <c r="B8">
        <v>62710</v>
      </c>
      <c r="C8">
        <v>69249</v>
      </c>
      <c r="D8">
        <v>76112</v>
      </c>
      <c r="E8">
        <v>81520</v>
      </c>
      <c r="F8">
        <v>84572</v>
      </c>
      <c r="G8">
        <v>85550</v>
      </c>
      <c r="H8">
        <v>87916</v>
      </c>
      <c r="I8">
        <v>88204</v>
      </c>
      <c r="J8">
        <v>87928</v>
      </c>
      <c r="K8">
        <v>88683</v>
      </c>
      <c r="L8">
        <v>88404</v>
      </c>
      <c r="M8">
        <v>87485</v>
      </c>
    </row>
    <row r="9" spans="1:13" x14ac:dyDescent="0.3">
      <c r="A9" t="s">
        <v>515</v>
      </c>
      <c r="B9">
        <v>42948</v>
      </c>
      <c r="C9">
        <v>46003</v>
      </c>
      <c r="D9">
        <v>51869</v>
      </c>
      <c r="E9">
        <v>57733</v>
      </c>
      <c r="F9">
        <v>63005</v>
      </c>
      <c r="G9">
        <v>66173</v>
      </c>
      <c r="H9">
        <v>74333</v>
      </c>
      <c r="I9">
        <v>78962</v>
      </c>
      <c r="J9">
        <v>82235</v>
      </c>
      <c r="K9">
        <v>85931</v>
      </c>
      <c r="L9">
        <v>88145</v>
      </c>
      <c r="M9">
        <v>89411</v>
      </c>
    </row>
    <row r="10" spans="1:13" x14ac:dyDescent="0.3">
      <c r="A10" t="s">
        <v>516</v>
      </c>
      <c r="B10">
        <v>94684</v>
      </c>
      <c r="C10">
        <v>98629</v>
      </c>
      <c r="D10">
        <v>106002</v>
      </c>
      <c r="E10">
        <v>112498</v>
      </c>
      <c r="F10">
        <v>118034</v>
      </c>
      <c r="G10">
        <v>121146</v>
      </c>
      <c r="H10">
        <v>130134</v>
      </c>
      <c r="I10">
        <v>134267</v>
      </c>
      <c r="J10">
        <v>135770</v>
      </c>
      <c r="K10">
        <v>137846</v>
      </c>
      <c r="L10">
        <v>137981</v>
      </c>
      <c r="M10">
        <v>138149</v>
      </c>
    </row>
    <row r="11" spans="1:13" x14ac:dyDescent="0.3">
      <c r="A11" t="s">
        <v>517</v>
      </c>
      <c r="B11">
        <v>116025</v>
      </c>
      <c r="C11">
        <v>123332</v>
      </c>
      <c r="D11">
        <v>132152</v>
      </c>
      <c r="E11">
        <v>140691</v>
      </c>
      <c r="F11">
        <v>148179</v>
      </c>
      <c r="G11">
        <v>150685</v>
      </c>
      <c r="H11">
        <v>160830</v>
      </c>
      <c r="I11">
        <v>165748</v>
      </c>
      <c r="J11">
        <v>167054</v>
      </c>
      <c r="K11">
        <v>168952</v>
      </c>
      <c r="L11">
        <v>168079</v>
      </c>
      <c r="M11">
        <v>166728</v>
      </c>
    </row>
    <row r="12" spans="1:13" x14ac:dyDescent="0.3">
      <c r="A12" t="s">
        <v>518</v>
      </c>
      <c r="B12">
        <v>11529</v>
      </c>
      <c r="C12">
        <v>11652</v>
      </c>
      <c r="D12">
        <v>12212</v>
      </c>
      <c r="E12">
        <v>11459</v>
      </c>
      <c r="F12">
        <v>11203</v>
      </c>
      <c r="G12">
        <v>7318</v>
      </c>
      <c r="H12">
        <v>6462</v>
      </c>
      <c r="I12">
        <v>5666</v>
      </c>
      <c r="J12">
        <v>5082</v>
      </c>
      <c r="K12">
        <v>4760</v>
      </c>
      <c r="L12">
        <v>4249</v>
      </c>
      <c r="M12">
        <v>3829</v>
      </c>
    </row>
    <row r="13" spans="1:13" x14ac:dyDescent="0.3">
      <c r="A13" t="s">
        <v>519</v>
      </c>
    </row>
    <row r="14" spans="1:13" x14ac:dyDescent="0.3">
      <c r="A14" t="s">
        <v>520</v>
      </c>
      <c r="B14">
        <v>113855</v>
      </c>
      <c r="C14">
        <v>125660</v>
      </c>
      <c r="D14">
        <v>143733</v>
      </c>
      <c r="E14">
        <v>160329</v>
      </c>
      <c r="F14">
        <v>172937</v>
      </c>
      <c r="G14">
        <v>176881</v>
      </c>
      <c r="H14">
        <v>189749</v>
      </c>
      <c r="I14">
        <v>193368</v>
      </c>
      <c r="J14">
        <v>194412</v>
      </c>
      <c r="K14">
        <v>195530</v>
      </c>
      <c r="L14">
        <v>194490</v>
      </c>
      <c r="M14">
        <v>194051</v>
      </c>
    </row>
    <row r="15" spans="1:13" x14ac:dyDescent="0.3">
      <c r="A15" t="s">
        <v>521</v>
      </c>
      <c r="B15">
        <v>12926</v>
      </c>
      <c r="C15">
        <v>13864</v>
      </c>
      <c r="D15">
        <v>15398</v>
      </c>
      <c r="E15">
        <v>16542</v>
      </c>
      <c r="F15">
        <v>17328</v>
      </c>
      <c r="G15">
        <v>17910</v>
      </c>
      <c r="H15">
        <v>19549</v>
      </c>
      <c r="I15">
        <v>20280</v>
      </c>
      <c r="J15">
        <v>21134</v>
      </c>
      <c r="K15">
        <v>21641</v>
      </c>
      <c r="L15">
        <v>21992</v>
      </c>
      <c r="M15">
        <v>22084</v>
      </c>
    </row>
    <row r="16" spans="1:13" x14ac:dyDescent="0.3">
      <c r="A16" t="s">
        <v>522</v>
      </c>
      <c r="B16">
        <v>3568</v>
      </c>
      <c r="C16">
        <v>4162</v>
      </c>
      <c r="D16">
        <v>4619</v>
      </c>
      <c r="E16">
        <v>4751</v>
      </c>
      <c r="F16">
        <v>5116</v>
      </c>
      <c r="G16">
        <v>5327</v>
      </c>
      <c r="H16">
        <v>5757</v>
      </c>
      <c r="I16">
        <v>5889</v>
      </c>
      <c r="J16">
        <v>6556</v>
      </c>
      <c r="K16">
        <v>7779</v>
      </c>
      <c r="L16">
        <v>8963</v>
      </c>
      <c r="M16">
        <v>10429</v>
      </c>
    </row>
    <row r="17" spans="1:13" x14ac:dyDescent="0.3">
      <c r="A17" t="s">
        <v>523</v>
      </c>
      <c r="B17">
        <v>1954</v>
      </c>
      <c r="C17">
        <v>2607</v>
      </c>
      <c r="D17">
        <v>3491</v>
      </c>
      <c r="E17">
        <v>4332</v>
      </c>
      <c r="F17">
        <v>4951</v>
      </c>
      <c r="G17">
        <v>2709</v>
      </c>
      <c r="H17">
        <v>1816</v>
      </c>
      <c r="I17">
        <v>2175</v>
      </c>
      <c r="J17">
        <v>2425</v>
      </c>
      <c r="K17">
        <v>2085</v>
      </c>
      <c r="L17">
        <v>2320</v>
      </c>
      <c r="M17">
        <v>3163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sqref="A1:M10"/>
    </sheetView>
  </sheetViews>
  <sheetFormatPr defaultColWidth="11.5703125" defaultRowHeight="15" x14ac:dyDescent="0.25"/>
  <cols>
    <col min="1" max="1" width="40.85546875" customWidth="1"/>
  </cols>
  <sheetData>
    <row r="1" spans="1:13" ht="14.45" x14ac:dyDescent="0.3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2" spans="1:13" ht="14.45" x14ac:dyDescent="0.3">
      <c r="A2" t="s">
        <v>0</v>
      </c>
      <c r="B2">
        <v>299855</v>
      </c>
      <c r="C2">
        <v>318065</v>
      </c>
      <c r="D2">
        <v>335771</v>
      </c>
      <c r="E2">
        <v>355019</v>
      </c>
      <c r="F2">
        <v>369600</v>
      </c>
      <c r="G2">
        <v>384826</v>
      </c>
      <c r="H2">
        <v>395470</v>
      </c>
      <c r="I2">
        <v>402312</v>
      </c>
      <c r="J2">
        <v>401175</v>
      </c>
      <c r="K2">
        <v>404252</v>
      </c>
      <c r="L2">
        <v>400209</v>
      </c>
      <c r="M2">
        <v>394266</v>
      </c>
    </row>
    <row r="3" spans="1:13" ht="14.45" x14ac:dyDescent="0.3">
      <c r="A3" t="s">
        <v>421</v>
      </c>
      <c r="B3">
        <v>189078</v>
      </c>
      <c r="C3">
        <v>203420</v>
      </c>
      <c r="D3">
        <v>219979</v>
      </c>
      <c r="E3">
        <v>230458</v>
      </c>
      <c r="F3">
        <v>245642</v>
      </c>
      <c r="G3">
        <v>267872</v>
      </c>
      <c r="H3">
        <v>279531</v>
      </c>
      <c r="I3">
        <v>287588</v>
      </c>
      <c r="J3">
        <v>294391</v>
      </c>
      <c r="K3">
        <v>300135</v>
      </c>
      <c r="L3">
        <v>301135</v>
      </c>
      <c r="M3">
        <v>303524</v>
      </c>
    </row>
    <row r="4" spans="1:13" ht="14.45" x14ac:dyDescent="0.3">
      <c r="A4" t="s">
        <v>524</v>
      </c>
      <c r="B4">
        <v>103804</v>
      </c>
      <c r="C4">
        <v>107406</v>
      </c>
      <c r="D4">
        <v>114829</v>
      </c>
      <c r="E4">
        <v>123098</v>
      </c>
      <c r="F4">
        <v>125021</v>
      </c>
      <c r="G4">
        <v>139401</v>
      </c>
      <c r="H4">
        <v>158689</v>
      </c>
      <c r="I4">
        <v>164960</v>
      </c>
      <c r="J4">
        <v>165211</v>
      </c>
      <c r="K4">
        <v>167754</v>
      </c>
      <c r="L4">
        <v>170135</v>
      </c>
      <c r="M4">
        <v>169508</v>
      </c>
    </row>
    <row r="5" spans="1:13" ht="14.45" x14ac:dyDescent="0.3">
      <c r="A5" t="s">
        <v>525</v>
      </c>
      <c r="B5">
        <v>231947</v>
      </c>
      <c r="C5">
        <v>244153</v>
      </c>
      <c r="D5">
        <v>258951</v>
      </c>
      <c r="E5">
        <v>274844</v>
      </c>
      <c r="F5">
        <v>287559</v>
      </c>
      <c r="G5">
        <v>308028</v>
      </c>
      <c r="H5">
        <v>316365</v>
      </c>
      <c r="I5">
        <v>324968</v>
      </c>
      <c r="J5">
        <v>330230</v>
      </c>
      <c r="K5">
        <v>337059</v>
      </c>
      <c r="L5">
        <v>331200</v>
      </c>
      <c r="M5">
        <v>329188</v>
      </c>
    </row>
    <row r="6" spans="1:13" x14ac:dyDescent="0.25">
      <c r="A6" t="s">
        <v>526</v>
      </c>
      <c r="B6">
        <v>127500</v>
      </c>
      <c r="C6">
        <v>141370</v>
      </c>
      <c r="D6">
        <v>157401</v>
      </c>
      <c r="E6">
        <v>174196</v>
      </c>
      <c r="F6">
        <v>189809</v>
      </c>
      <c r="G6">
        <v>218883</v>
      </c>
      <c r="H6">
        <v>230301</v>
      </c>
      <c r="I6">
        <v>228088</v>
      </c>
      <c r="J6">
        <v>234321</v>
      </c>
      <c r="K6">
        <v>241471</v>
      </c>
      <c r="L6">
        <v>235144</v>
      </c>
      <c r="M6">
        <v>236469</v>
      </c>
    </row>
    <row r="7" spans="1:13" ht="14.45" x14ac:dyDescent="0.3">
      <c r="A7" t="s">
        <v>527</v>
      </c>
      <c r="B7">
        <v>171437</v>
      </c>
      <c r="C7">
        <v>187627</v>
      </c>
      <c r="D7">
        <v>205134</v>
      </c>
      <c r="E7">
        <v>224593</v>
      </c>
      <c r="F7">
        <v>233227</v>
      </c>
      <c r="G7">
        <v>249473</v>
      </c>
      <c r="H7">
        <v>260784</v>
      </c>
      <c r="I7">
        <v>263844</v>
      </c>
      <c r="J7">
        <v>270575</v>
      </c>
      <c r="K7">
        <v>272986</v>
      </c>
      <c r="L7">
        <v>273984</v>
      </c>
      <c r="M7">
        <v>277160</v>
      </c>
    </row>
    <row r="8" spans="1:13" ht="14.45" x14ac:dyDescent="0.3">
      <c r="A8" t="s">
        <v>528</v>
      </c>
      <c r="B8">
        <v>57100</v>
      </c>
      <c r="C8">
        <v>68311</v>
      </c>
      <c r="D8">
        <v>72282</v>
      </c>
      <c r="E8">
        <v>84110</v>
      </c>
      <c r="F8">
        <v>96010</v>
      </c>
      <c r="G8">
        <v>104857</v>
      </c>
      <c r="H8">
        <v>120659</v>
      </c>
      <c r="I8">
        <v>124071</v>
      </c>
      <c r="J8">
        <v>127568</v>
      </c>
      <c r="K8">
        <v>133306</v>
      </c>
      <c r="L8">
        <v>132947</v>
      </c>
      <c r="M8">
        <v>134393</v>
      </c>
    </row>
    <row r="9" spans="1:13" ht="14.45" x14ac:dyDescent="0.3">
      <c r="A9" t="s">
        <v>529</v>
      </c>
      <c r="B9">
        <v>41036</v>
      </c>
      <c r="C9">
        <v>48173</v>
      </c>
      <c r="D9">
        <v>49620</v>
      </c>
      <c r="E9">
        <v>57046</v>
      </c>
      <c r="F9">
        <v>65132</v>
      </c>
      <c r="G9">
        <v>69985</v>
      </c>
      <c r="H9">
        <v>80576</v>
      </c>
      <c r="I9">
        <v>81957</v>
      </c>
      <c r="J9">
        <v>83185</v>
      </c>
      <c r="K9">
        <v>85825</v>
      </c>
      <c r="L9">
        <v>84776</v>
      </c>
      <c r="M9">
        <v>84877</v>
      </c>
    </row>
    <row r="10" spans="1:13" ht="14.45" x14ac:dyDescent="0.3">
      <c r="A10" t="s">
        <v>530</v>
      </c>
      <c r="B10">
        <v>16064</v>
      </c>
      <c r="C10">
        <v>20138</v>
      </c>
      <c r="D10">
        <v>22662</v>
      </c>
      <c r="E10">
        <v>27064</v>
      </c>
      <c r="F10">
        <v>30878</v>
      </c>
      <c r="G10">
        <v>34872</v>
      </c>
      <c r="H10">
        <v>40083</v>
      </c>
      <c r="I10">
        <v>42114</v>
      </c>
      <c r="J10">
        <v>44383</v>
      </c>
      <c r="K10">
        <v>47481</v>
      </c>
      <c r="L10">
        <v>48171</v>
      </c>
      <c r="M10">
        <v>49516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M5"/>
    </sheetView>
  </sheetViews>
  <sheetFormatPr defaultColWidth="11.5703125" defaultRowHeight="15" x14ac:dyDescent="0.25"/>
  <cols>
    <col min="1" max="1" width="51.85546875" customWidth="1"/>
  </cols>
  <sheetData>
    <row r="1" spans="1:13" x14ac:dyDescent="0.3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</row>
    <row r="2" spans="1:13" x14ac:dyDescent="0.3">
      <c r="A2" t="s">
        <v>531</v>
      </c>
      <c r="B2">
        <v>146264</v>
      </c>
      <c r="C2">
        <v>159560</v>
      </c>
      <c r="D2">
        <v>174547</v>
      </c>
      <c r="E2">
        <v>184741</v>
      </c>
      <c r="F2">
        <v>194698</v>
      </c>
      <c r="G2">
        <v>219085</v>
      </c>
      <c r="H2">
        <v>228302</v>
      </c>
      <c r="I2">
        <v>232444</v>
      </c>
      <c r="J2">
        <v>240096</v>
      </c>
      <c r="K2">
        <v>243629</v>
      </c>
      <c r="L2">
        <v>242259</v>
      </c>
      <c r="M2">
        <v>244921</v>
      </c>
    </row>
    <row r="3" spans="1:13" x14ac:dyDescent="0.3">
      <c r="A3" t="s">
        <v>532</v>
      </c>
      <c r="B3">
        <v>18228</v>
      </c>
      <c r="C3">
        <v>22117</v>
      </c>
      <c r="D3">
        <v>25515</v>
      </c>
      <c r="E3">
        <v>25164</v>
      </c>
      <c r="F3">
        <v>28654</v>
      </c>
      <c r="G3">
        <v>35805</v>
      </c>
      <c r="H3">
        <v>46278</v>
      </c>
      <c r="I3">
        <v>46952</v>
      </c>
      <c r="J3">
        <v>47248</v>
      </c>
      <c r="K3">
        <v>49634</v>
      </c>
      <c r="L3">
        <v>49324</v>
      </c>
      <c r="M3">
        <v>49211</v>
      </c>
    </row>
    <row r="4" spans="1:13" x14ac:dyDescent="0.3">
      <c r="A4" t="s">
        <v>533</v>
      </c>
      <c r="B4">
        <v>5270</v>
      </c>
      <c r="C4">
        <v>6607</v>
      </c>
      <c r="D4">
        <v>8150</v>
      </c>
      <c r="E4">
        <v>8071</v>
      </c>
      <c r="F4">
        <v>9055</v>
      </c>
      <c r="G4">
        <v>11695</v>
      </c>
      <c r="H4">
        <v>14990</v>
      </c>
      <c r="I4">
        <v>15705</v>
      </c>
      <c r="J4">
        <v>16199</v>
      </c>
      <c r="K4">
        <v>17486</v>
      </c>
      <c r="L4">
        <v>17752</v>
      </c>
      <c r="M4">
        <v>17994</v>
      </c>
    </row>
    <row r="5" spans="1:13" x14ac:dyDescent="0.3">
      <c r="A5" t="s">
        <v>534</v>
      </c>
      <c r="B5">
        <v>12958</v>
      </c>
      <c r="C5">
        <v>15510</v>
      </c>
      <c r="D5">
        <v>17365</v>
      </c>
      <c r="E5">
        <v>17093</v>
      </c>
      <c r="F5">
        <v>19599</v>
      </c>
      <c r="G5">
        <v>24110</v>
      </c>
      <c r="H5">
        <v>31288</v>
      </c>
      <c r="I5">
        <v>31247</v>
      </c>
      <c r="J5">
        <v>31049</v>
      </c>
      <c r="K5">
        <v>32148</v>
      </c>
      <c r="L5">
        <v>31572</v>
      </c>
      <c r="M5">
        <v>31217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9</vt:i4>
      </vt:variant>
    </vt:vector>
  </HeadingPairs>
  <TitlesOfParts>
    <vt:vector size="9" baseType="lpstr">
      <vt:lpstr>Tabla1 </vt:lpstr>
      <vt:lpstr>Tabla1_FINAL</vt:lpstr>
      <vt:lpstr>Tabla1_format</vt:lpstr>
      <vt:lpstr>SupT1</vt:lpstr>
      <vt:lpstr>SupT2</vt:lpstr>
      <vt:lpstr>SupT3</vt:lpstr>
      <vt:lpstr>SupT4</vt:lpstr>
      <vt:lpstr>SupT5</vt:lpstr>
      <vt:lpstr>SupT6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</dc:creator>
  <cp:lastModifiedBy>Ramon Puig Treserres</cp:lastModifiedBy>
  <dcterms:created xsi:type="dcterms:W3CDTF">2021-11-26T08:57:55Z</dcterms:created>
  <dcterms:modified xsi:type="dcterms:W3CDTF">2021-12-07T15:58:12Z</dcterms:modified>
</cp:coreProperties>
</file>