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gundo\Desktop\P&amp;E\power-and-electrical\LTSpice-TIMB_2\"/>
    </mc:Choice>
  </mc:AlternateContent>
  <xr:revisionPtr revIDLastSave="0" documentId="13_ncr:1_{6D12AB64-DC61-4C01-80E2-4FB3338B709E}" xr6:coauthVersionLast="47" xr6:coauthVersionMax="47" xr10:uidLastSave="{00000000-0000-0000-0000-000000000000}"/>
  <bookViews>
    <workbookView xWindow="-28920" yWindow="-120" windowWidth="29040" windowHeight="16440" xr2:uid="{00000000-000D-0000-FFFF-FFFF00000000}"/>
  </bookViews>
  <sheets>
    <sheet name="TPS3700" sheetId="2" r:id="rId1"/>
    <sheet name="TPS3701" sheetId="3" r:id="rId2"/>
    <sheet name="Read Me"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 i="2" l="1"/>
  <c r="L9" i="2"/>
  <c r="K45" i="3"/>
  <c r="R11" i="3" s="1"/>
  <c r="L10" i="3"/>
  <c r="L9" i="3"/>
  <c r="K39" i="3" l="1"/>
  <c r="R9" i="3"/>
  <c r="K46" i="3"/>
  <c r="Q19" i="3"/>
  <c r="S18" i="3" s="1"/>
  <c r="T17" i="3" s="1"/>
  <c r="L7" i="3"/>
  <c r="L6" i="3"/>
  <c r="Q14" i="3"/>
  <c r="Q10" i="3"/>
  <c r="K22" i="3"/>
  <c r="K20" i="3"/>
  <c r="R20" i="3" l="1"/>
  <c r="R18" i="3"/>
  <c r="S20" i="3"/>
  <c r="T19" i="3" s="1"/>
  <c r="S9" i="3"/>
  <c r="T10" i="3" s="1"/>
  <c r="S11" i="3"/>
  <c r="T12" i="3" s="1"/>
  <c r="K44" i="3"/>
  <c r="K43" i="2"/>
  <c r="Q19" i="2"/>
  <c r="S18" i="2" s="1"/>
  <c r="Q10" i="2"/>
  <c r="Q14" i="2"/>
  <c r="L7" i="2"/>
  <c r="L6" i="2"/>
  <c r="R11" i="2" l="1"/>
  <c r="K37" i="2"/>
  <c r="S9" i="2"/>
  <c r="T10" i="2" s="1"/>
  <c r="S11" i="2"/>
  <c r="T12" i="2" s="1"/>
  <c r="K33" i="3"/>
  <c r="K40" i="3"/>
  <c r="K38" i="3"/>
  <c r="K22" i="2"/>
  <c r="K20" i="2"/>
  <c r="T17" i="2"/>
  <c r="K42" i="2"/>
  <c r="K44" i="2"/>
  <c r="S20" i="2"/>
  <c r="T19" i="2" s="1"/>
  <c r="R9" i="2"/>
  <c r="K31" i="2" l="1"/>
  <c r="K32" i="2" s="1"/>
  <c r="R18" i="2"/>
  <c r="K34" i="3"/>
  <c r="K32" i="3"/>
  <c r="R20" i="2"/>
  <c r="K36" i="2"/>
  <c r="K38" i="2"/>
  <c r="K3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DeSando, Michael</author>
  </authors>
  <commentList>
    <comment ref="R7" authorId="0" shapeId="0" xr:uid="{00000000-0006-0000-0000-000001000000}">
      <text>
        <r>
          <rPr>
            <b/>
            <sz val="9"/>
            <color indexed="81"/>
            <rFont val="Tahoma"/>
            <charset val="1"/>
          </rPr>
          <t>DeSando, Michael:</t>
        </r>
        <r>
          <rPr>
            <sz val="9"/>
            <color indexed="81"/>
            <rFont val="Tahoma"/>
            <charset val="1"/>
          </rPr>
          <t xml:space="preserve">
This calculation uses device accuracy (V_IT min and max values) from the datasheet.</t>
        </r>
      </text>
    </comment>
    <comment ref="S7" authorId="0" shapeId="0" xr:uid="{00000000-0006-0000-0000-000002000000}">
      <text>
        <r>
          <rPr>
            <b/>
            <sz val="9"/>
            <color indexed="81"/>
            <rFont val="Tahoma"/>
            <family val="2"/>
          </rPr>
          <t>DeSando, Michael:</t>
        </r>
        <r>
          <rPr>
            <sz val="9"/>
            <color indexed="81"/>
            <rFont val="Tahoma"/>
            <family val="2"/>
          </rPr>
          <t xml:space="preserve">
This calculation uses device accuracy and resistor tolerance.</t>
        </r>
      </text>
    </comment>
    <comment ref="K21" authorId="0" shapeId="0" xr:uid="{00000000-0006-0000-0000-000003000000}">
      <text>
        <r>
          <rPr>
            <b/>
            <sz val="9"/>
            <color indexed="81"/>
            <rFont val="Tahoma"/>
            <family val="2"/>
          </rPr>
          <t>DeSando, Michael:</t>
        </r>
        <r>
          <rPr>
            <sz val="9"/>
            <color indexed="81"/>
            <rFont val="Tahoma"/>
            <family val="2"/>
          </rPr>
          <t xml:space="preserve">
Select a value for RT such that the current through the divider is approximately 100x input current (25nA)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DeSando, Michael</author>
  </authors>
  <commentList>
    <comment ref="R7" authorId="0" shapeId="0" xr:uid="{00000000-0006-0000-0100-000001000000}">
      <text>
        <r>
          <rPr>
            <b/>
            <sz val="9"/>
            <color indexed="81"/>
            <rFont val="Tahoma"/>
            <charset val="1"/>
          </rPr>
          <t>DeSando, Michael:</t>
        </r>
        <r>
          <rPr>
            <sz val="9"/>
            <color indexed="81"/>
            <rFont val="Tahoma"/>
            <charset val="1"/>
          </rPr>
          <t xml:space="preserve">
This calculation uses device accuracy (V_IT min and max values) from the datasheet.</t>
        </r>
      </text>
    </comment>
    <comment ref="S7" authorId="0" shapeId="0" xr:uid="{00000000-0006-0000-0100-000002000000}">
      <text>
        <r>
          <rPr>
            <b/>
            <sz val="9"/>
            <color indexed="81"/>
            <rFont val="Tahoma"/>
            <family val="2"/>
          </rPr>
          <t>DeSando, Michael:</t>
        </r>
        <r>
          <rPr>
            <sz val="9"/>
            <color indexed="81"/>
            <rFont val="Tahoma"/>
            <family val="2"/>
          </rPr>
          <t xml:space="preserve">
This calculation uses device accuracy and resistor tolerance.</t>
        </r>
      </text>
    </comment>
    <comment ref="K21" authorId="0" shapeId="0" xr:uid="{00000000-0006-0000-0100-000003000000}">
      <text>
        <r>
          <rPr>
            <b/>
            <sz val="9"/>
            <color indexed="81"/>
            <rFont val="Tahoma"/>
            <family val="2"/>
          </rPr>
          <t>DeSando, Michael:</t>
        </r>
        <r>
          <rPr>
            <sz val="9"/>
            <color indexed="81"/>
            <rFont val="Tahoma"/>
            <family val="2"/>
          </rPr>
          <t xml:space="preserve">
Select a value for RT such that the current through the divider is approximately 100x input current (25nA)</t>
        </r>
      </text>
    </comment>
  </commentList>
</comments>
</file>

<file path=xl/sharedStrings.xml><?xml version="1.0" encoding="utf-8"?>
<sst xmlns="http://schemas.openxmlformats.org/spreadsheetml/2006/main" count="150" uniqueCount="77">
  <si>
    <t>Resistor_Tolerance</t>
  </si>
  <si>
    <t>V_mon_OV</t>
  </si>
  <si>
    <t>V_mon_UV</t>
  </si>
  <si>
    <t>V_monitor [V]</t>
  </si>
  <si>
    <t>MIN</t>
  </si>
  <si>
    <t>MAX</t>
  </si>
  <si>
    <t>OV Detect Tolerance</t>
  </si>
  <si>
    <t>CALCULATED</t>
  </si>
  <si>
    <t>TYP</t>
  </si>
  <si>
    <r>
      <t>RT_desired [</t>
    </r>
    <r>
      <rPr>
        <b/>
        <sz val="11"/>
        <color theme="1"/>
        <rFont val="Calibri"/>
        <family val="2"/>
      </rPr>
      <t>Ω]</t>
    </r>
  </si>
  <si>
    <t>R1 [Ω]</t>
  </si>
  <si>
    <t>R2 [Ω]</t>
  </si>
  <si>
    <t>R3 [Ω]</t>
  </si>
  <si>
    <t>V_mon</t>
  </si>
  <si>
    <t>w/ device accuracy</t>
  </si>
  <si>
    <t>Worst-case tolerance</t>
  </si>
  <si>
    <t>V_IT- (MAX)</t>
  </si>
  <si>
    <t>V_IT- (MIN)</t>
  </si>
  <si>
    <t>V_IT+ (MAX)</t>
  </si>
  <si>
    <t>V_IT+ (MIN)</t>
  </si>
  <si>
    <t>Return condition</t>
  </si>
  <si>
    <t>UV Detect Tolerance</t>
  </si>
  <si>
    <t>(TYPICAL)</t>
  </si>
  <si>
    <t>(MIN/MAX)</t>
  </si>
  <si>
    <t>(HYSTERESIS)</t>
  </si>
  <si>
    <t>Texas Instruments - 2018 - END OF FILE</t>
  </si>
  <si>
    <t>TPS3700 and TPS3701 Supervisor Resistor Calculator Tool</t>
  </si>
  <si>
    <t>TPS3700 Constants</t>
  </si>
  <si>
    <t>Note: TPS3700 Tool is on Sheet 1, TPS3701 Tool is on Sheet 2</t>
  </si>
  <si>
    <t>TPS3700 INPUT</t>
  </si>
  <si>
    <t>TPS3700 CALCULATED Resistor Values</t>
  </si>
  <si>
    <t>TPS3700 CALCULATED Threshold Values</t>
  </si>
  <si>
    <t>TPS3700_ I_IN [nA]</t>
  </si>
  <si>
    <t>TPS3701_ I_IN [nA]</t>
  </si>
  <si>
    <t>TPS3701 INPUT</t>
  </si>
  <si>
    <t>TPS3701 CALCULATED Resistor Values</t>
  </si>
  <si>
    <t>TPS3701 CALCULATED Threshold Values</t>
  </si>
  <si>
    <t>TPS3701 Constants</t>
  </si>
  <si>
    <t>V_IT- [V]</t>
  </si>
  <si>
    <t>V_IT+ [V]</t>
  </si>
  <si>
    <t>Hysteresis [mV]</t>
  </si>
  <si>
    <t>TPS3700_VDD [V]</t>
  </si>
  <si>
    <t>TPS3700_IDD [uA]</t>
  </si>
  <si>
    <t>V_IT- (INA) [V]</t>
  </si>
  <si>
    <t>V_IT+ (INA) [V]</t>
  </si>
  <si>
    <t>V_IT- (INB) [V]</t>
  </si>
  <si>
    <t>V_IT+ (INB) [V]</t>
  </si>
  <si>
    <t>TPS3701_VDD [V]</t>
  </si>
  <si>
    <t>TPS3701_IDD [uA]</t>
  </si>
  <si>
    <t>UV Worst-case Error Tolerance</t>
  </si>
  <si>
    <t>OV Worst-case Error Tolerance</t>
  </si>
  <si>
    <t>TPS3700 Datasheet:</t>
  </si>
  <si>
    <t>http://www.ti.com/lit/ds/symlink/tps3700.pdf</t>
  </si>
  <si>
    <t>Commerical:</t>
  </si>
  <si>
    <t>Auto:</t>
  </si>
  <si>
    <t>http://www.ti.com/lit/ds/symlink/tps3700-q1.pdf</t>
  </si>
  <si>
    <t>Step 1</t>
  </si>
  <si>
    <t>Step 2</t>
  </si>
  <si>
    <t>Step 3</t>
  </si>
  <si>
    <t>Step 4</t>
  </si>
  <si>
    <t>http://www.ti.com/lit/ds/symlink/tps3701.pdf</t>
  </si>
  <si>
    <t>This calculator is designed to help users determine the resistor values to accomplish Undervoltage and Overvoltage monitoring using TPS3700 or TPS3701 supervisor devices.</t>
  </si>
  <si>
    <t>KEY:</t>
  </si>
  <si>
    <t>Calculated value</t>
  </si>
  <si>
    <t>User Inputs</t>
  </si>
  <si>
    <t>Worst case calculated value</t>
  </si>
  <si>
    <t>The User enters info into these yellow boxes</t>
  </si>
  <si>
    <t>These are calculated values that factor in device accuracy AND resistor tolerance</t>
  </si>
  <si>
    <t>These are calculated values to show the suggested resistor values and the approximate voltage thresholds based on device accuracy</t>
  </si>
  <si>
    <t>Step 1:</t>
  </si>
  <si>
    <t>Enter the nominal voltage rail, Undervoltage trip voltage, Overvoltage trip voltage, and the resistor tolerance</t>
  </si>
  <si>
    <t>Step 2:</t>
  </si>
  <si>
    <t>Enter the desired total resistance (RT). This value should be set so that the current through RT is approximately 100 times larger than the input current into the internal sense comparator. A good starting value is &gt;1 Megaohm. The resistor values are then calculated. Note: these are not standard values so the User must determine the closest nominal resistor value.</t>
  </si>
  <si>
    <t>Step 3:</t>
  </si>
  <si>
    <t>The detect tolerance refers to the % from the nominal voltage rail. The worst-case error includes the resistor tolerance and can be added to the detect tolerance to determine the detect tolerance across all operating conditions.</t>
  </si>
  <si>
    <t>Step 4:</t>
  </si>
  <si>
    <t>The voltage thresholds are calculated. The first column shows the thresholds with device accuracy and nominal, typical resistor values. The second column factors in resistor tolerance. The third column shows how hysteresis affects the thresholds in terms of what the thresholds become once the threshold is crossed. For example, the falling undervoltage threshold could be "x" but the rising undervoltage threshold to release the undervoltage condition will be "x + hysteresis". Hysteresis has a typical value and max value depending on operating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</si>
</sst>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b/>
      <sz val="11"/>
      <color theme="1"/>
      <name val="Calibri"/>
      <family val="2"/>
    </font>
    <font>
      <sz val="9"/>
      <color indexed="81"/>
      <name val="Tahoma"/>
      <charset val="1"/>
    </font>
    <font>
      <b/>
      <sz val="9"/>
      <color indexed="81"/>
      <name val="Tahoma"/>
      <charset val="1"/>
    </font>
    <font>
      <i/>
      <sz val="11"/>
      <color theme="1"/>
      <name val="Calibri"/>
      <family val="2"/>
      <scheme val="minor"/>
    </font>
    <font>
      <b/>
      <i/>
      <u/>
      <sz val="24"/>
      <color theme="1"/>
      <name val="Calibri"/>
      <family val="2"/>
      <scheme val="minor"/>
    </font>
    <font>
      <u/>
      <sz val="11"/>
      <color theme="10"/>
      <name val="Calibri"/>
      <family val="2"/>
      <scheme val="minor"/>
    </font>
    <font>
      <sz val="9"/>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9" fontId="1" fillId="0" borderId="0" applyFont="0" applyFill="0" applyBorder="0" applyAlignment="0" applyProtection="0"/>
    <xf numFmtId="0" fontId="11" fillId="0" borderId="0" applyNumberFormat="0" applyFill="0" applyBorder="0" applyAlignment="0" applyProtection="0"/>
  </cellStyleXfs>
  <cellXfs count="132">
    <xf numFmtId="0" fontId="0" fillId="0" borderId="0" xfId="0"/>
    <xf numFmtId="0" fontId="0" fillId="3" borderId="0" xfId="0" applyFill="1"/>
    <xf numFmtId="0" fontId="2" fillId="2" borderId="0" xfId="0" applyFont="1" applyFill="1"/>
    <xf numFmtId="0" fontId="2" fillId="0" borderId="1" xfId="0" applyFont="1" applyBorder="1" applyAlignment="1">
      <alignment horizontal="center" vertical="center"/>
    </xf>
    <xf numFmtId="0" fontId="0" fillId="2" borderId="1" xfId="0" applyFill="1" applyBorder="1" applyAlignment="1">
      <alignment horizontal="center" vertical="center"/>
    </xf>
    <xf numFmtId="9" fontId="0" fillId="2" borderId="1" xfId="0" applyNumberFormat="1" applyFill="1" applyBorder="1" applyAlignment="1">
      <alignment horizontal="center" vertical="center"/>
    </xf>
    <xf numFmtId="0" fontId="2" fillId="0" borderId="1" xfId="0" applyFont="1" applyFill="1" applyBorder="1" applyAlignment="1">
      <alignment horizontal="center" vertical="center"/>
    </xf>
    <xf numFmtId="9" fontId="0" fillId="4" borderId="1" xfId="1" applyFont="1" applyFill="1" applyBorder="1" applyAlignment="1">
      <alignment horizontal="center" vertical="center"/>
    </xf>
    <xf numFmtId="0" fontId="2" fillId="4" borderId="0" xfId="0" applyFont="1" applyFill="1" applyAlignment="1"/>
    <xf numFmtId="0" fontId="0" fillId="5" borderId="0" xfId="0" applyFill="1"/>
    <xf numFmtId="0" fontId="0" fillId="5" borderId="0" xfId="0" applyFill="1" applyBorder="1"/>
    <xf numFmtId="0" fontId="0" fillId="5" borderId="0" xfId="0" applyFill="1" applyBorder="1" applyAlignment="1">
      <alignment vertical="center"/>
    </xf>
    <xf numFmtId="3" fontId="0" fillId="0" borderId="5" xfId="0" applyNumberFormat="1" applyBorder="1" applyAlignment="1">
      <alignment horizontal="center" vertical="center"/>
    </xf>
    <xf numFmtId="3" fontId="0" fillId="0" borderId="10" xfId="0" applyNumberFormat="1" applyBorder="1" applyAlignment="1">
      <alignment horizontal="center" vertical="center"/>
    </xf>
    <xf numFmtId="3" fontId="0" fillId="0" borderId="10" xfId="0" applyNumberFormat="1" applyFont="1" applyFill="1" applyBorder="1" applyAlignment="1">
      <alignment horizontal="center" vertical="center"/>
    </xf>
    <xf numFmtId="0" fontId="2" fillId="0" borderId="1" xfId="0" applyFont="1" applyBorder="1"/>
    <xf numFmtId="10" fontId="0" fillId="4" borderId="1" xfId="1" applyNumberFormat="1" applyFont="1" applyFill="1" applyBorder="1"/>
    <xf numFmtId="0" fontId="0" fillId="0" borderId="1" xfId="0" applyBorder="1" applyAlignment="1">
      <alignment horizontal="center" vertical="center"/>
    </xf>
    <xf numFmtId="0" fontId="2" fillId="0" borderId="8" xfId="0" applyFont="1" applyBorder="1"/>
    <xf numFmtId="0" fontId="2" fillId="0" borderId="12" xfId="0" applyFont="1" applyBorder="1"/>
    <xf numFmtId="0" fontId="0" fillId="0" borderId="16" xfId="0" applyBorder="1" applyAlignment="1">
      <alignment horizontal="center" vertical="center"/>
    </xf>
    <xf numFmtId="0" fontId="2" fillId="0" borderId="15" xfId="0" applyFont="1" applyBorder="1"/>
    <xf numFmtId="2" fontId="0" fillId="0" borderId="0" xfId="0" applyNumberFormat="1" applyBorder="1" applyAlignment="1">
      <alignment horizontal="center" vertical="center"/>
    </xf>
    <xf numFmtId="2" fontId="0" fillId="0" borderId="14" xfId="0" applyNumberFormat="1" applyBorder="1" applyAlignment="1">
      <alignment horizontal="center" vertical="center"/>
    </xf>
    <xf numFmtId="0" fontId="2" fillId="0" borderId="17" xfId="0" applyFont="1" applyBorder="1"/>
    <xf numFmtId="0" fontId="0" fillId="0" borderId="18" xfId="0" applyBorder="1" applyAlignment="1">
      <alignment horizontal="center" vertical="center"/>
    </xf>
    <xf numFmtId="0" fontId="2" fillId="0" borderId="17" xfId="0" applyFont="1" applyFill="1" applyBorder="1"/>
    <xf numFmtId="2" fontId="0" fillId="4" borderId="5" xfId="0" applyNumberFormat="1" applyFill="1" applyBorder="1" applyAlignment="1">
      <alignment horizontal="center" vertical="center"/>
    </xf>
    <xf numFmtId="2" fontId="0" fillId="4" borderId="10" xfId="0" applyNumberFormat="1" applyFill="1" applyBorder="1" applyAlignment="1">
      <alignment horizontal="center" vertical="center"/>
    </xf>
    <xf numFmtId="2" fontId="0" fillId="6" borderId="15" xfId="0" applyNumberFormat="1" applyFill="1" applyBorder="1" applyAlignment="1">
      <alignment horizontal="center" vertical="center"/>
    </xf>
    <xf numFmtId="2" fontId="0" fillId="6" borderId="19" xfId="0" applyNumberFormat="1" applyFill="1" applyBorder="1" applyAlignment="1">
      <alignment horizontal="center" vertical="center"/>
    </xf>
    <xf numFmtId="2" fontId="0" fillId="5" borderId="13" xfId="0" applyNumberFormat="1" applyFill="1" applyBorder="1" applyAlignment="1">
      <alignment horizontal="center" vertical="center"/>
    </xf>
    <xf numFmtId="0" fontId="0" fillId="5" borderId="14" xfId="0" applyFill="1" applyBorder="1"/>
    <xf numFmtId="2" fontId="0" fillId="5" borderId="0" xfId="0" applyNumberFormat="1" applyFill="1" applyAlignment="1">
      <alignment horizontal="center" vertical="center"/>
    </xf>
    <xf numFmtId="0" fontId="0" fillId="5" borderId="0" xfId="0" applyFill="1" applyAlignment="1">
      <alignment horizontal="center" vertical="center"/>
    </xf>
    <xf numFmtId="0" fontId="2" fillId="5" borderId="0" xfId="0" applyFont="1" applyFill="1"/>
    <xf numFmtId="2" fontId="0" fillId="5" borderId="0" xfId="0" applyNumberFormat="1" applyFill="1" applyBorder="1" applyAlignment="1">
      <alignment horizontal="center" vertical="center"/>
    </xf>
    <xf numFmtId="0" fontId="2" fillId="0" borderId="11" xfId="0" applyFont="1" applyBorder="1"/>
    <xf numFmtId="0" fontId="2" fillId="0" borderId="20" xfId="0" applyFont="1" applyBorder="1"/>
    <xf numFmtId="0" fontId="0" fillId="0" borderId="21" xfId="0" applyBorder="1" applyAlignment="1">
      <alignment horizontal="center" vertical="center"/>
    </xf>
    <xf numFmtId="2" fontId="0" fillId="5" borderId="0" xfId="0" applyNumberFormat="1" applyFill="1"/>
    <xf numFmtId="3" fontId="0" fillId="2" borderId="1" xfId="0" applyNumberFormat="1" applyFont="1" applyFill="1" applyBorder="1" applyAlignment="1">
      <alignment horizontal="center" vertical="center"/>
    </xf>
    <xf numFmtId="0" fontId="0" fillId="5" borderId="0" xfId="0" applyFont="1" applyFill="1" applyAlignment="1"/>
    <xf numFmtId="3" fontId="0" fillId="5" borderId="0" xfId="0" applyNumberFormat="1" applyFill="1" applyAlignment="1">
      <alignment horizontal="center" vertical="center"/>
    </xf>
    <xf numFmtId="0" fontId="0" fillId="5" borderId="0" xfId="0" applyFill="1" applyProtection="1"/>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xf>
    <xf numFmtId="0" fontId="0" fillId="5" borderId="1" xfId="0" applyFill="1" applyBorder="1" applyAlignment="1">
      <alignment horizontal="center"/>
    </xf>
    <xf numFmtId="0" fontId="0" fillId="5" borderId="8" xfId="0" applyFill="1" applyBorder="1" applyAlignment="1">
      <alignment horizontal="center"/>
    </xf>
    <xf numFmtId="0" fontId="0" fillId="0" borderId="1" xfId="0" applyFill="1" applyBorder="1" applyAlignment="1">
      <alignment horizontal="center" vertical="center"/>
    </xf>
    <xf numFmtId="0" fontId="0" fillId="5" borderId="10"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xf>
    <xf numFmtId="0" fontId="0" fillId="0" borderId="8" xfId="0" applyBorder="1" applyAlignment="1">
      <alignment horizontal="center"/>
    </xf>
    <xf numFmtId="0" fontId="0" fillId="0" borderId="11" xfId="0" applyFill="1" applyBorder="1" applyAlignment="1">
      <alignment horizontal="center" vertical="center"/>
    </xf>
    <xf numFmtId="0" fontId="0" fillId="0" borderId="20" xfId="0" applyBorder="1" applyAlignment="1">
      <alignment horizontal="center"/>
    </xf>
    <xf numFmtId="0" fontId="0" fillId="5" borderId="27" xfId="0" applyFill="1" applyBorder="1" applyAlignment="1">
      <alignment horizontal="center"/>
    </xf>
    <xf numFmtId="0" fontId="0" fillId="5" borderId="21" xfId="0" applyFill="1" applyBorder="1" applyAlignment="1">
      <alignment horizontal="center"/>
    </xf>
    <xf numFmtId="0" fontId="2" fillId="5"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4" xfId="0" applyBorder="1" applyAlignment="1">
      <alignment horizontal="center"/>
    </xf>
    <xf numFmtId="0" fontId="0" fillId="5" borderId="28" xfId="0" applyFill="1" applyBorder="1" applyAlignment="1">
      <alignment horizontal="center"/>
    </xf>
    <xf numFmtId="0" fontId="0" fillId="5" borderId="29" xfId="0" applyFill="1" applyBorder="1" applyAlignment="1">
      <alignment horizontal="center"/>
    </xf>
    <xf numFmtId="0" fontId="0" fillId="0" borderId="25" xfId="0" applyBorder="1" applyAlignment="1">
      <alignment horizontal="center" vertical="center"/>
    </xf>
    <xf numFmtId="0" fontId="0" fillId="0" borderId="15" xfId="0" applyBorder="1" applyAlignment="1">
      <alignment horizontal="center" vertical="center"/>
    </xf>
    <xf numFmtId="0" fontId="0" fillId="0" borderId="15" xfId="0" applyFill="1" applyBorder="1" applyAlignment="1">
      <alignment horizontal="center" vertical="center"/>
    </xf>
    <xf numFmtId="0" fontId="0" fillId="0" borderId="15" xfId="0" applyBorder="1" applyAlignment="1">
      <alignment horizontal="center"/>
    </xf>
    <xf numFmtId="0" fontId="0" fillId="0" borderId="26" xfId="0" applyFill="1" applyBorder="1" applyAlignment="1">
      <alignment horizontal="center" vertical="center"/>
    </xf>
    <xf numFmtId="0" fontId="0" fillId="0" borderId="10" xfId="0" applyBorder="1" applyAlignment="1">
      <alignment horizontal="center"/>
    </xf>
    <xf numFmtId="3" fontId="0" fillId="4" borderId="1" xfId="0" applyNumberFormat="1" applyFont="1" applyFill="1" applyBorder="1" applyAlignment="1">
      <alignment horizontal="center" vertical="center"/>
    </xf>
    <xf numFmtId="2" fontId="0" fillId="7" borderId="6" xfId="0" applyNumberFormat="1" applyFill="1" applyBorder="1" applyAlignment="1">
      <alignment horizontal="center" vertical="center"/>
    </xf>
    <xf numFmtId="2" fontId="0" fillId="7" borderId="11" xfId="0" applyNumberFormat="1" applyFill="1" applyBorder="1" applyAlignment="1">
      <alignment horizontal="center" vertical="center"/>
    </xf>
    <xf numFmtId="0" fontId="0" fillId="5" borderId="0" xfId="0" applyFill="1" applyAlignment="1">
      <alignment horizontal="center"/>
    </xf>
    <xf numFmtId="0" fontId="10" fillId="0" borderId="0" xfId="0" applyFont="1"/>
    <xf numFmtId="0" fontId="10" fillId="5" borderId="0" xfId="0" applyFont="1" applyFill="1"/>
    <xf numFmtId="2" fontId="11" fillId="5" borderId="0" xfId="2" applyNumberFormat="1" applyFill="1"/>
    <xf numFmtId="10" fontId="0" fillId="4" borderId="1" xfId="1" applyNumberFormat="1" applyFont="1" applyFill="1"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3" fontId="0" fillId="4" borderId="1" xfId="0" applyNumberFormat="1" applyFont="1" applyFill="1" applyBorder="1" applyAlignment="1">
      <alignment horizontal="center"/>
    </xf>
    <xf numFmtId="3" fontId="0" fillId="0" borderId="10" xfId="0" applyNumberFormat="1" applyBorder="1" applyAlignment="1">
      <alignment horizontal="center"/>
    </xf>
    <xf numFmtId="3" fontId="0" fillId="0" borderId="5" xfId="0" applyNumberFormat="1" applyBorder="1" applyAlignment="1">
      <alignment horizontal="center"/>
    </xf>
    <xf numFmtId="3" fontId="0" fillId="0" borderId="10" xfId="0" applyNumberFormat="1" applyFont="1" applyFill="1" applyBorder="1" applyAlignment="1">
      <alignment horizontal="center"/>
    </xf>
    <xf numFmtId="0" fontId="0" fillId="0" borderId="11" xfId="0" applyBorder="1" applyAlignment="1">
      <alignment horizontal="center" vertical="center"/>
    </xf>
    <xf numFmtId="0" fontId="0" fillId="0" borderId="25" xfId="0" applyBorder="1" applyAlignment="1">
      <alignment horizontal="center"/>
    </xf>
    <xf numFmtId="0" fontId="0" fillId="0" borderId="5" xfId="0" applyBorder="1" applyAlignment="1">
      <alignment horizontal="center"/>
    </xf>
    <xf numFmtId="0" fontId="0" fillId="0" borderId="15" xfId="0" applyFill="1" applyBorder="1" applyAlignment="1">
      <alignment horizontal="center"/>
    </xf>
    <xf numFmtId="0" fontId="0" fillId="0" borderId="1" xfId="0" applyFill="1" applyBorder="1" applyAlignment="1">
      <alignment horizontal="center"/>
    </xf>
    <xf numFmtId="0" fontId="0" fillId="0" borderId="8" xfId="0" applyFill="1" applyBorder="1" applyAlignment="1">
      <alignment horizontal="center"/>
    </xf>
    <xf numFmtId="0" fontId="0" fillId="0" borderId="26" xfId="0" applyFill="1" applyBorder="1" applyAlignment="1">
      <alignment horizontal="center"/>
    </xf>
    <xf numFmtId="0" fontId="0" fillId="0" borderId="11" xfId="0" applyFill="1" applyBorder="1" applyAlignment="1">
      <alignment horizontal="center"/>
    </xf>
    <xf numFmtId="0" fontId="0" fillId="0" borderId="0" xfId="0" applyBorder="1" applyAlignment="1">
      <alignment horizontal="center"/>
    </xf>
    <xf numFmtId="2" fontId="2" fillId="0" borderId="0" xfId="0" applyNumberFormat="1" applyFont="1" applyBorder="1" applyAlignment="1">
      <alignment horizontal="center"/>
    </xf>
    <xf numFmtId="0" fontId="2" fillId="0" borderId="0" xfId="0" applyFont="1" applyBorder="1"/>
    <xf numFmtId="0" fontId="0" fillId="0" borderId="0" xfId="0" applyAlignment="1">
      <alignment vertical="center"/>
    </xf>
    <xf numFmtId="2" fontId="0" fillId="4" borderId="33" xfId="0" applyNumberFormat="1" applyFill="1" applyBorder="1" applyAlignment="1">
      <alignment horizontal="center" vertical="center"/>
    </xf>
    <xf numFmtId="2" fontId="0" fillId="7" borderId="34" xfId="0" applyNumberFormat="1" applyFill="1" applyBorder="1" applyAlignment="1">
      <alignment horizontal="center" vertical="center"/>
    </xf>
    <xf numFmtId="2" fontId="2" fillId="0" borderId="1" xfId="0" applyNumberFormat="1" applyFont="1" applyBorder="1" applyAlignment="1">
      <alignment horizontal="center" vertical="center"/>
    </xf>
    <xf numFmtId="0" fontId="2" fillId="0" borderId="2" xfId="0" applyFont="1" applyFill="1" applyBorder="1" applyAlignment="1">
      <alignment horizontal="center" vertical="center"/>
    </xf>
    <xf numFmtId="0" fontId="2" fillId="0" borderId="24" xfId="0" applyFont="1" applyFill="1" applyBorder="1" applyAlignment="1">
      <alignment horizontal="center" vertical="center"/>
    </xf>
    <xf numFmtId="0" fontId="2" fillId="0" borderId="3" xfId="0" applyFont="1" applyFill="1" applyBorder="1" applyAlignment="1">
      <alignment horizontal="center" vertical="center"/>
    </xf>
    <xf numFmtId="0" fontId="2" fillId="4" borderId="0" xfId="0" applyFont="1" applyFill="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2" fontId="2" fillId="0" borderId="1" xfId="0" applyNumberFormat="1" applyFont="1" applyBorder="1" applyAlignment="1">
      <alignment horizontal="center"/>
    </xf>
    <xf numFmtId="0" fontId="5" fillId="5" borderId="12" xfId="0" applyFont="1" applyFill="1" applyBorder="1" applyAlignment="1">
      <alignment horizontal="center"/>
    </xf>
    <xf numFmtId="0" fontId="5" fillId="5" borderId="16" xfId="0" applyFont="1" applyFill="1" applyBorder="1" applyAlignment="1">
      <alignment horizontal="center"/>
    </xf>
    <xf numFmtId="0" fontId="5" fillId="5" borderId="22" xfId="0" applyFont="1" applyFill="1" applyBorder="1" applyAlignment="1">
      <alignment horizontal="center"/>
    </xf>
    <xf numFmtId="0" fontId="9" fillId="5" borderId="17" xfId="0" applyFont="1" applyFill="1" applyBorder="1" applyAlignment="1">
      <alignment horizontal="center"/>
    </xf>
    <xf numFmtId="0" fontId="9" fillId="5" borderId="18" xfId="0" applyFont="1" applyFill="1" applyBorder="1" applyAlignment="1">
      <alignment horizontal="center"/>
    </xf>
    <xf numFmtId="0" fontId="9" fillId="5" borderId="23" xfId="0" applyFont="1" applyFill="1" applyBorder="1" applyAlignment="1">
      <alignment horizont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0" fillId="2" borderId="30" xfId="0" applyFill="1" applyBorder="1" applyAlignment="1">
      <alignment horizontal="center"/>
    </xf>
    <xf numFmtId="0" fontId="0" fillId="2" borderId="32" xfId="0" applyFill="1" applyBorder="1" applyAlignment="1">
      <alignment horizontal="center"/>
    </xf>
    <xf numFmtId="0" fontId="0" fillId="2" borderId="31" xfId="0" applyFill="1" applyBorder="1" applyAlignment="1">
      <alignment horizontal="center"/>
    </xf>
    <xf numFmtId="0" fontId="0" fillId="4" borderId="30" xfId="0" applyFill="1" applyBorder="1" applyAlignment="1">
      <alignment horizontal="center"/>
    </xf>
    <xf numFmtId="0" fontId="0" fillId="4" borderId="32" xfId="0" applyFill="1" applyBorder="1" applyAlignment="1">
      <alignment horizontal="center"/>
    </xf>
    <xf numFmtId="0" fontId="0" fillId="4" borderId="31" xfId="0" applyFill="1" applyBorder="1" applyAlignment="1">
      <alignment horizontal="center"/>
    </xf>
    <xf numFmtId="0" fontId="0" fillId="7" borderId="30" xfId="0" applyFill="1" applyBorder="1" applyAlignment="1">
      <alignment horizontal="center"/>
    </xf>
    <xf numFmtId="0" fontId="0" fillId="7" borderId="32" xfId="0" applyFill="1" applyBorder="1" applyAlignment="1">
      <alignment horizontal="center"/>
    </xf>
    <xf numFmtId="0" fontId="0" fillId="7" borderId="31" xfId="0" applyFill="1" applyBorder="1" applyAlignment="1">
      <alignment horizontal="center"/>
    </xf>
    <xf numFmtId="0" fontId="12" fillId="0" borderId="1" xfId="0" applyFont="1" applyBorder="1" applyAlignment="1">
      <alignment horizontal="center"/>
    </xf>
    <xf numFmtId="0" fontId="0" fillId="0" borderId="0" xfId="0" applyAlignment="1">
      <alignment horizontal="left" wrapText="1"/>
    </xf>
    <xf numFmtId="0" fontId="0" fillId="0" borderId="0" xfId="0" applyAlignment="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304799</xdr:colOff>
      <xdr:row>9</xdr:row>
      <xdr:rowOff>153207</xdr:rowOff>
    </xdr:from>
    <xdr:to>
      <xdr:col>5</xdr:col>
      <xdr:colOff>221652</xdr:colOff>
      <xdr:row>26</xdr:row>
      <xdr:rowOff>97251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04799" y="1896282"/>
          <a:ext cx="4143375" cy="3465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276226</xdr:colOff>
      <xdr:row>9</xdr:row>
      <xdr:rowOff>71226</xdr:rowOff>
    </xdr:from>
    <xdr:to>
      <xdr:col>5</xdr:col>
      <xdr:colOff>76201</xdr:colOff>
      <xdr:row>26</xdr:row>
      <xdr:rowOff>37456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52451" y="2233401"/>
          <a:ext cx="3829050" cy="3480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i.com/lit/ds/symlink/tps3700-q1.pdf" TargetMode="External"/><Relationship Id="rId1" Type="http://schemas.openxmlformats.org/officeDocument/2006/relationships/hyperlink" Target="http://www.ti.com/lit/ds/symlink/tps3700.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ti.com/lit/ds/symlink/tps3701.pdf"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1"/>
  <sheetViews>
    <sheetView showGridLines="0" tabSelected="1" topLeftCell="D19" zoomScale="145" zoomScaleNormal="145" workbookViewId="0">
      <selection activeCell="G21" sqref="G21"/>
    </sheetView>
  </sheetViews>
  <sheetFormatPr defaultRowHeight="14.4" x14ac:dyDescent="0.3"/>
  <cols>
    <col min="1" max="1" width="8.5546875" customWidth="1"/>
    <col min="2" max="2" width="14.33203125" bestFit="1" customWidth="1"/>
    <col min="3" max="3" width="37" bestFit="1" customWidth="1"/>
    <col min="4" max="4" width="6" bestFit="1" customWidth="1"/>
    <col min="5" max="5" width="6.109375" bestFit="1" customWidth="1"/>
    <col min="6" max="6" width="6" bestFit="1" customWidth="1"/>
    <col min="7" max="7" width="13" customWidth="1"/>
    <col min="8" max="8" width="5" customWidth="1"/>
    <col min="9" max="9" width="6" customWidth="1"/>
    <col min="10" max="10" width="14.33203125" bestFit="1" customWidth="1"/>
    <col min="11" max="11" width="28.5546875" bestFit="1" customWidth="1"/>
    <col min="12" max="12" width="9.109375" customWidth="1"/>
    <col min="13" max="13" width="4.44140625" customWidth="1"/>
    <col min="14" max="14" width="3.44140625" customWidth="1"/>
    <col min="15" max="15" width="4.6640625" customWidth="1"/>
    <col min="16" max="16" width="11.6640625" bestFit="1" customWidth="1"/>
    <col min="18" max="18" width="25.109375" customWidth="1"/>
    <col min="19" max="19" width="24.5546875" customWidth="1"/>
    <col min="20" max="20" width="12.6640625" customWidth="1"/>
    <col min="21" max="21" width="11.5546875" bestFit="1" customWidth="1"/>
    <col min="22" max="22" width="4" customWidth="1"/>
    <col min="23" max="23" width="5.5546875" customWidth="1"/>
    <col min="24" max="24" width="21.109375" bestFit="1" customWidth="1"/>
    <col min="28" max="28" width="4.6640625" customWidth="1"/>
  </cols>
  <sheetData>
    <row r="1" spans="1:29" ht="15" customHeight="1" x14ac:dyDescent="0.3">
      <c r="A1" s="111" t="s">
        <v>26</v>
      </c>
      <c r="B1" s="112"/>
      <c r="C1" s="112"/>
      <c r="D1" s="112"/>
      <c r="E1" s="112"/>
      <c r="F1" s="112"/>
      <c r="G1" s="113"/>
      <c r="H1" s="1"/>
      <c r="N1" s="1"/>
      <c r="O1" s="9"/>
      <c r="P1" s="9"/>
      <c r="Q1" s="9"/>
      <c r="R1" s="9"/>
      <c r="S1" s="9"/>
      <c r="T1" s="9"/>
      <c r="U1" s="9"/>
      <c r="W1" s="1"/>
      <c r="X1" s="9"/>
      <c r="Y1" s="9"/>
      <c r="Z1" s="9"/>
      <c r="AA1" s="9"/>
      <c r="AB1" s="9"/>
      <c r="AC1" s="1"/>
    </row>
    <row r="2" spans="1:29" ht="31.8" thickBot="1" x14ac:dyDescent="0.65">
      <c r="A2" s="114" t="s">
        <v>28</v>
      </c>
      <c r="B2" s="115"/>
      <c r="C2" s="115"/>
      <c r="D2" s="115"/>
      <c r="E2" s="115"/>
      <c r="F2" s="115"/>
      <c r="G2" s="116"/>
      <c r="H2" s="1"/>
      <c r="I2" s="79" t="s">
        <v>57</v>
      </c>
      <c r="N2" s="1"/>
      <c r="O2" s="80" t="s">
        <v>59</v>
      </c>
      <c r="P2" s="9"/>
      <c r="Q2" s="9"/>
      <c r="R2" s="9"/>
      <c r="S2" s="9"/>
      <c r="T2" s="9"/>
      <c r="U2" s="9"/>
      <c r="W2" s="1"/>
      <c r="X2" s="9"/>
      <c r="Y2" s="9"/>
      <c r="Z2" s="9"/>
      <c r="AA2" s="9"/>
      <c r="AB2" s="9"/>
      <c r="AC2" s="1"/>
    </row>
    <row r="3" spans="1:29" ht="31.2" x14ac:dyDescent="0.6">
      <c r="A3" s="79" t="s">
        <v>56</v>
      </c>
      <c r="B3" s="9"/>
      <c r="C3" s="9"/>
      <c r="D3" s="9"/>
      <c r="E3" s="9"/>
      <c r="F3" s="9"/>
      <c r="G3" s="10"/>
      <c r="H3" s="1"/>
      <c r="N3" s="1"/>
      <c r="W3" s="1"/>
      <c r="AB3" s="64"/>
      <c r="AC3" s="1"/>
    </row>
    <row r="4" spans="1:29" x14ac:dyDescent="0.3">
      <c r="B4" s="9"/>
      <c r="C4" s="9"/>
      <c r="D4" s="9"/>
      <c r="E4" s="9"/>
      <c r="F4" s="9"/>
      <c r="G4" s="10"/>
      <c r="H4" s="1"/>
      <c r="I4" s="9"/>
      <c r="J4" s="42"/>
      <c r="K4" s="9"/>
      <c r="L4" s="9"/>
      <c r="M4" s="9"/>
      <c r="N4" s="1"/>
      <c r="W4" s="1"/>
      <c r="AB4" s="54"/>
      <c r="AC4" s="1"/>
    </row>
    <row r="5" spans="1:29" x14ac:dyDescent="0.3">
      <c r="B5" s="2" t="s">
        <v>29</v>
      </c>
      <c r="D5" s="9"/>
      <c r="G5" s="11"/>
      <c r="H5" s="1"/>
      <c r="J5" s="8" t="s">
        <v>7</v>
      </c>
      <c r="K5" s="42"/>
      <c r="L5" s="9"/>
      <c r="N5" s="1"/>
      <c r="P5" s="107" t="s">
        <v>31</v>
      </c>
      <c r="Q5" s="107"/>
      <c r="R5" s="107"/>
      <c r="S5" s="107"/>
      <c r="T5" s="107"/>
      <c r="U5" s="107"/>
      <c r="W5" s="1"/>
      <c r="AB5" s="65"/>
      <c r="AC5" s="1"/>
    </row>
    <row r="6" spans="1:29" x14ac:dyDescent="0.3">
      <c r="B6" s="9"/>
      <c r="C6" s="3" t="s">
        <v>3</v>
      </c>
      <c r="D6" s="4">
        <v>5</v>
      </c>
      <c r="F6" s="9"/>
      <c r="G6" s="11"/>
      <c r="H6" s="1"/>
      <c r="J6" s="9"/>
      <c r="K6" s="6" t="s">
        <v>6</v>
      </c>
      <c r="L6" s="7">
        <f>((D7/D6)-1)</f>
        <v>-0.15999999999999992</v>
      </c>
      <c r="N6" s="1"/>
      <c r="P6" s="9"/>
      <c r="Q6" s="9"/>
      <c r="R6" s="9"/>
      <c r="S6" s="9"/>
      <c r="T6" s="9"/>
      <c r="U6" s="9"/>
      <c r="W6" s="1"/>
      <c r="AB6" s="65"/>
      <c r="AC6" s="1"/>
    </row>
    <row r="7" spans="1:29" x14ac:dyDescent="0.3">
      <c r="B7" s="9"/>
      <c r="C7" s="3" t="s">
        <v>1</v>
      </c>
      <c r="D7" s="4">
        <v>4.2</v>
      </c>
      <c r="F7" s="9"/>
      <c r="G7" s="9"/>
      <c r="H7" s="1"/>
      <c r="J7" s="9"/>
      <c r="K7" s="6" t="s">
        <v>21</v>
      </c>
      <c r="L7" s="7">
        <f>(1 - (D6/D8))</f>
        <v>-0.81818181818181812</v>
      </c>
      <c r="N7" s="1"/>
      <c r="O7" s="9"/>
      <c r="P7" s="9"/>
      <c r="Q7" s="9"/>
      <c r="R7" s="48" t="s">
        <v>14</v>
      </c>
      <c r="S7" s="48" t="s">
        <v>15</v>
      </c>
      <c r="T7" s="108" t="s">
        <v>20</v>
      </c>
      <c r="U7" s="109"/>
      <c r="W7" s="1"/>
      <c r="AB7" s="65"/>
      <c r="AC7" s="1"/>
    </row>
    <row r="8" spans="1:29" ht="15" customHeight="1" thickBot="1" x14ac:dyDescent="0.35">
      <c r="B8" s="9"/>
      <c r="C8" s="3" t="s">
        <v>2</v>
      </c>
      <c r="D8" s="4">
        <v>2.75</v>
      </c>
      <c r="F8" s="9"/>
      <c r="G8" s="10"/>
      <c r="H8" s="1"/>
      <c r="J8" s="9"/>
      <c r="K8" s="9"/>
      <c r="L8" s="78"/>
      <c r="N8" s="1"/>
      <c r="O8" s="9"/>
      <c r="P8" s="9"/>
      <c r="Q8" s="9"/>
      <c r="R8" s="103" t="s">
        <v>22</v>
      </c>
      <c r="S8" s="103" t="s">
        <v>23</v>
      </c>
      <c r="T8" s="110" t="s">
        <v>24</v>
      </c>
      <c r="U8" s="110"/>
      <c r="W8" s="1"/>
      <c r="AB8" s="54"/>
      <c r="AC8" s="1"/>
    </row>
    <row r="9" spans="1:29" ht="15" customHeight="1" x14ac:dyDescent="0.3">
      <c r="B9" s="9"/>
      <c r="C9" s="3" t="s">
        <v>0</v>
      </c>
      <c r="D9" s="5">
        <v>0.01</v>
      </c>
      <c r="F9" s="9"/>
      <c r="G9" s="10"/>
      <c r="H9" s="1"/>
      <c r="J9" s="9"/>
      <c r="K9" s="15" t="s">
        <v>49</v>
      </c>
      <c r="L9" s="82">
        <f>((E34/D34) - 1) + (2 *(1 - E34/D8)) * D9</f>
        <v>3.651075405214943E-2</v>
      </c>
      <c r="N9" s="1"/>
      <c r="O9" s="9"/>
      <c r="P9" s="19" t="s">
        <v>18</v>
      </c>
      <c r="Q9" s="20"/>
      <c r="R9" s="101">
        <f>K21/K43*F35</f>
        <v>4.242</v>
      </c>
      <c r="S9" s="102">
        <f>Q10+(Q10*L10)</f>
        <v>4.3184242424242427</v>
      </c>
      <c r="T9" s="31"/>
      <c r="U9" s="32"/>
      <c r="W9" s="1"/>
      <c r="AB9" s="54"/>
      <c r="AC9" s="1"/>
    </row>
    <row r="10" spans="1:29" x14ac:dyDescent="0.3">
      <c r="B10" s="9"/>
      <c r="E10" s="9"/>
      <c r="F10" s="9"/>
      <c r="G10" s="10"/>
      <c r="H10" s="1"/>
      <c r="J10" s="9"/>
      <c r="K10" s="15" t="s">
        <v>50</v>
      </c>
      <c r="L10" s="82">
        <f>((E35/D35) - 1) + (2 *(1 - E35/D7)) * D9</f>
        <v>2.8196248196248261E-2</v>
      </c>
      <c r="N10" s="1"/>
      <c r="O10" s="9"/>
      <c r="P10" s="21" t="s">
        <v>1</v>
      </c>
      <c r="Q10" s="17">
        <f>D7</f>
        <v>4.2</v>
      </c>
      <c r="R10" s="22"/>
      <c r="S10" s="23"/>
      <c r="T10" s="29">
        <f>S9-(F36/1000)</f>
        <v>4.3064242424242432</v>
      </c>
      <c r="U10" s="18" t="s">
        <v>16</v>
      </c>
      <c r="W10" s="1"/>
      <c r="AB10" s="65"/>
      <c r="AC10" s="1"/>
    </row>
    <row r="11" spans="1:29" ht="15" thickBot="1" x14ac:dyDescent="0.35">
      <c r="H11" s="1"/>
      <c r="J11" s="9"/>
      <c r="K11" s="9"/>
      <c r="L11" s="9"/>
      <c r="N11" s="1"/>
      <c r="O11" s="9"/>
      <c r="P11" s="24" t="s">
        <v>19</v>
      </c>
      <c r="Q11" s="25"/>
      <c r="R11" s="28">
        <f>K21/K43*D35</f>
        <v>4.1580000000000004</v>
      </c>
      <c r="S11" s="77">
        <f>Q10-(Q10*L10)</f>
        <v>4.0815757575757576</v>
      </c>
      <c r="T11" s="31"/>
      <c r="U11" s="32"/>
      <c r="W11" s="1"/>
      <c r="X11" s="10"/>
      <c r="Y11" s="10"/>
      <c r="Z11" s="54"/>
      <c r="AA11" s="54"/>
      <c r="AB11" s="54"/>
      <c r="AC11" s="1"/>
    </row>
    <row r="12" spans="1:29" x14ac:dyDescent="0.3">
      <c r="H12" s="1"/>
      <c r="I12" s="1"/>
      <c r="J12" s="1"/>
      <c r="K12" s="1"/>
      <c r="L12" s="1"/>
      <c r="M12" s="1"/>
      <c r="N12" s="1"/>
      <c r="O12" s="9"/>
      <c r="P12" s="35"/>
      <c r="Q12" s="34"/>
      <c r="R12" s="33"/>
      <c r="S12" s="33"/>
      <c r="T12" s="29">
        <f>S11-(F36/1000)</f>
        <v>4.0695757575757581</v>
      </c>
      <c r="U12" s="18" t="s">
        <v>17</v>
      </c>
      <c r="W12" s="1"/>
      <c r="X12" s="11"/>
      <c r="Y12" s="10"/>
      <c r="Z12" s="54"/>
      <c r="AA12" s="54"/>
      <c r="AB12" s="54"/>
      <c r="AC12" s="1"/>
    </row>
    <row r="13" spans="1:29" ht="15" thickBot="1" x14ac:dyDescent="0.35">
      <c r="H13" s="1"/>
      <c r="I13" s="9"/>
      <c r="J13" s="9"/>
      <c r="K13" s="9"/>
      <c r="L13" s="9"/>
      <c r="M13" s="9"/>
      <c r="N13" s="1"/>
      <c r="O13" s="9"/>
      <c r="P13" s="35"/>
      <c r="Q13" s="34"/>
      <c r="R13" s="33"/>
      <c r="S13" s="33"/>
      <c r="T13" s="31"/>
      <c r="U13" s="32"/>
      <c r="W13" s="1"/>
      <c r="X13" s="10"/>
      <c r="Y13" s="10"/>
      <c r="Z13" s="54"/>
      <c r="AA13" s="10"/>
      <c r="AB13" s="10"/>
      <c r="AC13" s="1"/>
    </row>
    <row r="14" spans="1:29" ht="31.8" thickBot="1" x14ac:dyDescent="0.65">
      <c r="H14" s="1"/>
      <c r="I14" s="79" t="s">
        <v>58</v>
      </c>
      <c r="N14" s="1"/>
      <c r="O14" s="9"/>
      <c r="P14" s="38" t="s">
        <v>13</v>
      </c>
      <c r="Q14" s="39">
        <f>D6</f>
        <v>5</v>
      </c>
      <c r="R14" s="33"/>
      <c r="S14" s="33"/>
      <c r="T14" s="31"/>
      <c r="U14" s="32"/>
      <c r="W14" s="1"/>
      <c r="X14" s="10"/>
      <c r="Y14" s="10"/>
      <c r="Z14" s="54"/>
      <c r="AA14" s="10"/>
      <c r="AB14" s="10"/>
      <c r="AC14" s="1"/>
    </row>
    <row r="15" spans="1:29" x14ac:dyDescent="0.3">
      <c r="H15" s="1"/>
      <c r="N15" s="1"/>
      <c r="O15" s="9"/>
      <c r="P15" s="35"/>
      <c r="Q15" s="34"/>
      <c r="R15" s="33"/>
      <c r="S15" s="33"/>
      <c r="T15" s="31"/>
      <c r="U15" s="32"/>
      <c r="W15" s="1"/>
      <c r="X15" s="10"/>
      <c r="Y15" s="10"/>
      <c r="Z15" s="54"/>
      <c r="AA15" s="10"/>
      <c r="AB15" s="10"/>
      <c r="AC15" s="1"/>
    </row>
    <row r="16" spans="1:29" x14ac:dyDescent="0.3">
      <c r="H16" s="1"/>
      <c r="N16" s="1"/>
      <c r="O16" s="9"/>
      <c r="P16" s="35"/>
      <c r="Q16" s="34"/>
      <c r="R16" s="33"/>
      <c r="S16" s="33"/>
      <c r="T16" s="31"/>
      <c r="U16" s="32"/>
      <c r="W16" s="1"/>
      <c r="X16" s="10"/>
      <c r="Y16" s="10"/>
      <c r="Z16" s="10"/>
      <c r="AA16" s="10"/>
      <c r="AB16" s="10"/>
      <c r="AC16" s="1"/>
    </row>
    <row r="17" spans="1:29" ht="15" thickBot="1" x14ac:dyDescent="0.35">
      <c r="H17" s="1"/>
      <c r="J17" s="107" t="s">
        <v>30</v>
      </c>
      <c r="K17" s="107"/>
      <c r="L17" s="107"/>
      <c r="N17" s="1"/>
      <c r="O17" s="9"/>
      <c r="P17" s="9"/>
      <c r="Q17" s="34"/>
      <c r="R17" s="34"/>
      <c r="S17" s="34"/>
      <c r="T17" s="29">
        <f>S18+(F36/1000)</f>
        <v>2.8624045736434112</v>
      </c>
      <c r="U17" s="18" t="s">
        <v>18</v>
      </c>
      <c r="W17" s="1"/>
      <c r="X17" s="9"/>
      <c r="Y17" s="9"/>
      <c r="Z17" s="9"/>
      <c r="AA17" s="9"/>
      <c r="AB17" s="9"/>
      <c r="AC17" s="1"/>
    </row>
    <row r="18" spans="1:29" x14ac:dyDescent="0.3">
      <c r="H18" s="1"/>
      <c r="I18" s="9"/>
      <c r="J18" s="9"/>
      <c r="K18" s="9"/>
      <c r="L18" s="9"/>
      <c r="N18" s="1"/>
      <c r="O18" s="9"/>
      <c r="P18" s="19" t="s">
        <v>16</v>
      </c>
      <c r="Q18" s="20"/>
      <c r="R18" s="27">
        <f>K21* (F35-(E36 / 1000))/(K37+K43)</f>
        <v>2.7778833967046892</v>
      </c>
      <c r="S18" s="76">
        <f>Q19+(Q19*L9)</f>
        <v>2.8504045736434112</v>
      </c>
      <c r="T18" s="36"/>
      <c r="U18" s="32"/>
      <c r="W18" s="1"/>
      <c r="X18" s="9"/>
      <c r="Y18" s="9"/>
      <c r="Z18" s="44"/>
      <c r="AA18" s="9"/>
      <c r="AB18" s="9"/>
      <c r="AC18" s="1"/>
    </row>
    <row r="19" spans="1:29" ht="15" thickBot="1" x14ac:dyDescent="0.35">
      <c r="H19" s="1"/>
      <c r="I19" s="9"/>
      <c r="J19" s="9"/>
      <c r="K19" s="9"/>
      <c r="L19" s="9"/>
      <c r="M19" s="9"/>
      <c r="N19" s="1"/>
      <c r="O19" s="9"/>
      <c r="P19" s="21" t="s">
        <v>2</v>
      </c>
      <c r="Q19" s="17">
        <f>D8</f>
        <v>2.75</v>
      </c>
      <c r="R19" s="22"/>
      <c r="S19" s="23"/>
      <c r="T19" s="30">
        <f>S20+(F36/1000)</f>
        <v>2.6615954263565889</v>
      </c>
      <c r="U19" s="37" t="s">
        <v>19</v>
      </c>
      <c r="W19" s="1"/>
      <c r="X19" s="9"/>
      <c r="Y19" s="9"/>
      <c r="Z19" s="9"/>
      <c r="AA19" s="9"/>
      <c r="AB19" s="9"/>
      <c r="AC19" s="1"/>
    </row>
    <row r="20" spans="1:29" ht="15" thickBot="1" x14ac:dyDescent="0.35">
      <c r="H20" s="1"/>
      <c r="I20" s="9"/>
      <c r="J20" s="45" t="s">
        <v>9</v>
      </c>
      <c r="K20" s="12">
        <f>K21+(K21*D9)</f>
        <v>1696800</v>
      </c>
      <c r="L20" s="83" t="s">
        <v>5</v>
      </c>
      <c r="M20" s="9"/>
      <c r="N20" s="1"/>
      <c r="O20" s="9"/>
      <c r="P20" s="26" t="s">
        <v>17</v>
      </c>
      <c r="Q20" s="25"/>
      <c r="R20" s="28">
        <f>K21* (D35-(E36 / 1000))/(K37+K43)</f>
        <v>2.7221166032953104</v>
      </c>
      <c r="S20" s="77">
        <f>Q19-(Q19*L9)</f>
        <v>2.6495954263565888</v>
      </c>
      <c r="T20" s="33"/>
      <c r="U20" s="9"/>
      <c r="W20" s="1"/>
      <c r="X20" s="9"/>
      <c r="Y20" s="9"/>
      <c r="Z20" s="9"/>
      <c r="AA20" s="9"/>
      <c r="AB20" s="9"/>
      <c r="AC20" s="1"/>
    </row>
    <row r="21" spans="1:29" x14ac:dyDescent="0.3">
      <c r="H21" s="1"/>
      <c r="I21" s="9"/>
      <c r="J21" s="46"/>
      <c r="K21" s="41">
        <v>1680000</v>
      </c>
      <c r="L21" s="59" t="s">
        <v>8</v>
      </c>
      <c r="M21" s="9"/>
      <c r="N21" s="1"/>
      <c r="O21" s="9"/>
      <c r="W21" s="1"/>
      <c r="X21" s="9"/>
      <c r="Y21" s="9"/>
      <c r="Z21" s="9"/>
      <c r="AA21" s="9"/>
      <c r="AB21" s="9"/>
      <c r="AC21" s="1"/>
    </row>
    <row r="22" spans="1:29" ht="15" thickBot="1" x14ac:dyDescent="0.35">
      <c r="H22" s="1"/>
      <c r="I22" s="9"/>
      <c r="J22" s="47"/>
      <c r="K22" s="13">
        <f>K21-(K21*D9)</f>
        <v>1663200</v>
      </c>
      <c r="L22" s="84" t="s">
        <v>4</v>
      </c>
      <c r="M22" s="9"/>
      <c r="N22" s="1"/>
      <c r="O22" s="9"/>
      <c r="W22" s="1"/>
      <c r="X22" s="9"/>
      <c r="Y22" s="9"/>
      <c r="Z22" s="9"/>
      <c r="AA22" s="9"/>
      <c r="AB22" s="9"/>
      <c r="AC22" s="1"/>
    </row>
    <row r="23" spans="1:29" x14ac:dyDescent="0.3">
      <c r="H23" s="1"/>
      <c r="I23" s="9"/>
      <c r="J23" s="9"/>
      <c r="K23" s="43"/>
      <c r="L23" s="9"/>
      <c r="M23" s="9"/>
      <c r="N23" s="1"/>
      <c r="O23" s="9"/>
      <c r="P23" s="9"/>
      <c r="Q23" s="9"/>
      <c r="R23" s="40"/>
      <c r="S23" s="40"/>
      <c r="T23" s="40"/>
      <c r="U23" s="9"/>
      <c r="W23" s="1"/>
      <c r="X23" s="9"/>
      <c r="Y23" s="9"/>
      <c r="Z23" s="9"/>
      <c r="AA23" s="9"/>
      <c r="AB23" s="9"/>
      <c r="AC23" s="1"/>
    </row>
    <row r="24" spans="1:29" x14ac:dyDescent="0.3">
      <c r="H24" s="1"/>
      <c r="I24" s="9"/>
      <c r="M24" s="9"/>
      <c r="N24" s="1"/>
      <c r="O24" s="9"/>
      <c r="P24" s="9"/>
      <c r="Q24" s="9"/>
      <c r="R24" s="40"/>
      <c r="S24" s="40"/>
      <c r="T24" s="40"/>
      <c r="U24" s="9"/>
      <c r="W24" s="1"/>
      <c r="X24" s="9"/>
      <c r="Y24" s="9"/>
      <c r="Z24" s="9"/>
      <c r="AA24" s="9"/>
      <c r="AB24" s="9"/>
      <c r="AC24" s="1"/>
    </row>
    <row r="25" spans="1:29" x14ac:dyDescent="0.3">
      <c r="H25" s="1"/>
      <c r="N25" s="1"/>
      <c r="O25" s="9"/>
      <c r="P25" s="9"/>
      <c r="Q25" s="9"/>
      <c r="R25" s="40"/>
      <c r="S25" s="40"/>
      <c r="T25" s="40"/>
      <c r="U25" s="9"/>
      <c r="W25" s="1"/>
      <c r="X25" s="9"/>
      <c r="Y25" s="9"/>
      <c r="Z25" s="9"/>
      <c r="AA25" s="9"/>
      <c r="AB25" s="9"/>
      <c r="AC25" s="1"/>
    </row>
    <row r="26" spans="1:29" x14ac:dyDescent="0.3">
      <c r="H26" s="1"/>
      <c r="J26" s="9"/>
      <c r="K26" s="43"/>
      <c r="L26" s="9"/>
      <c r="N26" s="1"/>
      <c r="O26" s="9"/>
      <c r="P26" s="9"/>
      <c r="Q26" s="9"/>
      <c r="R26" s="40"/>
      <c r="S26" s="40"/>
      <c r="T26" s="40"/>
      <c r="U26" s="9"/>
      <c r="W26" s="1"/>
      <c r="X26" s="9"/>
      <c r="Y26" s="9"/>
      <c r="Z26" s="9"/>
      <c r="AA26" s="9"/>
      <c r="AB26" s="9"/>
      <c r="AC26" s="1"/>
    </row>
    <row r="27" spans="1:29" x14ac:dyDescent="0.3">
      <c r="H27" s="1"/>
      <c r="I27" s="9"/>
      <c r="M27" s="9"/>
      <c r="N27" s="1"/>
      <c r="T27" s="40"/>
      <c r="U27" s="9"/>
      <c r="W27" s="1"/>
      <c r="X27" s="9"/>
      <c r="Y27" s="9"/>
      <c r="Z27" s="9"/>
      <c r="AA27" s="9"/>
      <c r="AB27" s="9"/>
      <c r="AC27" s="1"/>
    </row>
    <row r="28" spans="1:29" x14ac:dyDescent="0.3">
      <c r="H28" s="1"/>
      <c r="N28" s="1"/>
      <c r="T28" s="40"/>
      <c r="U28" s="9"/>
      <c r="W28" s="1"/>
      <c r="X28" s="9"/>
      <c r="Y28" s="9"/>
      <c r="Z28" s="9"/>
      <c r="AA28" s="9"/>
      <c r="AB28" s="9"/>
      <c r="AC28" s="1"/>
    </row>
    <row r="29" spans="1:29" ht="15" thickBot="1" x14ac:dyDescent="0.35">
      <c r="A29" s="1"/>
      <c r="B29" s="1"/>
      <c r="C29" s="1"/>
      <c r="D29" s="1"/>
      <c r="E29" s="1"/>
      <c r="F29" s="1"/>
      <c r="G29" s="1"/>
      <c r="H29" s="1"/>
      <c r="J29" s="9"/>
      <c r="K29" s="43"/>
      <c r="L29" s="9"/>
      <c r="N29" s="1"/>
      <c r="T29" s="40"/>
      <c r="U29" s="9"/>
      <c r="W29" s="1"/>
      <c r="X29" s="9"/>
      <c r="Y29" s="9"/>
      <c r="Z29" s="9"/>
      <c r="AA29" s="9"/>
      <c r="AB29" s="9"/>
      <c r="AC29" s="1"/>
    </row>
    <row r="30" spans="1:29" x14ac:dyDescent="0.3">
      <c r="B30" s="9"/>
      <c r="C30" s="9"/>
      <c r="D30" s="9"/>
      <c r="E30" s="9"/>
      <c r="F30" s="9"/>
      <c r="G30" s="9"/>
      <c r="H30" s="1"/>
      <c r="I30" s="9"/>
      <c r="J30" s="45" t="s">
        <v>10</v>
      </c>
      <c r="K30" s="12">
        <f>K31+(K31*D9)</f>
        <v>1453386.3272727272</v>
      </c>
      <c r="L30" s="83" t="s">
        <v>5</v>
      </c>
      <c r="M30" s="9"/>
      <c r="N30" s="1"/>
      <c r="T30" s="40"/>
      <c r="U30" s="9"/>
      <c r="W30" s="1"/>
      <c r="X30" s="9"/>
      <c r="Y30" s="9"/>
      <c r="Z30" s="9"/>
      <c r="AA30" s="9"/>
      <c r="AB30" s="9"/>
      <c r="AC30" s="1"/>
    </row>
    <row r="31" spans="1:29" ht="15" thickBot="1" x14ac:dyDescent="0.35">
      <c r="B31" s="9"/>
      <c r="F31" s="9"/>
      <c r="G31" s="9"/>
      <c r="H31" s="1"/>
      <c r="I31" s="9"/>
      <c r="J31" s="46"/>
      <c r="K31" s="85">
        <f>K21 - (K37 + K43)</f>
        <v>1438996.3636363635</v>
      </c>
      <c r="L31" s="59" t="s">
        <v>8</v>
      </c>
      <c r="M31" s="9"/>
      <c r="N31" s="1"/>
      <c r="O31" s="9"/>
      <c r="P31" s="9"/>
      <c r="Q31" s="9"/>
      <c r="R31" s="40"/>
      <c r="S31" s="40"/>
      <c r="T31" s="40"/>
      <c r="U31" s="9"/>
      <c r="W31" s="1"/>
      <c r="X31" s="9"/>
      <c r="Y31" s="9"/>
      <c r="Z31" s="9"/>
      <c r="AA31" s="9"/>
      <c r="AB31" s="9"/>
      <c r="AC31" s="1"/>
    </row>
    <row r="32" spans="1:29" ht="15" thickBot="1" x14ac:dyDescent="0.35">
      <c r="B32" s="9"/>
      <c r="C32" s="104" t="s">
        <v>27</v>
      </c>
      <c r="D32" s="105"/>
      <c r="E32" s="105"/>
      <c r="F32" s="106"/>
      <c r="G32" s="9"/>
      <c r="H32" s="1"/>
      <c r="I32" s="9"/>
      <c r="J32" s="47"/>
      <c r="K32" s="86">
        <f>K31-(K31*D9)</f>
        <v>1424606.4</v>
      </c>
      <c r="L32" s="84" t="s">
        <v>4</v>
      </c>
      <c r="M32" s="9"/>
      <c r="N32" s="1"/>
      <c r="O32" s="9"/>
      <c r="P32" s="9"/>
      <c r="Q32" s="9"/>
      <c r="R32" s="40"/>
      <c r="S32" s="40"/>
      <c r="T32" s="40"/>
      <c r="U32" s="9"/>
      <c r="W32" s="1"/>
      <c r="X32" s="9"/>
      <c r="Y32" s="9"/>
      <c r="Z32" s="9"/>
      <c r="AA32" s="9"/>
      <c r="AB32" s="9"/>
      <c r="AC32" s="1"/>
    </row>
    <row r="33" spans="1:29" ht="15" thickBot="1" x14ac:dyDescent="0.35">
      <c r="B33" s="9"/>
      <c r="D33" s="61" t="s">
        <v>4</v>
      </c>
      <c r="E33" s="62" t="s">
        <v>8</v>
      </c>
      <c r="F33" s="63" t="s">
        <v>5</v>
      </c>
      <c r="G33" s="9"/>
      <c r="H33" s="1"/>
      <c r="I33" s="9"/>
      <c r="J33" s="78"/>
      <c r="K33" s="78"/>
      <c r="L33" s="78"/>
      <c r="M33" s="9"/>
      <c r="N33" s="1"/>
      <c r="O33" s="9"/>
      <c r="P33" s="9"/>
      <c r="Q33" s="9"/>
      <c r="R33" s="40"/>
      <c r="S33" s="40"/>
      <c r="T33" s="40"/>
      <c r="U33" s="9"/>
      <c r="W33" s="1"/>
      <c r="X33" s="9"/>
      <c r="Y33" s="9"/>
      <c r="Z33" s="9"/>
      <c r="AA33" s="9"/>
      <c r="AB33" s="9"/>
      <c r="AC33" s="1"/>
    </row>
    <row r="34" spans="1:29" x14ac:dyDescent="0.3">
      <c r="B34" s="9"/>
      <c r="C34" s="90" t="s">
        <v>38</v>
      </c>
      <c r="D34" s="91">
        <v>0.38700000000000001</v>
      </c>
      <c r="E34" s="91">
        <v>0.39450000000000002</v>
      </c>
      <c r="F34" s="83">
        <v>0.4</v>
      </c>
      <c r="G34" s="9"/>
      <c r="H34" s="1"/>
      <c r="I34" s="9"/>
      <c r="J34" s="78"/>
      <c r="K34" s="78"/>
      <c r="L34" s="78"/>
      <c r="M34" s="9"/>
      <c r="N34" s="1"/>
      <c r="O34" s="9"/>
      <c r="P34" s="9"/>
      <c r="Q34" s="9"/>
      <c r="R34" s="40"/>
      <c r="S34" s="40"/>
      <c r="T34" s="40"/>
      <c r="U34" s="9"/>
      <c r="W34" s="1"/>
      <c r="X34" s="9"/>
      <c r="Y34" s="9"/>
      <c r="Z34" s="9"/>
      <c r="AA34" s="9"/>
      <c r="AB34" s="9"/>
      <c r="AC34" s="1"/>
    </row>
    <row r="35" spans="1:29" ht="15" thickBot="1" x14ac:dyDescent="0.35">
      <c r="B35" s="9"/>
      <c r="C35" s="72" t="s">
        <v>39</v>
      </c>
      <c r="D35" s="49">
        <v>0.39600000000000002</v>
      </c>
      <c r="E35" s="49">
        <v>0.4</v>
      </c>
      <c r="F35" s="59">
        <v>0.40400000000000003</v>
      </c>
      <c r="G35" s="9"/>
      <c r="H35" s="1"/>
      <c r="I35" s="9"/>
      <c r="J35" s="78"/>
      <c r="K35" s="78"/>
      <c r="L35" s="78"/>
      <c r="M35" s="9"/>
      <c r="N35" s="1"/>
      <c r="O35" s="9"/>
      <c r="P35" s="9"/>
      <c r="Q35" s="9"/>
      <c r="R35" s="40"/>
      <c r="S35" s="40"/>
      <c r="T35" s="40"/>
      <c r="U35" s="9"/>
      <c r="W35" s="1"/>
      <c r="X35" s="9"/>
      <c r="Y35" s="9"/>
      <c r="Z35" s="9"/>
      <c r="AA35" s="9"/>
      <c r="AB35" s="9"/>
      <c r="AC35" s="1"/>
    </row>
    <row r="36" spans="1:29" x14ac:dyDescent="0.3">
      <c r="B36" s="9"/>
      <c r="C36" s="92" t="s">
        <v>40</v>
      </c>
      <c r="D36" s="49"/>
      <c r="E36" s="93">
        <v>5.5</v>
      </c>
      <c r="F36" s="94">
        <v>12</v>
      </c>
      <c r="G36" s="9"/>
      <c r="H36" s="1"/>
      <c r="I36" s="9"/>
      <c r="J36" s="45" t="s">
        <v>11</v>
      </c>
      <c r="K36" s="87">
        <f>K37+(K37*D9)</f>
        <v>81813.672727272744</v>
      </c>
      <c r="L36" s="83" t="s">
        <v>5</v>
      </c>
      <c r="M36" s="9"/>
      <c r="N36" s="1"/>
      <c r="O36" s="9"/>
      <c r="P36" s="9"/>
      <c r="Q36" s="9"/>
      <c r="R36" s="9"/>
      <c r="S36" s="9"/>
      <c r="T36" s="9"/>
      <c r="U36" s="9"/>
      <c r="W36" s="1"/>
      <c r="X36" s="9"/>
      <c r="Y36" s="9"/>
      <c r="Z36" s="9"/>
      <c r="AA36" s="9"/>
      <c r="AB36" s="9"/>
      <c r="AC36" s="1"/>
    </row>
    <row r="37" spans="1:29" x14ac:dyDescent="0.3">
      <c r="B37" s="9"/>
      <c r="C37" s="72" t="s">
        <v>41</v>
      </c>
      <c r="D37" s="49"/>
      <c r="E37" s="50"/>
      <c r="F37" s="59">
        <v>18</v>
      </c>
      <c r="G37" s="9"/>
      <c r="H37" s="1"/>
      <c r="I37" s="9"/>
      <c r="J37" s="46"/>
      <c r="K37" s="85">
        <f>((K21 / D8) * (E35 - (E36 / 1000))) - K43</f>
        <v>81003.636363636382</v>
      </c>
      <c r="L37" s="59" t="s">
        <v>8</v>
      </c>
      <c r="M37" s="9"/>
      <c r="N37" s="1"/>
      <c r="O37" s="9"/>
      <c r="P37" s="9"/>
      <c r="Q37" s="9"/>
      <c r="R37" s="9"/>
      <c r="S37" s="9"/>
      <c r="T37" s="9"/>
      <c r="U37" s="9"/>
      <c r="W37" s="1"/>
      <c r="X37" s="9"/>
      <c r="Y37" s="9"/>
      <c r="Z37" s="9"/>
      <c r="AA37" s="9"/>
      <c r="AB37" s="9"/>
      <c r="AC37" s="1"/>
    </row>
    <row r="38" spans="1:29" ht="15" thickBot="1" x14ac:dyDescent="0.35">
      <c r="B38" s="9"/>
      <c r="C38" s="72" t="s">
        <v>42</v>
      </c>
      <c r="D38" s="49"/>
      <c r="E38" s="49">
        <v>5.5</v>
      </c>
      <c r="F38" s="51"/>
      <c r="G38" s="9"/>
      <c r="H38" s="1"/>
      <c r="I38" s="9"/>
      <c r="J38" s="47"/>
      <c r="K38" s="86">
        <f>K37-(K37*D9)</f>
        <v>80193.60000000002</v>
      </c>
      <c r="L38" s="84" t="s">
        <v>4</v>
      </c>
      <c r="M38" s="9"/>
      <c r="N38" s="1"/>
      <c r="O38" s="9"/>
      <c r="P38" s="9"/>
      <c r="Q38" s="9"/>
      <c r="R38" s="9"/>
      <c r="S38" s="9"/>
      <c r="T38" s="9"/>
      <c r="U38" s="9"/>
      <c r="W38" s="1"/>
      <c r="X38" s="9"/>
      <c r="Y38" s="9"/>
      <c r="Z38" s="9"/>
      <c r="AA38" s="9"/>
      <c r="AB38" s="9"/>
      <c r="AC38" s="1"/>
    </row>
    <row r="39" spans="1:29" ht="15" thickBot="1" x14ac:dyDescent="0.35">
      <c r="B39" s="9"/>
      <c r="C39" s="95" t="s">
        <v>32</v>
      </c>
      <c r="D39" s="74"/>
      <c r="E39" s="53"/>
      <c r="F39" s="96">
        <v>25</v>
      </c>
      <c r="G39" s="9"/>
      <c r="H39" s="1"/>
      <c r="I39" s="9"/>
      <c r="J39" s="34"/>
      <c r="K39" s="78"/>
      <c r="L39" s="78"/>
      <c r="M39" s="9"/>
      <c r="N39" s="1"/>
      <c r="O39" s="9"/>
      <c r="P39" s="9"/>
      <c r="Q39" s="9"/>
      <c r="R39" s="9"/>
      <c r="S39" s="9"/>
      <c r="T39" s="9"/>
      <c r="U39" s="9"/>
      <c r="W39" s="1"/>
      <c r="X39" s="9"/>
      <c r="Y39" s="9"/>
      <c r="Z39" s="9"/>
      <c r="AA39" s="9"/>
      <c r="AB39" s="9"/>
      <c r="AC39" s="1"/>
    </row>
    <row r="40" spans="1:29" x14ac:dyDescent="0.3">
      <c r="B40" s="9"/>
      <c r="C40" s="9"/>
      <c r="D40" s="9"/>
      <c r="E40" s="9"/>
      <c r="F40" s="9"/>
      <c r="G40" s="9"/>
      <c r="H40" s="1"/>
      <c r="I40" s="9"/>
      <c r="J40" s="34"/>
      <c r="K40" s="78"/>
      <c r="L40" s="78"/>
      <c r="M40" s="9"/>
      <c r="N40" s="1"/>
      <c r="O40" s="9"/>
      <c r="P40" s="9"/>
      <c r="Q40" s="9"/>
      <c r="R40" s="9"/>
      <c r="S40" s="9"/>
      <c r="T40" s="9"/>
      <c r="U40" s="9"/>
      <c r="W40" s="1"/>
      <c r="X40" s="9"/>
      <c r="Y40" s="9"/>
      <c r="Z40" s="9"/>
      <c r="AA40" s="9"/>
      <c r="AB40" s="9"/>
      <c r="AC40" s="1"/>
    </row>
    <row r="41" spans="1:29" ht="15" thickBot="1" x14ac:dyDescent="0.35">
      <c r="B41" s="9"/>
      <c r="C41" s="9"/>
      <c r="D41" s="9"/>
      <c r="E41" s="9"/>
      <c r="F41" s="9"/>
      <c r="G41" s="9"/>
      <c r="H41" s="1"/>
      <c r="I41" s="9"/>
      <c r="J41" s="78"/>
      <c r="K41" s="78"/>
      <c r="L41" s="78"/>
      <c r="M41" s="9"/>
      <c r="N41" s="1"/>
      <c r="O41" s="9"/>
      <c r="P41" s="9"/>
      <c r="Q41" s="9"/>
      <c r="R41" s="9"/>
      <c r="S41" s="9"/>
      <c r="T41" s="9"/>
      <c r="U41" s="9"/>
      <c r="W41" s="1"/>
      <c r="X41" s="9"/>
      <c r="Y41" s="9"/>
      <c r="Z41" s="9"/>
      <c r="AA41" s="9"/>
      <c r="AB41" s="9"/>
      <c r="AC41" s="1"/>
    </row>
    <row r="42" spans="1:29" x14ac:dyDescent="0.3">
      <c r="A42" s="9"/>
      <c r="B42" s="9" t="s">
        <v>51</v>
      </c>
      <c r="C42" s="9"/>
      <c r="F42" s="9"/>
      <c r="G42" s="9"/>
      <c r="H42" s="1"/>
      <c r="I42" s="9"/>
      <c r="J42" s="45" t="s">
        <v>12</v>
      </c>
      <c r="K42" s="87">
        <f>K43+(K43*D9)</f>
        <v>161600</v>
      </c>
      <c r="L42" s="83" t="s">
        <v>5</v>
      </c>
      <c r="M42" s="9"/>
      <c r="N42" s="1"/>
      <c r="O42" s="9"/>
      <c r="P42" s="9"/>
      <c r="Q42" s="9"/>
      <c r="R42" s="9"/>
      <c r="S42" s="9"/>
      <c r="T42" s="9"/>
      <c r="U42" s="9"/>
      <c r="W42" s="1"/>
      <c r="X42" s="9"/>
      <c r="Y42" s="9"/>
      <c r="Z42" s="9"/>
      <c r="AA42" s="9"/>
      <c r="AB42" s="9"/>
      <c r="AC42" s="1"/>
    </row>
    <row r="43" spans="1:29" x14ac:dyDescent="0.3">
      <c r="A43" s="9"/>
      <c r="B43" s="9" t="s">
        <v>53</v>
      </c>
      <c r="C43" s="81" t="s">
        <v>52</v>
      </c>
      <c r="E43" s="9"/>
      <c r="G43" s="9"/>
      <c r="H43" s="1"/>
      <c r="I43" s="9"/>
      <c r="J43" s="46"/>
      <c r="K43" s="85">
        <f>K21 / D7* E35</f>
        <v>160000</v>
      </c>
      <c r="L43" s="59" t="s">
        <v>8</v>
      </c>
      <c r="M43" s="9"/>
      <c r="N43" s="1"/>
      <c r="O43" s="9"/>
      <c r="P43" s="9"/>
      <c r="Q43" s="9"/>
      <c r="R43" s="9"/>
      <c r="S43" s="9"/>
      <c r="T43" s="9"/>
      <c r="U43" s="9"/>
      <c r="W43" s="1"/>
      <c r="X43" s="9"/>
      <c r="Y43" s="9"/>
      <c r="Z43" s="9"/>
      <c r="AA43" s="9"/>
      <c r="AB43" s="9"/>
      <c r="AC43" s="1"/>
    </row>
    <row r="44" spans="1:29" ht="15" thickBot="1" x14ac:dyDescent="0.35">
      <c r="A44" s="9"/>
      <c r="B44" s="9" t="s">
        <v>54</v>
      </c>
      <c r="C44" s="81" t="s">
        <v>55</v>
      </c>
      <c r="D44" s="40"/>
      <c r="E44" s="9"/>
      <c r="G44" s="9"/>
      <c r="H44" s="1"/>
      <c r="I44" s="9"/>
      <c r="J44" s="47"/>
      <c r="K44" s="88">
        <f>K43-(K43*D9)</f>
        <v>158400</v>
      </c>
      <c r="L44" s="84" t="s">
        <v>4</v>
      </c>
      <c r="M44" s="9"/>
      <c r="N44" s="1"/>
      <c r="O44" s="9"/>
      <c r="P44" s="9"/>
      <c r="Q44" s="9"/>
      <c r="R44" s="9"/>
      <c r="S44" s="9"/>
      <c r="T44" s="9"/>
      <c r="U44" s="9"/>
      <c r="W44" s="1"/>
      <c r="X44" s="9"/>
      <c r="Y44" s="9"/>
      <c r="Z44" s="9"/>
      <c r="AA44" s="9"/>
      <c r="AB44" s="9"/>
      <c r="AC44" s="1"/>
    </row>
    <row r="45" spans="1:29" x14ac:dyDescent="0.3">
      <c r="A45" s="9"/>
      <c r="B45" s="9"/>
      <c r="C45" s="9"/>
      <c r="D45" s="40"/>
      <c r="E45" s="40"/>
      <c r="F45" s="9"/>
      <c r="G45" s="9"/>
      <c r="H45" s="1"/>
      <c r="I45" s="9"/>
      <c r="J45" s="9"/>
      <c r="K45" s="9"/>
      <c r="L45" s="9"/>
      <c r="M45" s="9"/>
      <c r="N45" s="1"/>
      <c r="O45" s="9"/>
      <c r="P45" s="9"/>
      <c r="Q45" s="9"/>
      <c r="R45" s="9"/>
      <c r="S45" s="9"/>
      <c r="T45" s="9"/>
      <c r="U45" s="9"/>
      <c r="W45" s="1"/>
      <c r="X45" s="9"/>
      <c r="Y45" s="9"/>
      <c r="Z45" s="9"/>
      <c r="AA45" s="9"/>
      <c r="AB45" s="9"/>
      <c r="AC45" s="1"/>
    </row>
    <row r="46" spans="1:29" x14ac:dyDescent="0.3">
      <c r="B46" s="9"/>
      <c r="C46" s="9"/>
      <c r="D46" s="9"/>
      <c r="E46" s="9"/>
      <c r="F46" s="9"/>
      <c r="G46" s="9"/>
      <c r="H46" s="1"/>
      <c r="I46" s="9"/>
      <c r="M46" s="9"/>
      <c r="N46" s="1"/>
      <c r="O46" s="9"/>
      <c r="P46" s="9"/>
      <c r="Q46" s="9"/>
      <c r="R46" s="9"/>
      <c r="S46" s="9"/>
      <c r="T46" s="9"/>
      <c r="U46" s="9"/>
      <c r="W46" s="1"/>
      <c r="X46" s="9"/>
      <c r="Y46" s="9"/>
      <c r="Z46" s="9"/>
      <c r="AA46" s="9"/>
      <c r="AB46" s="9"/>
      <c r="AC46" s="1"/>
    </row>
    <row r="47" spans="1:29" x14ac:dyDescent="0.3">
      <c r="B47" s="9"/>
      <c r="C47" s="9"/>
      <c r="D47" s="9"/>
      <c r="E47" s="9"/>
      <c r="F47" s="9"/>
      <c r="G47" s="9"/>
      <c r="H47" s="1"/>
      <c r="I47" s="9"/>
      <c r="J47" s="9"/>
      <c r="K47" s="9"/>
      <c r="L47" s="9"/>
      <c r="M47" s="9"/>
      <c r="N47" s="1"/>
      <c r="O47" s="9"/>
      <c r="P47" s="9"/>
      <c r="Q47" s="9"/>
      <c r="R47" s="9"/>
      <c r="S47" s="9"/>
      <c r="T47" s="9"/>
      <c r="U47" s="9"/>
      <c r="W47" s="1"/>
      <c r="X47" s="9"/>
      <c r="Y47" s="9"/>
      <c r="Z47" s="9"/>
      <c r="AA47" s="9"/>
      <c r="AB47" s="9"/>
      <c r="AC47" s="1"/>
    </row>
    <row r="48" spans="1:29" x14ac:dyDescent="0.3">
      <c r="B48" s="9"/>
      <c r="C48" s="9"/>
      <c r="D48" s="9"/>
      <c r="E48" s="9"/>
      <c r="F48" s="9"/>
      <c r="G48" s="9"/>
      <c r="H48" s="1"/>
      <c r="I48" s="9"/>
      <c r="J48" s="9"/>
      <c r="K48" s="9"/>
      <c r="L48" s="9"/>
      <c r="M48" s="9"/>
      <c r="N48" s="1"/>
      <c r="O48" s="9"/>
      <c r="P48" s="9"/>
      <c r="Q48" s="9"/>
      <c r="R48" s="9"/>
      <c r="S48" s="9"/>
      <c r="T48" s="9"/>
      <c r="U48" s="9"/>
      <c r="W48" s="1"/>
      <c r="X48" s="9"/>
      <c r="Y48" s="9"/>
      <c r="Z48" s="9"/>
      <c r="AA48" s="9"/>
      <c r="AB48" s="9"/>
      <c r="AC48" s="1"/>
    </row>
    <row r="49" spans="1:29" x14ac:dyDescent="0.3">
      <c r="A49" s="9" t="s">
        <v>25</v>
      </c>
      <c r="B49" s="9"/>
      <c r="D49" s="9"/>
      <c r="E49" s="9"/>
      <c r="F49" s="9"/>
      <c r="G49" s="9"/>
      <c r="H49" s="1"/>
      <c r="I49" s="9"/>
      <c r="J49" s="9"/>
      <c r="K49" s="9"/>
      <c r="L49" s="9"/>
      <c r="M49" s="9"/>
      <c r="N49" s="1"/>
      <c r="O49" s="9"/>
      <c r="P49" s="9"/>
      <c r="Q49" s="9"/>
      <c r="R49" s="9"/>
      <c r="S49" s="9"/>
      <c r="T49" s="9"/>
      <c r="U49" s="9"/>
      <c r="W49" s="1"/>
      <c r="X49" s="9"/>
      <c r="Y49" s="9"/>
      <c r="Z49" s="9"/>
      <c r="AA49" s="9"/>
      <c r="AB49" s="9"/>
      <c r="AC49" s="1"/>
    </row>
    <row r="50" spans="1:29"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x14ac:dyDescent="0.3">
      <c r="I51" s="9"/>
    </row>
  </sheetData>
  <mergeCells count="7">
    <mergeCell ref="A1:G1"/>
    <mergeCell ref="A2:G2"/>
    <mergeCell ref="C32:F32"/>
    <mergeCell ref="J17:L17"/>
    <mergeCell ref="P5:U5"/>
    <mergeCell ref="T7:U7"/>
    <mergeCell ref="T8:U8"/>
  </mergeCells>
  <hyperlinks>
    <hyperlink ref="C43" r:id="rId1" xr:uid="{00000000-0004-0000-0000-000000000000}"/>
    <hyperlink ref="C44" r:id="rId2" xr:uid="{00000000-0004-0000-0000-000001000000}"/>
  </hyperlinks>
  <pageMargins left="0.7" right="0.7" top="0.75" bottom="0.75" header="0.3" footer="0.3"/>
  <pageSetup orientation="portrait"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50"/>
  <sheetViews>
    <sheetView showGridLines="0" zoomScaleNormal="100" workbookViewId="0">
      <selection activeCell="S25" sqref="S25"/>
    </sheetView>
  </sheetViews>
  <sheetFormatPr defaultRowHeight="14.4" x14ac:dyDescent="0.3"/>
  <cols>
    <col min="1" max="1" width="8.5546875" customWidth="1"/>
    <col min="2" max="2" width="14.33203125" bestFit="1" customWidth="1"/>
    <col min="3" max="3" width="33.109375" customWidth="1"/>
    <col min="4" max="4" width="6" bestFit="1" customWidth="1"/>
    <col min="5" max="5" width="7" bestFit="1" customWidth="1"/>
    <col min="6" max="6" width="10" customWidth="1"/>
    <col min="7" max="7" width="12" customWidth="1"/>
    <col min="8" max="8" width="4.5546875" customWidth="1"/>
    <col min="9" max="9" width="6.5546875" customWidth="1"/>
    <col min="10" max="10" width="14.33203125" bestFit="1" customWidth="1"/>
    <col min="11" max="11" width="28.5546875" bestFit="1" customWidth="1"/>
    <col min="12" max="12" width="8" customWidth="1"/>
    <col min="13" max="13" width="5.109375" customWidth="1"/>
    <col min="14" max="14" width="3.88671875" customWidth="1"/>
    <col min="15" max="15" width="6.88671875" customWidth="1"/>
    <col min="16" max="16" width="12" bestFit="1" customWidth="1"/>
    <col min="18" max="18" width="25.6640625" customWidth="1"/>
    <col min="19" max="19" width="24" customWidth="1"/>
    <col min="20" max="20" width="7.88671875" customWidth="1"/>
    <col min="21" max="21" width="12" bestFit="1" customWidth="1"/>
    <col min="22" max="22" width="5.5546875" customWidth="1"/>
    <col min="23" max="23" width="3.6640625" customWidth="1"/>
    <col min="24" max="24" width="4.5546875" customWidth="1"/>
    <col min="25" max="25" width="21.109375" bestFit="1" customWidth="1"/>
    <col min="29" max="29" width="3.6640625" customWidth="1"/>
  </cols>
  <sheetData>
    <row r="1" spans="1:30" ht="15" customHeight="1" x14ac:dyDescent="0.3">
      <c r="A1" s="111" t="s">
        <v>26</v>
      </c>
      <c r="B1" s="112"/>
      <c r="C1" s="112"/>
      <c r="D1" s="112"/>
      <c r="E1" s="112"/>
      <c r="F1" s="112"/>
      <c r="G1" s="113"/>
      <c r="H1" s="1"/>
      <c r="I1" s="9"/>
      <c r="J1" s="9"/>
      <c r="K1" s="9"/>
      <c r="L1" s="9"/>
      <c r="M1" s="9"/>
      <c r="N1" s="1"/>
      <c r="O1" s="9"/>
      <c r="P1" s="9"/>
      <c r="Q1" s="9"/>
      <c r="R1" s="9"/>
      <c r="S1" s="9"/>
      <c r="T1" s="9"/>
      <c r="U1" s="9"/>
      <c r="V1" s="9"/>
      <c r="W1" s="1"/>
      <c r="X1" s="9"/>
      <c r="Y1" s="9"/>
      <c r="Z1" s="9"/>
      <c r="AA1" s="9"/>
      <c r="AB1" s="9"/>
      <c r="AC1" s="9"/>
      <c r="AD1" s="1"/>
    </row>
    <row r="2" spans="1:30" ht="31.8" thickBot="1" x14ac:dyDescent="0.65">
      <c r="A2" s="114" t="s">
        <v>28</v>
      </c>
      <c r="B2" s="115"/>
      <c r="C2" s="115"/>
      <c r="D2" s="115"/>
      <c r="E2" s="115"/>
      <c r="F2" s="115"/>
      <c r="G2" s="116"/>
      <c r="H2" s="1"/>
      <c r="I2" s="79" t="s">
        <v>57</v>
      </c>
      <c r="J2" s="9"/>
      <c r="K2" s="9"/>
      <c r="L2" s="9"/>
      <c r="M2" s="9"/>
      <c r="N2" s="1"/>
      <c r="O2" s="79" t="s">
        <v>59</v>
      </c>
      <c r="P2" s="9"/>
      <c r="Q2" s="9"/>
      <c r="R2" s="9"/>
      <c r="S2" s="9"/>
      <c r="T2" s="9"/>
      <c r="U2" s="9"/>
      <c r="V2" s="9"/>
      <c r="W2" s="1"/>
      <c r="X2" s="9"/>
      <c r="Y2" s="9"/>
      <c r="Z2" s="9"/>
      <c r="AA2" s="9"/>
      <c r="AB2" s="9"/>
      <c r="AC2" s="9"/>
      <c r="AD2" s="1"/>
    </row>
    <row r="3" spans="1:30" ht="31.2" x14ac:dyDescent="0.6">
      <c r="A3" s="79" t="s">
        <v>56</v>
      </c>
      <c r="B3" s="9"/>
      <c r="C3" s="9"/>
      <c r="D3" s="9"/>
      <c r="E3" s="9"/>
      <c r="F3" s="9"/>
      <c r="G3" s="10"/>
      <c r="H3" s="1"/>
      <c r="M3" s="9"/>
      <c r="N3" s="1"/>
      <c r="W3" s="1"/>
      <c r="X3" s="9"/>
      <c r="AC3" s="64"/>
      <c r="AD3" s="1"/>
    </row>
    <row r="4" spans="1:30" x14ac:dyDescent="0.3">
      <c r="B4" s="9"/>
      <c r="C4" s="9"/>
      <c r="D4" s="9"/>
      <c r="E4" s="9"/>
      <c r="F4" s="9"/>
      <c r="G4" s="10"/>
      <c r="H4" s="1"/>
      <c r="M4" s="9"/>
      <c r="N4" s="1"/>
      <c r="W4" s="1"/>
      <c r="X4" s="9"/>
      <c r="AC4" s="54"/>
      <c r="AD4" s="1"/>
    </row>
    <row r="5" spans="1:30" x14ac:dyDescent="0.3">
      <c r="B5" s="2" t="s">
        <v>34</v>
      </c>
      <c r="C5" s="9"/>
      <c r="D5" s="9"/>
      <c r="F5" s="9"/>
      <c r="G5" s="11"/>
      <c r="H5" s="1"/>
      <c r="I5" s="9"/>
      <c r="J5" s="8" t="s">
        <v>7</v>
      </c>
      <c r="K5" s="42"/>
      <c r="L5" s="9"/>
      <c r="M5" s="9"/>
      <c r="N5" s="1"/>
      <c r="O5" s="9"/>
      <c r="P5" s="107" t="s">
        <v>36</v>
      </c>
      <c r="Q5" s="107"/>
      <c r="R5" s="107"/>
      <c r="S5" s="107"/>
      <c r="T5" s="107"/>
      <c r="U5" s="107"/>
      <c r="V5" s="9"/>
      <c r="W5" s="1"/>
      <c r="X5" s="9"/>
      <c r="AC5" s="65"/>
      <c r="AD5" s="1"/>
    </row>
    <row r="6" spans="1:30" x14ac:dyDescent="0.3">
      <c r="B6" s="9"/>
      <c r="C6" s="3" t="s">
        <v>3</v>
      </c>
      <c r="D6" s="4">
        <v>24</v>
      </c>
      <c r="F6" s="9"/>
      <c r="G6" s="11"/>
      <c r="H6" s="1"/>
      <c r="I6" s="9"/>
      <c r="J6" s="9"/>
      <c r="K6" s="6" t="s">
        <v>6</v>
      </c>
      <c r="L6" s="7">
        <f>((D7/D6)-1)</f>
        <v>9.9999999999999867E-2</v>
      </c>
      <c r="M6" s="9"/>
      <c r="N6" s="1"/>
      <c r="O6" s="9"/>
      <c r="P6" s="9"/>
      <c r="Q6" s="9"/>
      <c r="R6" s="9"/>
      <c r="S6" s="9"/>
      <c r="T6" s="9"/>
      <c r="U6" s="9"/>
      <c r="V6" s="9"/>
      <c r="W6" s="1"/>
      <c r="X6" s="9"/>
      <c r="AC6" s="65"/>
      <c r="AD6" s="1"/>
    </row>
    <row r="7" spans="1:30" x14ac:dyDescent="0.3">
      <c r="B7" s="9"/>
      <c r="C7" s="3" t="s">
        <v>1</v>
      </c>
      <c r="D7" s="4">
        <v>26.4</v>
      </c>
      <c r="F7" s="9"/>
      <c r="G7" s="9"/>
      <c r="H7" s="1"/>
      <c r="I7" s="9"/>
      <c r="J7" s="9"/>
      <c r="K7" s="6" t="s">
        <v>21</v>
      </c>
      <c r="L7" s="7">
        <f>(1 - (D6/D8))</f>
        <v>-0.11111111111111094</v>
      </c>
      <c r="M7" s="9"/>
      <c r="N7" s="1"/>
      <c r="O7" s="9"/>
      <c r="P7" s="9"/>
      <c r="Q7" s="9"/>
      <c r="R7" s="48" t="s">
        <v>14</v>
      </c>
      <c r="S7" s="48" t="s">
        <v>15</v>
      </c>
      <c r="T7" s="108" t="s">
        <v>20</v>
      </c>
      <c r="U7" s="109"/>
      <c r="V7" s="97"/>
      <c r="W7" s="1"/>
      <c r="X7" s="9"/>
      <c r="AC7" s="65"/>
      <c r="AD7" s="1"/>
    </row>
    <row r="8" spans="1:30" ht="15" thickBot="1" x14ac:dyDescent="0.35">
      <c r="B8" s="9"/>
      <c r="C8" s="3" t="s">
        <v>2</v>
      </c>
      <c r="D8" s="4">
        <v>21.6</v>
      </c>
      <c r="F8" s="9"/>
      <c r="G8" s="10"/>
      <c r="H8" s="1"/>
      <c r="I8" s="9"/>
      <c r="J8" s="9"/>
      <c r="K8" s="9"/>
      <c r="L8" s="9"/>
      <c r="M8" s="9"/>
      <c r="N8" s="1"/>
      <c r="O8" s="9"/>
      <c r="P8" s="9"/>
      <c r="Q8" s="9"/>
      <c r="R8" s="103" t="s">
        <v>22</v>
      </c>
      <c r="S8" s="103" t="s">
        <v>23</v>
      </c>
      <c r="T8" s="110" t="s">
        <v>24</v>
      </c>
      <c r="U8" s="110"/>
      <c r="V8" s="98"/>
      <c r="W8" s="1"/>
      <c r="X8" s="9"/>
      <c r="AC8" s="54"/>
      <c r="AD8" s="1"/>
    </row>
    <row r="9" spans="1:30" x14ac:dyDescent="0.3">
      <c r="B9" s="9"/>
      <c r="C9" s="3" t="s">
        <v>0</v>
      </c>
      <c r="D9" s="5">
        <v>0.01</v>
      </c>
      <c r="F9" s="9"/>
      <c r="G9" s="10"/>
      <c r="H9" s="1"/>
      <c r="I9" s="9"/>
      <c r="J9" s="9"/>
      <c r="K9" s="15" t="s">
        <v>49</v>
      </c>
      <c r="L9" s="16">
        <f>((E34/D34) - 1) + (2 *(1 - E34/D8)) * D9</f>
        <v>2.7186304692601939E-2</v>
      </c>
      <c r="M9" s="9"/>
      <c r="N9" s="1"/>
      <c r="O9" s="9"/>
      <c r="P9" s="19" t="s">
        <v>18</v>
      </c>
      <c r="Q9" s="20"/>
      <c r="R9" s="101">
        <f>K21/K45*F37</f>
        <v>26.598000000000003</v>
      </c>
      <c r="S9" s="102">
        <f>Q10+(Q10*L9)</f>
        <v>27.117718443884691</v>
      </c>
      <c r="T9" s="31"/>
      <c r="U9" s="32"/>
      <c r="V9" s="10"/>
      <c r="W9" s="1"/>
      <c r="X9" s="9"/>
      <c r="AC9" s="54"/>
      <c r="AD9" s="1"/>
    </row>
    <row r="10" spans="1:30" x14ac:dyDescent="0.3">
      <c r="B10" s="9"/>
      <c r="C10" s="9"/>
      <c r="D10" s="9"/>
      <c r="E10" s="9"/>
      <c r="F10" s="9"/>
      <c r="G10" s="10"/>
      <c r="H10" s="1"/>
      <c r="I10" s="9"/>
      <c r="J10" s="9"/>
      <c r="K10" s="15" t="s">
        <v>50</v>
      </c>
      <c r="L10" s="16">
        <f>((E37/D37) - 1) + (2 *(1 - E37/D7)) * D9</f>
        <v>2.7253644759942006E-2</v>
      </c>
      <c r="N10" s="1"/>
      <c r="O10" s="9"/>
      <c r="P10" s="21" t="s">
        <v>1</v>
      </c>
      <c r="Q10" s="17">
        <f>D7</f>
        <v>26.4</v>
      </c>
      <c r="R10" s="22"/>
      <c r="S10" s="23"/>
      <c r="T10" s="29">
        <f>S9-(F38/1000)</f>
        <v>27.10571844388469</v>
      </c>
      <c r="U10" s="18" t="s">
        <v>16</v>
      </c>
      <c r="V10" s="99"/>
      <c r="W10" s="1"/>
      <c r="X10" s="9"/>
      <c r="AC10" s="65"/>
      <c r="AD10" s="1"/>
    </row>
    <row r="11" spans="1:30" ht="15" thickBot="1" x14ac:dyDescent="0.35">
      <c r="H11" s="1"/>
      <c r="N11" s="1"/>
      <c r="O11" s="9"/>
      <c r="P11" s="24" t="s">
        <v>19</v>
      </c>
      <c r="Q11" s="25"/>
      <c r="R11" s="28">
        <f>K21/K45*D37</f>
        <v>26.202000000000002</v>
      </c>
      <c r="S11" s="77">
        <f>Q10-(Q10*L9)</f>
        <v>25.682281556115306</v>
      </c>
      <c r="T11" s="31"/>
      <c r="U11" s="32"/>
      <c r="V11" s="10"/>
      <c r="W11" s="1"/>
      <c r="X11" s="10"/>
      <c r="AC11" s="9"/>
      <c r="AD11" s="1"/>
    </row>
    <row r="12" spans="1:30" x14ac:dyDescent="0.3">
      <c r="B12" s="9"/>
      <c r="C12" s="9"/>
      <c r="D12" s="9"/>
      <c r="E12" s="9"/>
      <c r="F12" s="9"/>
      <c r="G12" s="9"/>
      <c r="H12" s="1"/>
      <c r="I12" s="1"/>
      <c r="J12" s="1"/>
      <c r="K12" s="1"/>
      <c r="L12" s="1"/>
      <c r="M12" s="1"/>
      <c r="N12" s="1"/>
      <c r="O12" s="9"/>
      <c r="P12" s="35"/>
      <c r="Q12" s="34"/>
      <c r="R12" s="33"/>
      <c r="S12" s="33"/>
      <c r="T12" s="29">
        <f>S11-(F38/1000)</f>
        <v>25.670281556115306</v>
      </c>
      <c r="U12" s="18" t="s">
        <v>17</v>
      </c>
      <c r="V12" s="99"/>
      <c r="W12" s="1"/>
      <c r="X12" s="10"/>
      <c r="AC12" s="9"/>
      <c r="AD12" s="1"/>
    </row>
    <row r="13" spans="1:30" ht="15" thickBot="1" x14ac:dyDescent="0.35">
      <c r="G13" s="9"/>
      <c r="H13" s="1"/>
      <c r="N13" s="1"/>
      <c r="O13" s="9"/>
      <c r="P13" s="35"/>
      <c r="Q13" s="34"/>
      <c r="R13" s="33"/>
      <c r="S13" s="33"/>
      <c r="T13" s="31"/>
      <c r="U13" s="32"/>
      <c r="V13" s="10"/>
      <c r="W13" s="1"/>
      <c r="X13" s="10"/>
      <c r="Y13" s="10"/>
      <c r="Z13" s="10"/>
      <c r="AA13" s="10"/>
      <c r="AB13" s="9"/>
      <c r="AC13" s="9"/>
      <c r="AD13" s="1"/>
    </row>
    <row r="14" spans="1:30" ht="31.8" thickBot="1" x14ac:dyDescent="0.65">
      <c r="G14" s="9"/>
      <c r="H14" s="1"/>
      <c r="I14" s="79" t="s">
        <v>58</v>
      </c>
      <c r="N14" s="1"/>
      <c r="O14" s="9"/>
      <c r="P14" s="38" t="s">
        <v>13</v>
      </c>
      <c r="Q14" s="39">
        <f>D6</f>
        <v>24</v>
      </c>
      <c r="R14" s="33"/>
      <c r="S14" s="33"/>
      <c r="T14" s="31"/>
      <c r="U14" s="32"/>
      <c r="V14" s="10"/>
      <c r="W14" s="1"/>
      <c r="X14" s="10"/>
      <c r="Y14" s="11"/>
      <c r="Z14" s="11"/>
      <c r="AA14" s="10"/>
      <c r="AB14" s="9"/>
      <c r="AC14" s="9"/>
      <c r="AD14" s="1"/>
    </row>
    <row r="15" spans="1:30" x14ac:dyDescent="0.3">
      <c r="G15" s="9"/>
      <c r="H15" s="1"/>
      <c r="N15" s="1"/>
      <c r="O15" s="9"/>
      <c r="P15" s="35"/>
      <c r="Q15" s="34"/>
      <c r="R15" s="33"/>
      <c r="S15" s="33"/>
      <c r="T15" s="31"/>
      <c r="U15" s="32"/>
      <c r="V15" s="10"/>
      <c r="W15" s="1"/>
      <c r="X15" s="10"/>
      <c r="Y15" s="10"/>
      <c r="Z15" s="10"/>
      <c r="AA15" s="10"/>
      <c r="AB15" s="9"/>
      <c r="AC15" s="9"/>
      <c r="AD15" s="1"/>
    </row>
    <row r="16" spans="1:30" x14ac:dyDescent="0.3">
      <c r="G16" s="9"/>
      <c r="H16" s="1"/>
      <c r="M16" s="9"/>
      <c r="N16" s="1"/>
      <c r="O16" s="9"/>
      <c r="P16" s="35"/>
      <c r="Q16" s="34"/>
      <c r="R16" s="33"/>
      <c r="S16" s="33"/>
      <c r="T16" s="31"/>
      <c r="U16" s="32"/>
      <c r="V16" s="10"/>
      <c r="W16" s="1"/>
      <c r="X16" s="9"/>
      <c r="Y16" s="9"/>
      <c r="Z16" s="9"/>
      <c r="AA16" s="9"/>
      <c r="AB16" s="9"/>
      <c r="AC16" s="9"/>
      <c r="AD16" s="1"/>
    </row>
    <row r="17" spans="1:30" ht="15" thickBot="1" x14ac:dyDescent="0.35">
      <c r="G17" s="9"/>
      <c r="H17" s="1"/>
      <c r="I17" s="9"/>
      <c r="J17" s="107" t="s">
        <v>35</v>
      </c>
      <c r="K17" s="107"/>
      <c r="L17" s="107"/>
      <c r="M17" s="9"/>
      <c r="N17" s="1"/>
      <c r="O17" s="9"/>
      <c r="P17" s="9"/>
      <c r="Q17" s="34"/>
      <c r="R17" s="34"/>
      <c r="S17" s="34"/>
      <c r="T17" s="29">
        <f>S18+(F38/1000)</f>
        <v>22.199224181360204</v>
      </c>
      <c r="U17" s="18" t="s">
        <v>18</v>
      </c>
      <c r="V17" s="99"/>
      <c r="W17" s="1"/>
      <c r="X17" s="9"/>
      <c r="Y17" s="9"/>
      <c r="Z17" s="9"/>
      <c r="AA17" s="9"/>
      <c r="AB17" s="9"/>
      <c r="AC17" s="9"/>
      <c r="AD17" s="1"/>
    </row>
    <row r="18" spans="1:30" x14ac:dyDescent="0.3">
      <c r="G18" s="9"/>
      <c r="H18" s="1"/>
      <c r="I18" s="9"/>
      <c r="J18" s="9"/>
      <c r="K18" s="9"/>
      <c r="L18" s="9"/>
      <c r="M18" s="9"/>
      <c r="N18" s="1"/>
      <c r="O18" s="9"/>
      <c r="P18" s="19" t="s">
        <v>16</v>
      </c>
      <c r="Q18" s="20"/>
      <c r="R18" s="27">
        <f>K21* (F34-(E38 / 1000))/(K39+K45)</f>
        <v>21.481200000000005</v>
      </c>
      <c r="S18" s="76">
        <f>Q19+(Q19*L9)</f>
        <v>22.187224181360204</v>
      </c>
      <c r="T18" s="36"/>
      <c r="U18" s="32"/>
      <c r="V18" s="10"/>
      <c r="W18" s="1"/>
      <c r="X18" s="9"/>
      <c r="Y18" s="9"/>
      <c r="Z18" s="9"/>
      <c r="AA18" s="9"/>
      <c r="AB18" s="9"/>
      <c r="AC18" s="9"/>
      <c r="AD18" s="1"/>
    </row>
    <row r="19" spans="1:30" ht="15" thickBot="1" x14ac:dyDescent="0.35">
      <c r="G19" s="9"/>
      <c r="H19" s="1"/>
      <c r="I19" s="9"/>
      <c r="J19" s="9"/>
      <c r="K19" s="9"/>
      <c r="L19" s="9"/>
      <c r="M19" s="9"/>
      <c r="N19" s="1"/>
      <c r="O19" s="9"/>
      <c r="P19" s="21" t="s">
        <v>2</v>
      </c>
      <c r="Q19" s="17">
        <f>D8</f>
        <v>21.6</v>
      </c>
      <c r="R19" s="22"/>
      <c r="S19" s="23"/>
      <c r="T19" s="30">
        <f>S20+(F38/1000)</f>
        <v>21.024775818639799</v>
      </c>
      <c r="U19" s="37" t="s">
        <v>19</v>
      </c>
      <c r="V19" s="99"/>
      <c r="W19" s="1"/>
      <c r="X19" s="9"/>
      <c r="Y19" s="9"/>
      <c r="Z19" s="9"/>
      <c r="AA19" s="9"/>
      <c r="AB19" s="9"/>
      <c r="AC19" s="9"/>
      <c r="AD19" s="1"/>
    </row>
    <row r="20" spans="1:30" ht="15" thickBot="1" x14ac:dyDescent="0.35">
      <c r="B20" s="9"/>
      <c r="C20" s="9"/>
      <c r="D20" s="9"/>
      <c r="E20" s="9"/>
      <c r="F20" s="9"/>
      <c r="G20" s="9"/>
      <c r="H20" s="1"/>
      <c r="I20" s="9"/>
      <c r="J20" s="117" t="s">
        <v>9</v>
      </c>
      <c r="K20" s="12">
        <f>K21+(K21*D9)</f>
        <v>2050300</v>
      </c>
      <c r="L20" s="83" t="s">
        <v>5</v>
      </c>
      <c r="M20" s="9"/>
      <c r="N20" s="1"/>
      <c r="O20" s="9"/>
      <c r="P20" s="26" t="s">
        <v>17</v>
      </c>
      <c r="Q20" s="25"/>
      <c r="R20" s="28">
        <f>K21* (D34-(E38 / 1000))/(K39+K45)</f>
        <v>21.157200000000003</v>
      </c>
      <c r="S20" s="77">
        <f>Q19-(Q19*L9)</f>
        <v>21.012775818639799</v>
      </c>
      <c r="T20" s="33"/>
      <c r="U20" s="9"/>
      <c r="V20" s="9"/>
      <c r="W20" s="1"/>
      <c r="X20" s="9"/>
      <c r="Y20" s="9"/>
      <c r="Z20" s="9"/>
      <c r="AA20" s="9"/>
      <c r="AB20" s="9"/>
      <c r="AC20" s="9"/>
      <c r="AD20" s="1"/>
    </row>
    <row r="21" spans="1:30" x14ac:dyDescent="0.3">
      <c r="B21" s="9"/>
      <c r="C21" s="9"/>
      <c r="D21" s="9"/>
      <c r="E21" s="9"/>
      <c r="F21" s="9"/>
      <c r="G21" s="9"/>
      <c r="H21" s="1"/>
      <c r="I21" s="9"/>
      <c r="J21" s="118"/>
      <c r="K21" s="41">
        <v>2030000</v>
      </c>
      <c r="L21" s="59" t="s">
        <v>8</v>
      </c>
      <c r="M21" s="9"/>
      <c r="N21" s="1"/>
      <c r="O21" s="9"/>
      <c r="P21" s="9"/>
      <c r="Q21" s="9"/>
      <c r="R21" s="40"/>
      <c r="S21" s="40"/>
      <c r="T21" s="40"/>
      <c r="U21" s="9"/>
      <c r="V21" s="9"/>
      <c r="W21" s="1"/>
      <c r="X21" s="9"/>
      <c r="Y21" s="9"/>
      <c r="Z21" s="9"/>
      <c r="AA21" s="9"/>
      <c r="AB21" s="9"/>
      <c r="AC21" s="9"/>
      <c r="AD21" s="1"/>
    </row>
    <row r="22" spans="1:30" ht="15" thickBot="1" x14ac:dyDescent="0.35">
      <c r="B22" s="9"/>
      <c r="C22" s="9"/>
      <c r="D22" s="9"/>
      <c r="E22" s="9"/>
      <c r="F22" s="9"/>
      <c r="G22" s="9"/>
      <c r="H22" s="1"/>
      <c r="I22" s="9"/>
      <c r="J22" s="119"/>
      <c r="K22" s="13">
        <f>K21-(K21*D9)</f>
        <v>2009700</v>
      </c>
      <c r="L22" s="84" t="s">
        <v>4</v>
      </c>
      <c r="M22" s="9"/>
      <c r="N22" s="1"/>
      <c r="O22" s="9"/>
      <c r="P22" s="9"/>
      <c r="Q22" s="9"/>
      <c r="R22" s="40"/>
      <c r="S22" s="40"/>
      <c r="T22" s="40"/>
      <c r="U22" s="9"/>
      <c r="V22" s="9"/>
      <c r="W22" s="1"/>
      <c r="X22" s="9"/>
      <c r="Y22" s="9"/>
      <c r="Z22" s="9"/>
      <c r="AA22" s="9"/>
      <c r="AB22" s="9"/>
      <c r="AC22" s="9"/>
      <c r="AD22" s="1"/>
    </row>
    <row r="23" spans="1:30" x14ac:dyDescent="0.3">
      <c r="B23" s="9"/>
      <c r="C23" s="9"/>
      <c r="D23" s="9"/>
      <c r="E23" s="9"/>
      <c r="F23" s="9"/>
      <c r="G23" s="9"/>
      <c r="H23" s="1"/>
      <c r="I23" s="9"/>
      <c r="J23" s="9"/>
      <c r="K23" s="43"/>
      <c r="L23" s="9"/>
      <c r="M23" s="9"/>
      <c r="N23" s="1"/>
      <c r="O23" s="9"/>
      <c r="P23" s="9"/>
      <c r="Q23" s="9"/>
      <c r="R23" s="40"/>
      <c r="S23" s="40"/>
      <c r="T23" s="40"/>
      <c r="U23" s="9"/>
      <c r="V23" s="9"/>
      <c r="W23" s="1"/>
      <c r="X23" s="9"/>
      <c r="Y23" s="9"/>
      <c r="Z23" s="9"/>
      <c r="AA23" s="9"/>
      <c r="AB23" s="9"/>
      <c r="AC23" s="9"/>
      <c r="AD23" s="1"/>
    </row>
    <row r="24" spans="1:30" x14ac:dyDescent="0.3">
      <c r="H24" s="1"/>
      <c r="I24" s="9"/>
      <c r="J24" s="9"/>
      <c r="K24" s="43"/>
      <c r="L24" s="9"/>
      <c r="M24" s="9"/>
      <c r="N24" s="1"/>
      <c r="O24" s="9"/>
      <c r="P24" s="9"/>
      <c r="Q24" s="9"/>
      <c r="R24" s="40"/>
      <c r="S24" s="40"/>
      <c r="T24" s="40"/>
      <c r="U24" s="9"/>
      <c r="V24" s="9"/>
      <c r="W24" s="1"/>
      <c r="X24" s="9"/>
      <c r="Y24" s="9"/>
      <c r="Z24" s="9"/>
      <c r="AA24" s="9"/>
      <c r="AB24" s="9"/>
      <c r="AC24" s="9"/>
      <c r="AD24" s="1"/>
    </row>
    <row r="25" spans="1:30" x14ac:dyDescent="0.3">
      <c r="H25" s="1"/>
      <c r="I25" s="9"/>
      <c r="J25" s="9"/>
      <c r="K25" s="43"/>
      <c r="L25" s="9"/>
      <c r="M25" s="9"/>
      <c r="N25" s="1"/>
      <c r="O25" s="9"/>
      <c r="P25" s="9"/>
      <c r="Q25" s="9"/>
      <c r="R25" s="40"/>
      <c r="S25" s="40"/>
      <c r="T25" s="40"/>
      <c r="U25" s="9"/>
      <c r="V25" s="9"/>
      <c r="W25" s="1"/>
      <c r="X25" s="9"/>
      <c r="Y25" s="9"/>
      <c r="Z25" s="9"/>
      <c r="AA25" s="9"/>
      <c r="AB25" s="9"/>
      <c r="AC25" s="9"/>
      <c r="AD25" s="1"/>
    </row>
    <row r="26" spans="1:30" x14ac:dyDescent="0.3">
      <c r="H26" s="1"/>
      <c r="M26" s="9"/>
      <c r="N26" s="1"/>
      <c r="O26" s="9"/>
      <c r="P26" s="9"/>
      <c r="Q26" s="9"/>
      <c r="R26" s="40"/>
      <c r="S26" s="40"/>
      <c r="T26" s="40"/>
      <c r="U26" s="9"/>
      <c r="V26" s="9"/>
      <c r="W26" s="1"/>
      <c r="X26" s="9"/>
      <c r="Y26" s="9"/>
      <c r="Z26" s="9"/>
      <c r="AA26" s="9"/>
      <c r="AB26" s="9"/>
      <c r="AC26" s="9"/>
      <c r="AD26" s="1"/>
    </row>
    <row r="27" spans="1:30" x14ac:dyDescent="0.3">
      <c r="H27" s="1"/>
      <c r="M27" s="9"/>
      <c r="N27" s="1"/>
      <c r="O27" s="9"/>
      <c r="P27" s="9"/>
      <c r="Q27" s="9"/>
      <c r="R27" s="40"/>
      <c r="S27" s="40"/>
      <c r="T27" s="40"/>
      <c r="U27" s="9"/>
      <c r="V27" s="9"/>
      <c r="W27" s="1"/>
      <c r="X27" s="9"/>
      <c r="Y27" s="9"/>
      <c r="Z27" s="9"/>
      <c r="AA27" s="9"/>
      <c r="AB27" s="9"/>
      <c r="AC27" s="9"/>
      <c r="AD27" s="1"/>
    </row>
    <row r="28" spans="1:30" x14ac:dyDescent="0.3">
      <c r="H28" s="1"/>
      <c r="M28" s="9"/>
      <c r="N28" s="1"/>
      <c r="O28" s="9"/>
      <c r="P28" s="9"/>
      <c r="Q28" s="9"/>
      <c r="R28" s="40"/>
      <c r="S28" s="40"/>
      <c r="T28" s="40"/>
      <c r="U28" s="9"/>
      <c r="V28" s="9"/>
      <c r="W28" s="1"/>
      <c r="X28" s="9"/>
      <c r="Y28" s="9"/>
      <c r="Z28" s="9"/>
      <c r="AA28" s="9"/>
      <c r="AB28" s="9"/>
      <c r="AC28" s="9"/>
      <c r="AD28" s="1"/>
    </row>
    <row r="29" spans="1:30" x14ac:dyDescent="0.3">
      <c r="A29" s="1"/>
      <c r="B29" s="1"/>
      <c r="C29" s="1"/>
      <c r="D29" s="1"/>
      <c r="E29" s="1"/>
      <c r="F29" s="1"/>
      <c r="G29" s="1"/>
      <c r="H29" s="1"/>
      <c r="I29" s="9"/>
      <c r="M29" s="9"/>
      <c r="N29" s="1"/>
      <c r="O29" s="9"/>
      <c r="P29" s="9"/>
      <c r="Q29" s="9"/>
      <c r="R29" s="40"/>
      <c r="S29" s="40"/>
      <c r="T29" s="40"/>
      <c r="U29" s="9"/>
      <c r="V29" s="9"/>
      <c r="W29" s="1"/>
      <c r="X29" s="9"/>
      <c r="Y29" s="9"/>
      <c r="Z29" s="9"/>
      <c r="AA29" s="9"/>
      <c r="AB29" s="9"/>
      <c r="AC29" s="9"/>
      <c r="AD29" s="1"/>
    </row>
    <row r="30" spans="1:30" x14ac:dyDescent="0.3">
      <c r="B30" s="9"/>
      <c r="C30" s="9"/>
      <c r="D30" s="9"/>
      <c r="E30" s="9"/>
      <c r="F30" s="9"/>
      <c r="G30" s="9"/>
      <c r="H30" s="1"/>
      <c r="I30" s="9"/>
      <c r="M30" s="9"/>
      <c r="N30" s="1"/>
      <c r="O30" s="9"/>
      <c r="P30" s="9"/>
      <c r="Q30" s="9"/>
      <c r="R30" s="40"/>
      <c r="S30" s="40"/>
      <c r="T30" s="40"/>
      <c r="U30" s="9"/>
      <c r="V30" s="9"/>
      <c r="W30" s="1"/>
      <c r="X30" s="9"/>
      <c r="Y30" s="9"/>
      <c r="Z30" s="9"/>
      <c r="AA30" s="9"/>
      <c r="AB30" s="9"/>
      <c r="AC30" s="9"/>
      <c r="AD30" s="1"/>
    </row>
    <row r="31" spans="1:30" ht="15" thickBot="1" x14ac:dyDescent="0.35">
      <c r="B31" s="9"/>
      <c r="C31" s="9"/>
      <c r="D31" s="9"/>
      <c r="E31" s="9"/>
      <c r="F31" s="9"/>
      <c r="G31" s="9"/>
      <c r="H31" s="1"/>
      <c r="I31" s="9"/>
      <c r="M31" s="9"/>
      <c r="N31" s="1"/>
      <c r="O31" s="9"/>
      <c r="P31" s="9"/>
      <c r="Q31" s="9"/>
      <c r="R31" s="40"/>
      <c r="S31" s="40"/>
      <c r="T31" s="40"/>
      <c r="U31" s="9"/>
      <c r="V31" s="9"/>
      <c r="W31" s="1"/>
      <c r="X31" s="9"/>
      <c r="Y31" s="9"/>
      <c r="Z31" s="9"/>
      <c r="AA31" s="9"/>
      <c r="AB31" s="9"/>
      <c r="AC31" s="9"/>
      <c r="AD31" s="1"/>
    </row>
    <row r="32" spans="1:30" ht="15" thickBot="1" x14ac:dyDescent="0.35">
      <c r="B32" s="9"/>
      <c r="C32" s="104" t="s">
        <v>37</v>
      </c>
      <c r="D32" s="105"/>
      <c r="E32" s="105"/>
      <c r="F32" s="106"/>
      <c r="G32" s="9"/>
      <c r="H32" s="1"/>
      <c r="I32" s="9"/>
      <c r="J32" s="117" t="s">
        <v>10</v>
      </c>
      <c r="K32" s="12">
        <f>K33+(K33*D9)</f>
        <v>2012331.4814814816</v>
      </c>
      <c r="L32" s="56" t="s">
        <v>5</v>
      </c>
      <c r="M32" s="9"/>
      <c r="N32" s="1"/>
      <c r="O32" s="9"/>
      <c r="P32" s="9"/>
      <c r="Q32" s="9"/>
      <c r="R32" s="40"/>
      <c r="S32" s="40"/>
      <c r="T32" s="40"/>
      <c r="U32" s="9"/>
      <c r="V32" s="9"/>
      <c r="W32" s="1"/>
      <c r="X32" s="9"/>
      <c r="Y32" s="9"/>
      <c r="Z32" s="9"/>
      <c r="AA32" s="9"/>
      <c r="AB32" s="9"/>
      <c r="AC32" s="9"/>
      <c r="AD32" s="1"/>
    </row>
    <row r="33" spans="2:30" ht="15" thickBot="1" x14ac:dyDescent="0.35">
      <c r="B33" s="9"/>
      <c r="D33" s="66" t="s">
        <v>4</v>
      </c>
      <c r="E33" s="67" t="s">
        <v>8</v>
      </c>
      <c r="F33" s="68" t="s">
        <v>5</v>
      </c>
      <c r="G33" s="9"/>
      <c r="H33" s="1"/>
      <c r="I33" s="9"/>
      <c r="J33" s="118"/>
      <c r="K33" s="75">
        <f>K21 - (K39 + K45)</f>
        <v>1992407.4074074074</v>
      </c>
      <c r="L33" s="57" t="s">
        <v>8</v>
      </c>
      <c r="M33" s="9"/>
      <c r="N33" s="1"/>
      <c r="O33" s="9"/>
      <c r="P33" s="9"/>
      <c r="Q33" s="9"/>
      <c r="R33" s="40"/>
      <c r="S33" s="40"/>
      <c r="T33" s="40"/>
      <c r="U33" s="9"/>
      <c r="V33" s="9"/>
      <c r="W33" s="1"/>
      <c r="X33" s="9"/>
      <c r="Y33" s="9"/>
      <c r="Z33" s="9"/>
      <c r="AA33" s="9"/>
      <c r="AB33" s="9"/>
      <c r="AC33" s="9"/>
      <c r="AD33" s="1"/>
    </row>
    <row r="34" spans="2:30" ht="15" thickBot="1" x14ac:dyDescent="0.35">
      <c r="B34" s="9"/>
      <c r="C34" s="69" t="s">
        <v>43</v>
      </c>
      <c r="D34" s="55">
        <v>0.39700000000000002</v>
      </c>
      <c r="E34" s="55">
        <v>0.4</v>
      </c>
      <c r="F34" s="56">
        <v>0.40300000000000002</v>
      </c>
      <c r="G34" s="9"/>
      <c r="H34" s="1"/>
      <c r="I34" s="9"/>
      <c r="J34" s="119"/>
      <c r="K34" s="13">
        <f>K33-(K33*D9)</f>
        <v>1972483.3333333333</v>
      </c>
      <c r="L34" s="89" t="s">
        <v>4</v>
      </c>
      <c r="M34" s="9"/>
      <c r="N34" s="1"/>
      <c r="O34" s="9"/>
      <c r="P34" s="9"/>
      <c r="Q34" s="9"/>
      <c r="R34" s="40"/>
      <c r="S34" s="40"/>
      <c r="T34" s="40"/>
      <c r="U34" s="9"/>
      <c r="V34" s="9"/>
      <c r="W34" s="1"/>
      <c r="X34" s="9"/>
      <c r="Y34" s="9"/>
      <c r="Z34" s="9"/>
      <c r="AA34" s="9"/>
      <c r="AB34" s="9"/>
      <c r="AC34" s="9"/>
      <c r="AD34" s="1"/>
    </row>
    <row r="35" spans="2:30" x14ac:dyDescent="0.3">
      <c r="B35" s="9"/>
      <c r="C35" s="70" t="s">
        <v>44</v>
      </c>
      <c r="D35" s="17">
        <v>0.4</v>
      </c>
      <c r="E35" s="17">
        <v>0.40550000000000003</v>
      </c>
      <c r="F35" s="57">
        <v>0.41299999999999998</v>
      </c>
      <c r="G35" s="9"/>
      <c r="H35" s="1"/>
      <c r="I35" s="9"/>
      <c r="J35" s="9"/>
      <c r="K35" s="34"/>
      <c r="L35" s="34"/>
      <c r="M35" s="9"/>
      <c r="N35" s="1"/>
      <c r="O35" s="9"/>
      <c r="P35" s="9"/>
      <c r="Q35" s="9"/>
      <c r="R35" s="40"/>
      <c r="S35" s="40"/>
      <c r="T35" s="40"/>
      <c r="U35" s="9"/>
      <c r="V35" s="9"/>
      <c r="W35" s="1"/>
      <c r="X35" s="9"/>
      <c r="Y35" s="9"/>
      <c r="Z35" s="9"/>
      <c r="AA35" s="9"/>
      <c r="AB35" s="9"/>
      <c r="AC35" s="9"/>
      <c r="AD35" s="1"/>
    </row>
    <row r="36" spans="2:30" x14ac:dyDescent="0.3">
      <c r="B36" s="9"/>
      <c r="C36" s="70" t="s">
        <v>45</v>
      </c>
      <c r="D36" s="49">
        <v>0.38700000000000001</v>
      </c>
      <c r="E36" s="49">
        <v>0.39450000000000002</v>
      </c>
      <c r="F36" s="59">
        <v>0.4</v>
      </c>
      <c r="G36" s="9"/>
      <c r="H36" s="1"/>
      <c r="I36" s="9"/>
      <c r="J36" s="9"/>
      <c r="K36" s="34"/>
      <c r="L36" s="34"/>
      <c r="M36" s="9"/>
      <c r="N36" s="1"/>
      <c r="O36" s="9"/>
      <c r="P36" s="9"/>
      <c r="Q36" s="9"/>
      <c r="R36" s="9"/>
      <c r="S36" s="9"/>
      <c r="T36" s="9"/>
      <c r="U36" s="9"/>
      <c r="V36" s="9"/>
      <c r="W36" s="1"/>
      <c r="X36" s="9"/>
      <c r="Y36" s="9"/>
      <c r="Z36" s="9"/>
      <c r="AA36" s="9"/>
      <c r="AB36" s="9"/>
      <c r="AC36" s="9"/>
      <c r="AD36" s="1"/>
    </row>
    <row r="37" spans="2:30" ht="15" thickBot="1" x14ac:dyDescent="0.35">
      <c r="B37" s="9"/>
      <c r="C37" s="70" t="s">
        <v>46</v>
      </c>
      <c r="D37" s="49">
        <v>0.39700000000000002</v>
      </c>
      <c r="E37" s="49">
        <v>0.4</v>
      </c>
      <c r="F37" s="59">
        <v>0.40300000000000002</v>
      </c>
      <c r="G37" s="9"/>
      <c r="H37" s="1"/>
      <c r="I37" s="9"/>
      <c r="J37" s="9"/>
      <c r="K37" s="34"/>
      <c r="L37" s="34"/>
      <c r="M37" s="9"/>
      <c r="N37" s="1"/>
      <c r="O37" s="9"/>
      <c r="P37" s="9"/>
      <c r="Q37" s="9"/>
      <c r="R37" s="9"/>
      <c r="S37" s="9"/>
      <c r="T37" s="9"/>
      <c r="U37" s="9"/>
      <c r="V37" s="9"/>
      <c r="W37" s="1"/>
      <c r="X37" s="9"/>
      <c r="Y37" s="9"/>
      <c r="Z37" s="9"/>
      <c r="AA37" s="9"/>
      <c r="AB37" s="9"/>
      <c r="AC37" s="9"/>
      <c r="AD37" s="1"/>
    </row>
    <row r="38" spans="2:30" x14ac:dyDescent="0.3">
      <c r="B38" s="9"/>
      <c r="C38" s="71" t="s">
        <v>40</v>
      </c>
      <c r="D38" s="49">
        <v>2</v>
      </c>
      <c r="E38" s="52">
        <v>5.2</v>
      </c>
      <c r="F38" s="58">
        <v>12</v>
      </c>
      <c r="G38" s="9"/>
      <c r="H38" s="1"/>
      <c r="I38" s="9"/>
      <c r="J38" s="117" t="s">
        <v>11</v>
      </c>
      <c r="K38" s="12">
        <f>K39+(K39*D9)</f>
        <v>6903.3670033669996</v>
      </c>
      <c r="L38" s="56" t="s">
        <v>5</v>
      </c>
      <c r="M38" s="9"/>
      <c r="N38" s="1"/>
      <c r="O38" s="9"/>
      <c r="P38" s="9"/>
      <c r="Q38" s="9"/>
      <c r="R38" s="9"/>
      <c r="S38" s="9"/>
      <c r="T38" s="9"/>
      <c r="U38" s="9"/>
      <c r="V38" s="9"/>
      <c r="W38" s="1"/>
      <c r="X38" s="9"/>
      <c r="Y38" s="9"/>
      <c r="Z38" s="9"/>
      <c r="AA38" s="9"/>
      <c r="AB38" s="9"/>
      <c r="AC38" s="9"/>
      <c r="AD38" s="1"/>
    </row>
    <row r="39" spans="2:30" x14ac:dyDescent="0.3">
      <c r="B39" s="9"/>
      <c r="C39" s="72" t="s">
        <v>47</v>
      </c>
      <c r="D39" s="49"/>
      <c r="E39" s="50"/>
      <c r="F39" s="59">
        <v>36</v>
      </c>
      <c r="G39" s="9"/>
      <c r="H39" s="1"/>
      <c r="I39" s="9"/>
      <c r="J39" s="118"/>
      <c r="K39" s="75">
        <f>((K21 / D8) * E34 ) - K45</f>
        <v>6835.0168350168315</v>
      </c>
      <c r="L39" s="57" t="s">
        <v>8</v>
      </c>
      <c r="M39" s="9"/>
      <c r="N39" s="1"/>
      <c r="O39" s="9"/>
      <c r="P39" s="9"/>
      <c r="Q39" s="9"/>
      <c r="R39" s="9"/>
      <c r="S39" s="9"/>
      <c r="T39" s="9"/>
      <c r="U39" s="9"/>
      <c r="V39" s="9"/>
      <c r="W39" s="1"/>
      <c r="X39" s="9"/>
      <c r="Y39" s="9"/>
      <c r="Z39" s="9"/>
      <c r="AA39" s="9"/>
      <c r="AB39" s="9"/>
      <c r="AC39" s="9"/>
      <c r="AD39" s="1"/>
    </row>
    <row r="40" spans="2:30" ht="15" thickBot="1" x14ac:dyDescent="0.35">
      <c r="B40" s="9"/>
      <c r="C40" s="72" t="s">
        <v>48</v>
      </c>
      <c r="D40" s="49"/>
      <c r="E40" s="49">
        <v>8</v>
      </c>
      <c r="F40" s="51">
        <v>11</v>
      </c>
      <c r="G40" s="9"/>
      <c r="H40" s="1"/>
      <c r="I40" s="9"/>
      <c r="J40" s="119"/>
      <c r="K40" s="13">
        <f>K39-(K39*D9)</f>
        <v>6766.6666666666633</v>
      </c>
      <c r="L40" s="89" t="s">
        <v>4</v>
      </c>
      <c r="M40" s="9"/>
      <c r="N40" s="1"/>
      <c r="O40" s="9"/>
      <c r="P40" s="9"/>
      <c r="Q40" s="9"/>
      <c r="R40" s="9"/>
      <c r="S40" s="9"/>
      <c r="T40" s="9"/>
      <c r="U40" s="9"/>
      <c r="V40" s="9"/>
      <c r="W40" s="1"/>
      <c r="X40" s="9"/>
      <c r="Y40" s="9"/>
      <c r="Z40" s="9"/>
      <c r="AA40" s="9"/>
      <c r="AB40" s="9"/>
      <c r="AC40" s="9"/>
      <c r="AD40" s="1"/>
    </row>
    <row r="41" spans="2:30" ht="15" thickBot="1" x14ac:dyDescent="0.35">
      <c r="B41" s="9"/>
      <c r="C41" s="73" t="s">
        <v>33</v>
      </c>
      <c r="D41" s="74"/>
      <c r="E41" s="53"/>
      <c r="F41" s="60">
        <v>25</v>
      </c>
      <c r="G41" s="9"/>
      <c r="H41" s="1"/>
      <c r="I41" s="9"/>
      <c r="J41" s="9"/>
      <c r="K41" s="34"/>
      <c r="L41" s="34"/>
      <c r="M41" s="9"/>
      <c r="N41" s="1"/>
      <c r="O41" s="9"/>
      <c r="P41" s="9"/>
      <c r="Q41" s="9"/>
      <c r="R41" s="9"/>
      <c r="S41" s="9"/>
      <c r="T41" s="9"/>
      <c r="U41" s="9"/>
      <c r="V41" s="9"/>
      <c r="W41" s="1"/>
      <c r="X41" s="9"/>
      <c r="Y41" s="9"/>
      <c r="Z41" s="9"/>
      <c r="AA41" s="9"/>
      <c r="AB41" s="9"/>
      <c r="AC41" s="9"/>
      <c r="AD41" s="1"/>
    </row>
    <row r="42" spans="2:30" x14ac:dyDescent="0.3">
      <c r="H42" s="1"/>
      <c r="I42" s="9"/>
      <c r="J42" s="9"/>
      <c r="K42" s="34"/>
      <c r="L42" s="34"/>
      <c r="M42" s="9"/>
      <c r="N42" s="1"/>
      <c r="O42" s="9"/>
      <c r="P42" s="9"/>
      <c r="Q42" s="9"/>
      <c r="R42" s="9"/>
      <c r="S42" s="9"/>
      <c r="T42" s="9"/>
      <c r="U42" s="9"/>
      <c r="V42" s="9"/>
      <c r="W42" s="1"/>
      <c r="X42" s="9"/>
      <c r="Y42" s="9"/>
      <c r="Z42" s="9"/>
      <c r="AA42" s="9"/>
      <c r="AB42" s="9"/>
      <c r="AC42" s="9"/>
      <c r="AD42" s="1"/>
    </row>
    <row r="43" spans="2:30" ht="15" thickBot="1" x14ac:dyDescent="0.35">
      <c r="B43" s="9" t="s">
        <v>51</v>
      </c>
      <c r="C43" s="9"/>
      <c r="F43" s="9"/>
      <c r="G43" s="9"/>
      <c r="H43" s="1"/>
      <c r="I43" s="9"/>
      <c r="J43" s="9"/>
      <c r="K43" s="34"/>
      <c r="L43" s="34"/>
      <c r="M43" s="9"/>
      <c r="N43" s="1"/>
      <c r="O43" s="9"/>
      <c r="P43" s="9"/>
      <c r="Q43" s="9"/>
      <c r="R43" s="9"/>
      <c r="S43" s="9"/>
      <c r="T43" s="9"/>
      <c r="U43" s="9"/>
      <c r="V43" s="9"/>
      <c r="W43" s="1"/>
      <c r="X43" s="9"/>
      <c r="Y43" s="9"/>
      <c r="Z43" s="9"/>
      <c r="AA43" s="9"/>
      <c r="AB43" s="9"/>
      <c r="AC43" s="9"/>
      <c r="AD43" s="1"/>
    </row>
    <row r="44" spans="2:30" x14ac:dyDescent="0.3">
      <c r="B44" s="9" t="s">
        <v>53</v>
      </c>
      <c r="C44" s="81" t="s">
        <v>60</v>
      </c>
      <c r="E44" s="9"/>
      <c r="F44" s="9"/>
      <c r="G44" s="9"/>
      <c r="H44" s="1"/>
      <c r="I44" s="9"/>
      <c r="J44" s="117" t="s">
        <v>12</v>
      </c>
      <c r="K44" s="12">
        <f>K45+(K45*D9)</f>
        <v>31065.151515151516</v>
      </c>
      <c r="L44" s="56" t="s">
        <v>5</v>
      </c>
      <c r="M44" s="9"/>
      <c r="N44" s="1"/>
      <c r="O44" s="9"/>
      <c r="P44" s="9"/>
      <c r="Q44" s="9"/>
      <c r="R44" s="9"/>
      <c r="S44" s="9"/>
      <c r="T44" s="9"/>
      <c r="U44" s="9"/>
      <c r="V44" s="9"/>
      <c r="W44" s="1"/>
      <c r="X44" s="9"/>
      <c r="Y44" s="9"/>
      <c r="Z44" s="9"/>
      <c r="AA44" s="9"/>
      <c r="AB44" s="9"/>
      <c r="AC44" s="9"/>
      <c r="AD44" s="1"/>
    </row>
    <row r="45" spans="2:30" x14ac:dyDescent="0.3">
      <c r="B45" s="9"/>
      <c r="C45" s="40"/>
      <c r="D45" s="40"/>
      <c r="E45" s="9"/>
      <c r="F45" s="9"/>
      <c r="G45" s="9"/>
      <c r="H45" s="1"/>
      <c r="I45" s="9"/>
      <c r="J45" s="118"/>
      <c r="K45" s="75">
        <f>K21 / D7* E37</f>
        <v>30757.57575757576</v>
      </c>
      <c r="L45" s="57" t="s">
        <v>8</v>
      </c>
      <c r="M45" s="9"/>
      <c r="N45" s="1"/>
      <c r="O45" s="9"/>
      <c r="P45" s="9"/>
      <c r="Q45" s="9"/>
      <c r="R45" s="9"/>
      <c r="S45" s="9"/>
      <c r="T45" s="9"/>
      <c r="U45" s="9"/>
      <c r="V45" s="9"/>
      <c r="W45" s="1"/>
      <c r="X45" s="9"/>
      <c r="Y45" s="9"/>
      <c r="Z45" s="9"/>
      <c r="AA45" s="9"/>
      <c r="AB45" s="9"/>
      <c r="AC45" s="9"/>
      <c r="AD45" s="1"/>
    </row>
    <row r="46" spans="2:30" ht="15" thickBot="1" x14ac:dyDescent="0.35">
      <c r="B46" s="9"/>
      <c r="C46" s="9"/>
      <c r="D46" s="9"/>
      <c r="E46" s="9"/>
      <c r="F46" s="9"/>
      <c r="G46" s="9"/>
      <c r="H46" s="1"/>
      <c r="I46" s="9"/>
      <c r="J46" s="119"/>
      <c r="K46" s="14">
        <f>K45-(K45*D9)</f>
        <v>30450.000000000004</v>
      </c>
      <c r="L46" s="89" t="s">
        <v>4</v>
      </c>
      <c r="M46" s="9"/>
      <c r="N46" s="1"/>
      <c r="O46" s="9"/>
      <c r="P46" s="9"/>
      <c r="Q46" s="9"/>
      <c r="R46" s="9"/>
      <c r="S46" s="9"/>
      <c r="T46" s="9"/>
      <c r="U46" s="9"/>
      <c r="V46" s="9"/>
      <c r="W46" s="1"/>
      <c r="X46" s="9"/>
      <c r="Y46" s="9"/>
      <c r="Z46" s="9"/>
      <c r="AA46" s="9"/>
      <c r="AB46" s="9"/>
      <c r="AC46" s="9"/>
      <c r="AD46" s="1"/>
    </row>
    <row r="47" spans="2:30" x14ac:dyDescent="0.3">
      <c r="B47" s="9"/>
      <c r="C47" s="9"/>
      <c r="D47" s="9"/>
      <c r="E47" s="9"/>
      <c r="F47" s="9"/>
      <c r="G47" s="9"/>
      <c r="H47" s="1"/>
      <c r="I47" s="9"/>
      <c r="J47" s="9"/>
      <c r="K47" s="9"/>
      <c r="L47" s="9"/>
      <c r="M47" s="9"/>
      <c r="N47" s="1"/>
      <c r="O47" s="9"/>
      <c r="P47" s="9"/>
      <c r="Q47" s="9"/>
      <c r="R47" s="9"/>
      <c r="S47" s="9"/>
      <c r="T47" s="9"/>
      <c r="U47" s="9"/>
      <c r="V47" s="9"/>
      <c r="W47" s="1"/>
      <c r="X47" s="9"/>
      <c r="Y47" s="9"/>
      <c r="Z47" s="9"/>
      <c r="AA47" s="9"/>
      <c r="AB47" s="9"/>
      <c r="AC47" s="9"/>
      <c r="AD47" s="1"/>
    </row>
    <row r="48" spans="2:30" x14ac:dyDescent="0.3">
      <c r="B48" s="9"/>
      <c r="C48" s="9"/>
      <c r="D48" s="9"/>
      <c r="E48" s="9"/>
      <c r="F48" s="9"/>
      <c r="G48" s="9"/>
      <c r="H48" s="1"/>
      <c r="I48" s="9"/>
      <c r="J48" s="9"/>
      <c r="K48" s="9"/>
      <c r="L48" s="9"/>
      <c r="M48" s="9"/>
      <c r="N48" s="1"/>
      <c r="O48" s="9"/>
      <c r="P48" s="9"/>
      <c r="Q48" s="9"/>
      <c r="R48" s="9"/>
      <c r="S48" s="9"/>
      <c r="T48" s="9"/>
      <c r="U48" s="9"/>
      <c r="V48" s="9"/>
      <c r="W48" s="1"/>
      <c r="X48" s="9"/>
      <c r="Y48" s="9"/>
      <c r="Z48" s="9"/>
      <c r="AA48" s="9"/>
      <c r="AB48" s="9"/>
      <c r="AC48" s="9"/>
      <c r="AD48" s="1"/>
    </row>
    <row r="49" spans="1:30" x14ac:dyDescent="0.3">
      <c r="A49" s="9" t="s">
        <v>25</v>
      </c>
      <c r="D49" s="9"/>
      <c r="E49" s="9"/>
      <c r="F49" s="9"/>
      <c r="G49" s="9"/>
      <c r="H49" s="1"/>
      <c r="I49" s="9"/>
      <c r="J49" s="9"/>
      <c r="K49" s="9"/>
      <c r="L49" s="9"/>
      <c r="M49" s="9"/>
      <c r="N49" s="1"/>
      <c r="O49" s="9"/>
      <c r="P49" s="9"/>
      <c r="Q49" s="9"/>
      <c r="R49" s="9"/>
      <c r="S49" s="9"/>
      <c r="T49" s="9"/>
      <c r="U49" s="9"/>
      <c r="V49" s="9"/>
      <c r="W49" s="1"/>
      <c r="X49" s="9"/>
      <c r="Y49" s="9"/>
      <c r="Z49" s="9"/>
      <c r="AA49" s="9"/>
      <c r="AB49" s="9"/>
      <c r="AC49" s="9"/>
      <c r="AD49" s="1"/>
    </row>
    <row r="50" spans="1:30"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sheetData>
  <mergeCells count="11">
    <mergeCell ref="J38:J40"/>
    <mergeCell ref="J44:J46"/>
    <mergeCell ref="J20:J22"/>
    <mergeCell ref="T7:U7"/>
    <mergeCell ref="T8:U8"/>
    <mergeCell ref="A1:G1"/>
    <mergeCell ref="A2:G2"/>
    <mergeCell ref="C32:F32"/>
    <mergeCell ref="P5:U5"/>
    <mergeCell ref="J32:J34"/>
    <mergeCell ref="J17:L17"/>
  </mergeCells>
  <hyperlinks>
    <hyperlink ref="C44" r:id="rId1" xr:uid="{00000000-0004-0000-0100-000000000000}"/>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17"/>
  <sheetViews>
    <sheetView showGridLines="0" workbookViewId="0">
      <selection activeCell="L21" sqref="L21"/>
    </sheetView>
  </sheetViews>
  <sheetFormatPr defaultRowHeight="14.4" x14ac:dyDescent="0.3"/>
  <sheetData>
    <row r="2" spans="1:16" x14ac:dyDescent="0.3">
      <c r="B2" t="s">
        <v>61</v>
      </c>
    </row>
    <row r="4" spans="1:16" x14ac:dyDescent="0.3">
      <c r="A4" t="s">
        <v>62</v>
      </c>
    </row>
    <row r="5" spans="1:16" x14ac:dyDescent="0.3">
      <c r="B5" s="120" t="s">
        <v>64</v>
      </c>
      <c r="C5" s="121"/>
      <c r="D5" s="122"/>
      <c r="E5" s="129" t="s">
        <v>66</v>
      </c>
      <c r="F5" s="129"/>
      <c r="G5" s="129"/>
      <c r="H5" s="129"/>
      <c r="I5" s="129"/>
      <c r="J5" s="129"/>
      <c r="K5" s="129"/>
      <c r="L5" s="129"/>
      <c r="M5" s="129"/>
      <c r="N5" s="129"/>
      <c r="O5" s="129"/>
      <c r="P5" s="129"/>
    </row>
    <row r="6" spans="1:16" x14ac:dyDescent="0.3">
      <c r="B6" s="123" t="s">
        <v>63</v>
      </c>
      <c r="C6" s="124"/>
      <c r="D6" s="125"/>
      <c r="E6" s="129" t="s">
        <v>68</v>
      </c>
      <c r="F6" s="129"/>
      <c r="G6" s="129"/>
      <c r="H6" s="129"/>
      <c r="I6" s="129"/>
      <c r="J6" s="129"/>
      <c r="K6" s="129"/>
      <c r="L6" s="129"/>
      <c r="M6" s="129"/>
      <c r="N6" s="129"/>
      <c r="O6" s="129"/>
      <c r="P6" s="129"/>
    </row>
    <row r="7" spans="1:16" x14ac:dyDescent="0.3">
      <c r="B7" s="126" t="s">
        <v>65</v>
      </c>
      <c r="C7" s="127"/>
      <c r="D7" s="128"/>
      <c r="E7" s="129" t="s">
        <v>67</v>
      </c>
      <c r="F7" s="129"/>
      <c r="G7" s="129"/>
      <c r="H7" s="129"/>
      <c r="I7" s="129"/>
      <c r="J7" s="129"/>
      <c r="K7" s="129"/>
      <c r="L7" s="129"/>
      <c r="M7" s="129"/>
      <c r="N7" s="129"/>
      <c r="O7" s="129"/>
      <c r="P7" s="129"/>
    </row>
    <row r="11" spans="1:16" x14ac:dyDescent="0.3">
      <c r="A11" t="s">
        <v>69</v>
      </c>
      <c r="B11" s="131" t="s">
        <v>70</v>
      </c>
      <c r="C11" s="131"/>
      <c r="D11" s="131"/>
      <c r="E11" s="131"/>
      <c r="F11" s="131"/>
      <c r="G11" s="131"/>
      <c r="H11" s="131"/>
      <c r="I11" s="131"/>
      <c r="J11" s="131"/>
      <c r="K11" s="131"/>
      <c r="L11" s="131"/>
    </row>
    <row r="13" spans="1:16" ht="45" customHeight="1" x14ac:dyDescent="0.3">
      <c r="A13" s="100" t="s">
        <v>71</v>
      </c>
      <c r="B13" s="130" t="s">
        <v>74</v>
      </c>
      <c r="C13" s="130"/>
      <c r="D13" s="130"/>
      <c r="E13" s="130"/>
      <c r="F13" s="130"/>
      <c r="G13" s="130"/>
      <c r="H13" s="130"/>
      <c r="I13" s="130"/>
      <c r="J13" s="130"/>
      <c r="K13" s="130"/>
      <c r="L13" s="130"/>
    </row>
    <row r="15" spans="1:16" ht="66" customHeight="1" x14ac:dyDescent="0.3">
      <c r="A15" s="100" t="s">
        <v>73</v>
      </c>
      <c r="B15" s="130" t="s">
        <v>72</v>
      </c>
      <c r="C15" s="130"/>
      <c r="D15" s="130"/>
      <c r="E15" s="130"/>
      <c r="F15" s="130"/>
      <c r="G15" s="130"/>
      <c r="H15" s="130"/>
      <c r="I15" s="130"/>
      <c r="J15" s="130"/>
      <c r="K15" s="130"/>
      <c r="L15" s="130"/>
    </row>
    <row r="17" spans="1:12" ht="97.5" customHeight="1" x14ac:dyDescent="0.3">
      <c r="A17" s="100" t="s">
        <v>75</v>
      </c>
      <c r="B17" s="130" t="s">
        <v>76</v>
      </c>
      <c r="C17" s="130"/>
      <c r="D17" s="130"/>
      <c r="E17" s="130"/>
      <c r="F17" s="130"/>
      <c r="G17" s="130"/>
      <c r="H17" s="130"/>
      <c r="I17" s="130"/>
      <c r="J17" s="130"/>
      <c r="K17" s="130"/>
      <c r="L17" s="130"/>
    </row>
  </sheetData>
  <mergeCells count="10">
    <mergeCell ref="B15:L15"/>
    <mergeCell ref="B13:L13"/>
    <mergeCell ref="B11:L11"/>
    <mergeCell ref="B17:L17"/>
    <mergeCell ref="B5:D5"/>
    <mergeCell ref="B6:D6"/>
    <mergeCell ref="B7:D7"/>
    <mergeCell ref="E6:P6"/>
    <mergeCell ref="E5:P5"/>
    <mergeCell ref="E7:P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TPS3700</vt:lpstr>
      <vt:lpstr>TPS3701</vt:lpstr>
      <vt:lpstr>Read Me</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DeSando, Michael</dc:creator>
  <cp:lastModifiedBy>Atharva Kulkarni</cp:lastModifiedBy>
  <dcterms:created xsi:type="dcterms:W3CDTF">2017-05-31T17:09:26Z</dcterms:created>
  <dcterms:modified xsi:type="dcterms:W3CDTF">2022-07-03T23:57:30Z</dcterms:modified>
</cp:coreProperties>
</file>