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liverance II Parameters " sheetId="1" r:id="rId3"/>
    <sheet state="visible" name="Deliverance II Stability" sheetId="2" r:id="rId4"/>
    <sheet state="visible" name="Defiance Parameters" sheetId="3" r:id="rId5"/>
    <sheet state="visible" name="Defiance Stability " sheetId="4" r:id="rId6"/>
    <sheet state="visible" name="Defiance II Parameters" sheetId="5" r:id="rId7"/>
    <sheet state="visible" name="Defiance II Stability " sheetId="6" r:id="rId8"/>
  </sheets>
  <definedNames>
    <definedName localSheetId="5" name="solver_lhs1">'Defiance II Stability '!$H$11</definedName>
    <definedName localSheetId="5" name="solver_opt">'Defiance II Stability '!$F$15</definedName>
    <definedName localSheetId="3" name="solver_opt">'Defiance Stability '!$F$15</definedName>
    <definedName localSheetId="1" name="solver_opt">'Deliverance II Stability'!$F$15</definedName>
    <definedName localSheetId="3" name="solver_lhs1">'Defiance Stability '!$H$11</definedName>
    <definedName localSheetId="1" name="solver_lhs1">'Deliverance II Stability'!$H$11</definedName>
  </definedNames>
  <calcPr/>
</workbook>
</file>

<file path=xl/sharedStrings.xml><?xml version="1.0" encoding="utf-8"?>
<sst xmlns="http://schemas.openxmlformats.org/spreadsheetml/2006/main" count="336" uniqueCount="88">
  <si>
    <t>Parameter</t>
  </si>
  <si>
    <t>Abbreviation</t>
  </si>
  <si>
    <t>Value (imperial)</t>
  </si>
  <si>
    <t>Unit</t>
  </si>
  <si>
    <t>Value (metric)</t>
  </si>
  <si>
    <t>Comments</t>
  </si>
  <si>
    <t>Nose length</t>
  </si>
  <si>
    <t>L_n</t>
  </si>
  <si>
    <t>in</t>
  </si>
  <si>
    <t>Written by Fedor Sobolev and Ali Razavi</t>
  </si>
  <si>
    <t xml:space="preserve">Subsonic values are based on this document: https://www.apogeerockets.com/downloads/PDFs/barrowman_report.pdf </t>
  </si>
  <si>
    <t>m</t>
  </si>
  <si>
    <t>Nose base diameter</t>
  </si>
  <si>
    <t>D</t>
  </si>
  <si>
    <t>Fin root chord</t>
  </si>
  <si>
    <t>C_r</t>
  </si>
  <si>
    <t>Fin tip chord</t>
  </si>
  <si>
    <t>C_t</t>
  </si>
  <si>
    <t>Fin semispan</t>
  </si>
  <si>
    <t>S</t>
  </si>
  <si>
    <t>http://www2.estesrockets.com/pdf/TIR-33_Center_of_Pressure.pdf</t>
  </si>
  <si>
    <t>Length of fin mid-chord line</t>
  </si>
  <si>
    <t>L_f</t>
  </si>
  <si>
    <t>Fin root leading edge to fin tip leading edge distance</t>
  </si>
  <si>
    <t>X_r</t>
  </si>
  <si>
    <t>Subsonic values</t>
  </si>
  <si>
    <t>Nose tip to fin chord leading edge</t>
  </si>
  <si>
    <t>X_b</t>
  </si>
  <si>
    <t>Item:</t>
  </si>
  <si>
    <t>x's</t>
  </si>
  <si>
    <t>coefficient</t>
  </si>
  <si>
    <t>x*coefficient</t>
  </si>
  <si>
    <t>Correction factor</t>
  </si>
  <si>
    <t>Nose</t>
  </si>
  <si>
    <t>Rocket total length</t>
  </si>
  <si>
    <t>L_r</t>
  </si>
  <si>
    <t>Nozzle length</t>
  </si>
  <si>
    <t>L_z</t>
  </si>
  <si>
    <t>Number of Fins</t>
  </si>
  <si>
    <t>N</t>
  </si>
  <si>
    <t>Nose cone coefficient</t>
  </si>
  <si>
    <t>Cn_n</t>
  </si>
  <si>
    <t>Half-power nose cone.</t>
  </si>
  <si>
    <t>Maximum Thickness of each fin at root</t>
  </si>
  <si>
    <t>t</t>
  </si>
  <si>
    <t>Half-power nose cone. (should be changed to HAACK)</t>
  </si>
  <si>
    <t>Distance from fin leading edge to maximum thickness</t>
  </si>
  <si>
    <t>X_tc</t>
  </si>
  <si>
    <t>length of reduction at the back</t>
  </si>
  <si>
    <t>Center</t>
  </si>
  <si>
    <t xml:space="preserve">diameter at end </t>
  </si>
  <si>
    <t xml:space="preserve">NOZZLE DIAMETER </t>
  </si>
  <si>
    <t>Width of fin</t>
  </si>
  <si>
    <t>Fin front length</t>
  </si>
  <si>
    <t>There's probably some values that aren't included here, it's not perfect but whatever</t>
  </si>
  <si>
    <t>boattail</t>
  </si>
  <si>
    <t>fins</t>
  </si>
  <si>
    <t>N/A</t>
  </si>
  <si>
    <t>interference</t>
  </si>
  <si>
    <t xml:space="preserve">Total </t>
  </si>
  <si>
    <t>Final Cp position from nose tip (m) in subsonic flight</t>
  </si>
  <si>
    <t xml:space="preserve">Supersonic values are based on the equations found in these documents: </t>
  </si>
  <si>
    <t>https://ntrs.nasa.gov/archive/nasa/casi.ntrs.nasa.gov/20010047838.pdf</t>
  </si>
  <si>
    <t>http://openrocket.sourceforge.net/techdoc.pdf</t>
  </si>
  <si>
    <t>Supersonic</t>
  </si>
  <si>
    <t>b</t>
  </si>
  <si>
    <t>b(t)</t>
  </si>
  <si>
    <t>t(b)</t>
  </si>
  <si>
    <t>Total</t>
  </si>
  <si>
    <t>Closest Cp position to nose tip (m) in supersonic flight (at mach 2)</t>
  </si>
  <si>
    <t>Caculation of the tail coefficient for supersonic values from Mach 1 to Mach 1.6</t>
  </si>
  <si>
    <t>midchord sweep angle</t>
  </si>
  <si>
    <t>AR</t>
  </si>
  <si>
    <t xml:space="preserve">N </t>
  </si>
  <si>
    <t>Ar (m^2)</t>
  </si>
  <si>
    <t>Af (m^2)</t>
  </si>
  <si>
    <t>Calculations for b(t) and t(b) coefficients</t>
  </si>
  <si>
    <t>mach number</t>
  </si>
  <si>
    <t>beta</t>
  </si>
  <si>
    <t>Cna(T)</t>
  </si>
  <si>
    <t>Kt(b)</t>
  </si>
  <si>
    <t>Kb(t)</t>
  </si>
  <si>
    <t>IGNORE BELOW, GARBAGE</t>
  </si>
  <si>
    <t>5th order polynomial fit from the open rocket documentation model</t>
  </si>
  <si>
    <t>sweep distnce</t>
  </si>
  <si>
    <t xml:space="preserve">Note that the lowest value was taken from the graph above (at Mach 2), </t>
  </si>
  <si>
    <t>The matlab code calculating the above curve can be found in this file:</t>
  </si>
  <si>
    <t>(you have to download the excel file to see the attached file)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</si>
</sst>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00"/>
  </numFmts>
  <fonts count="12">
    <font>
      <sz val="10.0"/>
      <color rgb="FF000000"/>
      <name val="Arial"/>
    </font>
    <font>
      <i/>
      <sz val="11.0"/>
      <color rgb="FF7F7F7F"/>
      <name val="Calibri"/>
    </font>
    <font>
      <sz val="10.0"/>
      <name val="Arial"/>
    </font>
    <font>
      <sz val="11.0"/>
      <color rgb="FF006100"/>
      <name val="Calibri"/>
    </font>
    <font>
      <u/>
      <sz val="10.0"/>
      <color rgb="FF0000FF"/>
      <name val="Arial"/>
    </font>
    <font>
      <b/>
      <sz val="10.0"/>
      <name val="Arial"/>
    </font>
    <font>
      <sz val="11.0"/>
      <color rgb="FF9C6500"/>
      <name val="Calibri"/>
    </font>
    <font>
      <sz val="11.0"/>
      <color rgb="FF3F3F76"/>
      <name val="Calibri"/>
    </font>
    <font>
      <b/>
      <sz val="11.0"/>
      <color rgb="FFFFFFFF"/>
      <name val="Calibri"/>
    </font>
    <font>
      <sz val="11.0"/>
      <color rgb="FF000000"/>
      <name val="Calibri"/>
    </font>
    <font/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164" xfId="0" applyBorder="1" applyFill="1" applyFont="1" applyNumberFormat="1"/>
    <xf borderId="3" fillId="0" fontId="1" numFmtId="0" xfId="0" applyBorder="1" applyFont="1"/>
    <xf borderId="2" fillId="3" fontId="2" numFmtId="0" xfId="0" applyBorder="1" applyFill="1" applyFont="1"/>
    <xf borderId="4" fillId="0" fontId="1" numFmtId="0" xfId="0" applyBorder="1" applyFont="1"/>
    <xf borderId="2" fillId="4" fontId="3" numFmtId="0" xfId="0" applyBorder="1" applyFill="1" applyFont="1"/>
    <xf borderId="0" fillId="0" fontId="1" numFmtId="0" xfId="0" applyFont="1"/>
    <xf borderId="2" fillId="2" fontId="2" numFmtId="2" xfId="0" applyBorder="1" applyFont="1" applyNumberFormat="1"/>
    <xf borderId="0" fillId="0" fontId="4" numFmtId="0" xfId="0" applyFont="1"/>
    <xf borderId="2" fillId="2" fontId="2" numFmtId="0" xfId="0" applyBorder="1" applyFont="1"/>
    <xf borderId="0" fillId="0" fontId="5" numFmtId="0" xfId="0" applyFont="1"/>
    <xf borderId="5" fillId="0" fontId="5" numFmtId="0" xfId="0" applyBorder="1" applyFont="1"/>
    <xf borderId="2" fillId="2" fontId="2" numFmtId="165" xfId="0" applyBorder="1" applyFont="1" applyNumberForma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2" fillId="5" fontId="6" numFmtId="0" xfId="0" applyBorder="1" applyFill="1" applyFont="1"/>
    <xf borderId="9" fillId="6" fontId="7" numFmtId="0" xfId="0" applyBorder="1" applyFill="1" applyFont="1"/>
    <xf borderId="2" fillId="2" fontId="2" numFmtId="166" xfId="0" applyBorder="1" applyFont="1" applyNumberFormat="1"/>
    <xf borderId="10" fillId="0" fontId="2" numFmtId="0" xfId="0" applyBorder="1" applyFont="1"/>
    <xf borderId="2" fillId="4" fontId="3" numFmtId="164" xfId="0" applyBorder="1" applyFont="1" applyNumberFormat="1"/>
    <xf borderId="9" fillId="6" fontId="7" numFmtId="0" xfId="0" applyAlignment="1" applyBorder="1" applyFont="1">
      <alignment horizontal="right"/>
    </xf>
    <xf borderId="11" fillId="0" fontId="5" numFmtId="0" xfId="0" applyBorder="1" applyFont="1"/>
    <xf borderId="12" fillId="7" fontId="8" numFmtId="0" xfId="0" applyBorder="1" applyFill="1" applyFont="1"/>
    <xf borderId="13" fillId="8" fontId="2" numFmtId="0" xfId="0" applyBorder="1" applyFill="1" applyFont="1"/>
    <xf borderId="14" fillId="0" fontId="2" numFmtId="0" xfId="0" applyBorder="1" applyFont="1"/>
    <xf borderId="15" fillId="9" fontId="9" numFmtId="0" xfId="0" applyBorder="1" applyFill="1" applyFont="1"/>
    <xf borderId="16" fillId="9" fontId="9" numFmtId="0" xfId="0" applyBorder="1" applyFont="1"/>
    <xf borderId="17" fillId="9" fontId="9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8" fillId="0" fontId="1" numFmtId="0" xfId="0" applyBorder="1" applyFont="1"/>
    <xf borderId="14" fillId="0" fontId="1" numFmtId="0" xfId="0" applyBorder="1" applyFont="1"/>
    <xf borderId="19" fillId="5" fontId="6" numFmtId="0" xfId="0" applyBorder="1" applyFont="1"/>
    <xf borderId="20" fillId="6" fontId="7" numFmtId="0" xfId="0" applyBorder="1" applyFont="1"/>
    <xf borderId="21" fillId="8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2" numFmtId="0" xfId="0" applyFont="1"/>
    <xf borderId="11" fillId="0" fontId="2" numFmtId="0" xfId="0" applyBorder="1" applyFont="1"/>
    <xf borderId="18" fillId="0" fontId="2" numFmtId="0" xfId="0" applyBorder="1" applyFont="1"/>
    <xf borderId="0" fillId="0" fontId="10" numFmtId="0" xfId="0" applyAlignment="1" applyFont="1">
      <alignment readingOrder="0"/>
    </xf>
    <xf borderId="0" fillId="10" fontId="11" numFmtId="0" xfId="0" applyAlignment="1" applyFill="1" applyFont="1">
      <alignment horizontal="left" readingOrder="0"/>
    </xf>
    <xf borderId="1" fillId="0" fontId="2" numFmtId="0" xfId="0" applyBorder="1" applyFont="1"/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22</xdr:row>
      <xdr:rowOff>95250</xdr:rowOff>
    </xdr:from>
    <xdr:ext cx="12477750" cy="6115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0</xdr:colOff>
      <xdr:row>73</xdr:row>
      <xdr:rowOff>0</xdr:rowOff>
    </xdr:from>
    <xdr:ext cx="847725" cy="5143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45</xdr:row>
      <xdr:rowOff>19050</xdr:rowOff>
    </xdr:from>
    <xdr:ext cx="5248275" cy="3886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0</xdr:colOff>
      <xdr:row>100</xdr:row>
      <xdr:rowOff>0</xdr:rowOff>
    </xdr:from>
    <xdr:ext cx="838200" cy="495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72</xdr:row>
      <xdr:rowOff>19050</xdr:rowOff>
    </xdr:from>
    <xdr:ext cx="5248275" cy="3886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0</xdr:colOff>
      <xdr:row>100</xdr:row>
      <xdr:rowOff>0</xdr:rowOff>
    </xdr:from>
    <xdr:ext cx="838200" cy="495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72</xdr:row>
      <xdr:rowOff>19050</xdr:rowOff>
    </xdr:from>
    <xdr:ext cx="5248275" cy="3886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2.estesrockets.com/pdf/TIR-33_Center_of_Pressure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2.estesrockets.com/pdf/TIR-33_Center_of_Pressure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2.estesrockets.com/pdf/TIR-33_Center_of_Pressure.pdf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1.71"/>
    <col customWidth="1" min="3" max="3" width="14.57"/>
    <col customWidth="1" min="4" max="4" width="4.57"/>
    <col customWidth="1" min="5" max="5" width="13.14"/>
    <col customWidth="1" min="6" max="6" width="4.57"/>
    <col customWidth="1" min="7" max="7" width="64.14"/>
    <col customWidth="1" min="8" max="26" width="11.57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ht="12.75" customHeight="1">
      <c r="A2" t="s">
        <v>6</v>
      </c>
      <c r="B2" t="s">
        <v>7</v>
      </c>
      <c r="C2">
        <v>16.31</v>
      </c>
      <c r="D2" t="s">
        <v>8</v>
      </c>
      <c r="E2" s="2">
        <f t="shared" ref="E2:E11" si="1">CONVERT(C2, "in", "m")</f>
        <v>0.414274</v>
      </c>
      <c r="F2" t="s">
        <v>11</v>
      </c>
    </row>
    <row r="3" ht="12.75" customHeight="1">
      <c r="A3" s="4" t="s">
        <v>12</v>
      </c>
      <c r="B3" t="s">
        <v>13</v>
      </c>
      <c r="C3">
        <v>5.5</v>
      </c>
      <c r="D3" t="s">
        <v>8</v>
      </c>
      <c r="E3" s="2">
        <f t="shared" si="1"/>
        <v>0.1397</v>
      </c>
      <c r="F3" t="s">
        <v>11</v>
      </c>
      <c r="H3" s="6"/>
    </row>
    <row r="4" ht="12.75" customHeight="1">
      <c r="A4" s="4" t="s">
        <v>14</v>
      </c>
      <c r="B4" t="s">
        <v>15</v>
      </c>
      <c r="C4">
        <v>15.0</v>
      </c>
      <c r="D4" t="s">
        <v>8</v>
      </c>
      <c r="E4" s="2">
        <f t="shared" si="1"/>
        <v>0.381</v>
      </c>
      <c r="F4" t="s">
        <v>11</v>
      </c>
      <c r="H4" s="6"/>
    </row>
    <row r="5" ht="12.75" customHeight="1">
      <c r="A5" s="4" t="s">
        <v>16</v>
      </c>
      <c r="B5" t="s">
        <v>17</v>
      </c>
      <c r="C5">
        <v>4.0</v>
      </c>
      <c r="D5" t="s">
        <v>8</v>
      </c>
      <c r="E5" s="2">
        <f t="shared" si="1"/>
        <v>0.1016</v>
      </c>
      <c r="F5" t="s">
        <v>11</v>
      </c>
      <c r="H5" s="6"/>
    </row>
    <row r="6" ht="12.75" customHeight="1">
      <c r="A6" s="4" t="s">
        <v>18</v>
      </c>
      <c r="B6" t="s">
        <v>19</v>
      </c>
      <c r="C6">
        <v>5.0</v>
      </c>
      <c r="D6" t="s">
        <v>8</v>
      </c>
      <c r="E6" s="2">
        <f t="shared" si="1"/>
        <v>0.127</v>
      </c>
      <c r="F6" t="s">
        <v>11</v>
      </c>
      <c r="H6" s="6"/>
    </row>
    <row r="7" ht="12.75" customHeight="1">
      <c r="A7" t="s">
        <v>21</v>
      </c>
      <c r="B7" t="s">
        <v>22</v>
      </c>
      <c r="C7" s="8">
        <f>C6/(COS(ATAN((C8+C5/2-C4/2)/C6)))</f>
        <v>5.438713083</v>
      </c>
      <c r="D7" t="s">
        <v>8</v>
      </c>
      <c r="E7" s="2">
        <f t="shared" si="1"/>
        <v>0.1381433123</v>
      </c>
      <c r="F7" t="s">
        <v>11</v>
      </c>
      <c r="H7" s="6"/>
    </row>
    <row r="8" ht="12.75" customHeight="1">
      <c r="A8" t="s">
        <v>23</v>
      </c>
      <c r="B8" t="s">
        <v>24</v>
      </c>
      <c r="C8" s="10">
        <v>7.64</v>
      </c>
      <c r="D8" t="s">
        <v>8</v>
      </c>
      <c r="E8" s="2">
        <f t="shared" si="1"/>
        <v>0.194056</v>
      </c>
      <c r="F8" t="s">
        <v>11</v>
      </c>
      <c r="H8" s="6"/>
    </row>
    <row r="9" ht="12.75" customHeight="1">
      <c r="A9" t="s">
        <v>26</v>
      </c>
      <c r="B9" t="s">
        <v>27</v>
      </c>
      <c r="C9" s="13">
        <f>C10-C4-C16</f>
        <v>97.24</v>
      </c>
      <c r="D9" t="s">
        <v>8</v>
      </c>
      <c r="E9" s="2">
        <f t="shared" si="1"/>
        <v>2.469896</v>
      </c>
      <c r="F9" t="s">
        <v>11</v>
      </c>
      <c r="G9">
        <f>C10-C16-C4</f>
        <v>97.24</v>
      </c>
      <c r="H9" s="17"/>
    </row>
    <row r="10" ht="12.75" customHeight="1">
      <c r="A10" s="4" t="s">
        <v>34</v>
      </c>
      <c r="B10" t="s">
        <v>35</v>
      </c>
      <c r="C10">
        <v>114.6</v>
      </c>
      <c r="D10" t="s">
        <v>8</v>
      </c>
      <c r="E10" s="2">
        <f t="shared" si="1"/>
        <v>2.91084</v>
      </c>
      <c r="F10" t="s">
        <v>11</v>
      </c>
      <c r="H10" s="6"/>
    </row>
    <row r="11" ht="12.75" customHeight="1">
      <c r="A11" t="s">
        <v>36</v>
      </c>
      <c r="B11" t="s">
        <v>37</v>
      </c>
      <c r="C11">
        <v>3.0</v>
      </c>
      <c r="D11" t="s">
        <v>8</v>
      </c>
      <c r="E11" s="2">
        <f t="shared" si="1"/>
        <v>0.0762</v>
      </c>
      <c r="F11" t="s">
        <v>11</v>
      </c>
    </row>
    <row r="12" ht="12.75" customHeight="1">
      <c r="A12" s="4" t="s">
        <v>38</v>
      </c>
      <c r="B12" t="s">
        <v>39</v>
      </c>
      <c r="C12">
        <v>3.0</v>
      </c>
      <c r="E12" s="2">
        <f t="shared" ref="E12:E13" si="2">C12</f>
        <v>3</v>
      </c>
      <c r="H12" s="6"/>
    </row>
    <row r="13" ht="12.75" customHeight="1">
      <c r="A13" t="s">
        <v>40</v>
      </c>
      <c r="B13" t="s">
        <v>41</v>
      </c>
      <c r="C13">
        <v>0.5</v>
      </c>
      <c r="E13" s="2">
        <f t="shared" si="2"/>
        <v>0.5</v>
      </c>
      <c r="G13" t="s">
        <v>42</v>
      </c>
      <c r="H13" s="6"/>
    </row>
    <row r="14" ht="12.75" customHeight="1">
      <c r="A14" t="s">
        <v>43</v>
      </c>
      <c r="B14" t="s">
        <v>44</v>
      </c>
      <c r="C14">
        <v>0.25</v>
      </c>
      <c r="D14" t="s">
        <v>8</v>
      </c>
      <c r="E14" s="19">
        <f t="shared" ref="E14:E20" si="3">CONVERT(C14, "in", "m")</f>
        <v>0.00635</v>
      </c>
    </row>
    <row r="15" ht="12.75" customHeight="1">
      <c r="A15" t="s">
        <v>46</v>
      </c>
      <c r="B15" t="s">
        <v>47</v>
      </c>
      <c r="C15">
        <v>0.25</v>
      </c>
      <c r="D15" t="s">
        <v>8</v>
      </c>
      <c r="E15" s="19">
        <f t="shared" si="3"/>
        <v>0.00635</v>
      </c>
      <c r="H15" s="6"/>
    </row>
    <row r="16" ht="12.75" customHeight="1">
      <c r="A16" t="s">
        <v>48</v>
      </c>
      <c r="C16">
        <v>2.36</v>
      </c>
      <c r="E16" s="2">
        <f t="shared" si="3"/>
        <v>0.059944</v>
      </c>
    </row>
    <row r="17" ht="12.75" customHeight="1">
      <c r="A17" t="s">
        <v>50</v>
      </c>
      <c r="C17">
        <v>4.24</v>
      </c>
      <c r="E17" s="2">
        <f t="shared" si="3"/>
        <v>0.107696</v>
      </c>
    </row>
    <row r="18" ht="12.75" customHeight="1">
      <c r="A18" t="s">
        <v>51</v>
      </c>
      <c r="C18">
        <v>3.23</v>
      </c>
      <c r="E18" s="2">
        <f t="shared" si="3"/>
        <v>0.082042</v>
      </c>
    </row>
    <row r="19" ht="12.75" customHeight="1">
      <c r="A19" t="s">
        <v>52</v>
      </c>
      <c r="C19">
        <v>0.15</v>
      </c>
      <c r="E19" s="19">
        <f t="shared" si="3"/>
        <v>0.00381</v>
      </c>
    </row>
    <row r="20" ht="12.75" customHeight="1">
      <c r="A20" t="s">
        <v>53</v>
      </c>
      <c r="C20">
        <v>8.62</v>
      </c>
      <c r="E20" s="2">
        <f t="shared" si="3"/>
        <v>0.218948</v>
      </c>
    </row>
    <row r="21" ht="12.75" customHeight="1">
      <c r="A21" t="s">
        <v>54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9.71"/>
    <col customWidth="1" min="3" max="3" width="15.86"/>
    <col customWidth="1" min="4" max="4" width="19.29"/>
    <col customWidth="1" min="5" max="5" width="12.57"/>
    <col customWidth="1" min="6" max="6" width="16.29"/>
    <col customWidth="1" min="7" max="7" width="12.29"/>
    <col customWidth="1" min="8" max="8" width="15.14"/>
    <col customWidth="1" min="9" max="9" width="19.29"/>
    <col customWidth="1" min="10" max="10" width="12.29"/>
    <col customWidth="1" min="11" max="11" width="16.0"/>
    <col customWidth="1" min="12" max="12" width="12.0"/>
    <col customWidth="1" min="13" max="13" width="16.71"/>
    <col customWidth="1" min="14" max="26" width="11.57"/>
  </cols>
  <sheetData>
    <row r="1" ht="12.75" customHeight="1">
      <c r="B1" t="s">
        <v>9</v>
      </c>
    </row>
    <row r="2" ht="12.75" customHeight="1"/>
    <row r="3" ht="12.75" customHeight="1"/>
    <row r="4" ht="12.75" customHeight="1">
      <c r="B4" s="1" t="s">
        <v>10</v>
      </c>
      <c r="C4" s="3"/>
      <c r="D4" s="3"/>
      <c r="E4" s="3"/>
      <c r="F4" s="3"/>
      <c r="G4" s="3"/>
      <c r="H4" s="5"/>
    </row>
    <row r="5" ht="12.75" customHeight="1">
      <c r="B5" s="7"/>
      <c r="C5" s="7"/>
      <c r="D5" s="7"/>
      <c r="E5" s="7"/>
      <c r="F5" s="7"/>
      <c r="G5" s="7"/>
      <c r="H5" s="7"/>
      <c r="J5" s="9" t="s">
        <v>20</v>
      </c>
    </row>
    <row r="6" ht="12.75" customHeight="1">
      <c r="B6" s="11" t="s">
        <v>25</v>
      </c>
      <c r="D6" s="11"/>
    </row>
    <row r="7" ht="12.75" customHeight="1">
      <c r="B7" s="12" t="s">
        <v>28</v>
      </c>
      <c r="C7" s="14" t="s">
        <v>29</v>
      </c>
      <c r="D7" s="14" t="s">
        <v>30</v>
      </c>
      <c r="E7" s="14" t="s">
        <v>31</v>
      </c>
      <c r="F7" s="15" t="s">
        <v>32</v>
      </c>
    </row>
    <row r="8" ht="12.75" customHeight="1">
      <c r="B8" s="16" t="s">
        <v>33</v>
      </c>
      <c r="C8" s="6">
        <f>'Deliverance II Parameters '!E2*0.5</f>
        <v>0.207137</v>
      </c>
      <c r="D8" s="17">
        <f>2</f>
        <v>2</v>
      </c>
      <c r="E8" s="18">
        <f t="shared" ref="E8:E10" si="2">C8*D8</f>
        <v>0.414274</v>
      </c>
      <c r="F8" s="20"/>
    </row>
    <row r="9" ht="12.75" customHeight="1">
      <c r="B9" s="16" t="s">
        <v>49</v>
      </c>
      <c r="C9" s="6">
        <f t="shared" ref="C9:D9" si="1">0</f>
        <v>0</v>
      </c>
      <c r="D9" s="17">
        <f t="shared" si="1"/>
        <v>0</v>
      </c>
      <c r="E9" s="18">
        <f t="shared" si="2"/>
        <v>0</v>
      </c>
      <c r="F9" s="20"/>
    </row>
    <row r="10" ht="12.75" customHeight="1">
      <c r="B10" s="16" t="s">
        <v>55</v>
      </c>
      <c r="C10" s="21">
        <f>'Deliverance II Parameters '!E10 - 'Deliverance II Parameters '!E16 + 'Deliverance II Parameters '!E16/3*(1 + 1/(1+'Deliverance II Parameters '!E3/'Deliverance II Parameters '!E17))</f>
        <v>2.879575573</v>
      </c>
      <c r="D10" s="17">
        <f>2*(('Deliverance II Parameters '!E17/'Deliverance II Parameters '!E3)^2 - ('Deliverance II Parameters '!E3/'Deliverance II Parameters '!E3)^2)</f>
        <v>-0.8113983471</v>
      </c>
      <c r="E10" s="18">
        <f t="shared" si="2"/>
        <v>-2.33648286</v>
      </c>
      <c r="F10" s="20"/>
    </row>
    <row r="11" ht="12.75" customHeight="1">
      <c r="B11" s="16" t="s">
        <v>56</v>
      </c>
      <c r="C11" s="6">
        <f>('Deliverance II Parameters '!E8/3*('Deliverance II Parameters '!E4+2*'Deliverance II Parameters '!E5)/('Deliverance II Parameters '!E4+'Deliverance II Parameters '!E5)) + 1/6*('Deliverance II Parameters '!E4+'Deliverance II Parameters '!E5 - 'Deliverance II Parameters '!E4*'Deliverance II Parameters '!E5/('Deliverance II Parameters '!E4+'Deliverance II Parameters '!E5))</f>
        <v>0.1453682105</v>
      </c>
      <c r="D11" s="17">
        <f>12*('Deliverance II Parameters '!E6/'Deliverance II Parameters '!E3)^2/(1+SQRT(1 + (2*'Deliverance II Parameters '!E7/('Deliverance II Parameters '!E4+'Deliverance II Parameters '!E5))^2))</f>
        <v>4.607834561</v>
      </c>
      <c r="E11" s="22" t="s">
        <v>57</v>
      </c>
      <c r="F11" s="20">
        <f> 1 + 'Deliverance II Parameters '!E3/2/('Deliverance II Parameters '!E6 + 'Deliverance II Parameters '!E3/2)</f>
        <v>1.35483871</v>
      </c>
    </row>
    <row r="12" ht="12.75" customHeight="1">
      <c r="B12" s="16" t="s">
        <v>58</v>
      </c>
      <c r="C12" s="21">
        <f>C11+'Deliverance II Parameters '!E9</f>
        <v>2.615264211</v>
      </c>
      <c r="D12" s="17">
        <f>F11*D11</f>
        <v>6.242872631</v>
      </c>
      <c r="E12" s="18">
        <f>C12*D12</f>
        <v>16.32676136</v>
      </c>
      <c r="F12" s="20"/>
    </row>
    <row r="13" ht="12.75" customHeight="1">
      <c r="B13" s="23" t="s">
        <v>59</v>
      </c>
      <c r="C13" s="24">
        <f>E13/D13</f>
        <v>1.938316941</v>
      </c>
      <c r="D13" s="25">
        <f t="shared" ref="D13:E13" si="3">D8+D9+D10+D12</f>
        <v>7.431474284</v>
      </c>
      <c r="E13" s="25">
        <f t="shared" si="3"/>
        <v>14.4045525</v>
      </c>
      <c r="F13" s="26"/>
    </row>
    <row r="14" ht="12.75" customHeight="1"/>
    <row r="15" ht="12.75" customHeight="1">
      <c r="B15" s="27" t="s">
        <v>60</v>
      </c>
      <c r="C15" s="28"/>
      <c r="D15" s="28"/>
      <c r="E15" s="29">
        <f>C13</f>
        <v>1.938316941</v>
      </c>
      <c r="F15">
        <f>CONVERT(E15,"m","in")</f>
        <v>76.3116906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>
      <c r="B21" s="30" t="s">
        <v>61</v>
      </c>
      <c r="C21" s="31"/>
      <c r="D21" s="31"/>
      <c r="E21" s="31"/>
      <c r="F21" s="31"/>
      <c r="G21" s="32"/>
    </row>
    <row r="22" ht="12.75" customHeight="1">
      <c r="B22" s="33"/>
      <c r="C22" s="7" t="s">
        <v>62</v>
      </c>
      <c r="D22" s="7"/>
      <c r="E22" s="7"/>
      <c r="F22" s="34"/>
      <c r="G22" s="34"/>
    </row>
    <row r="23" ht="12.75" customHeight="1">
      <c r="B23" s="35"/>
      <c r="C23" s="36" t="s">
        <v>63</v>
      </c>
      <c r="D23" s="36"/>
      <c r="E23" s="36"/>
      <c r="F23" s="36"/>
      <c r="G23" s="37"/>
    </row>
    <row r="24" ht="12.75" customHeight="1">
      <c r="B24" s="7"/>
      <c r="C24" s="7"/>
      <c r="D24" s="7"/>
      <c r="E24" s="7"/>
      <c r="F24" s="7"/>
      <c r="G24" s="7"/>
    </row>
    <row r="25" ht="12.75" customHeight="1">
      <c r="B25" s="7"/>
      <c r="C25" s="7"/>
      <c r="D25" s="7"/>
      <c r="E25" s="7"/>
      <c r="F25" s="7"/>
      <c r="G25" s="7"/>
    </row>
    <row r="26" ht="12.75" customHeight="1">
      <c r="B26" s="11" t="s">
        <v>64</v>
      </c>
    </row>
    <row r="27" ht="12.75" customHeight="1">
      <c r="B27" s="12" t="s">
        <v>28</v>
      </c>
      <c r="C27" s="14" t="s">
        <v>29</v>
      </c>
      <c r="D27" s="14" t="s">
        <v>30</v>
      </c>
      <c r="E27" s="15" t="s">
        <v>31</v>
      </c>
    </row>
    <row r="28" ht="12.75" customHeight="1">
      <c r="B28" s="16" t="s">
        <v>65</v>
      </c>
      <c r="C28" s="6">
        <f>0</f>
        <v>0</v>
      </c>
      <c r="D28" s="38">
        <v>14.276</v>
      </c>
      <c r="E28" s="39">
        <f t="shared" ref="E28:E30" si="4">D28*C28</f>
        <v>0</v>
      </c>
    </row>
    <row r="29" ht="12.75" customHeight="1">
      <c r="B29" s="16" t="s">
        <v>66</v>
      </c>
      <c r="C29" s="21">
        <f>'Deliverance II Parameters '!E9</f>
        <v>2.469896</v>
      </c>
      <c r="D29" s="38">
        <f>I41*L41</f>
        <v>88.16077376</v>
      </c>
      <c r="E29" s="39">
        <f t="shared" si="4"/>
        <v>217.7479425</v>
      </c>
    </row>
    <row r="30" ht="12.75" customHeight="1">
      <c r="B30" s="16" t="s">
        <v>67</v>
      </c>
      <c r="C30" s="21">
        <f>'Deliverance II Parameters '!E9+0.042</f>
        <v>2.511896</v>
      </c>
      <c r="D30" s="38">
        <f>I41*K41</f>
        <v>23.25895493</v>
      </c>
      <c r="E30" s="39">
        <f t="shared" si="4"/>
        <v>58.42407585</v>
      </c>
    </row>
    <row r="31" ht="12.75" customHeight="1">
      <c r="B31" s="23" t="s">
        <v>68</v>
      </c>
      <c r="C31" s="24">
        <f>E31/D31</f>
        <v>2.1971472</v>
      </c>
      <c r="D31" s="25">
        <f t="shared" ref="D31:E31" si="5">SUM(D28:D30)</f>
        <v>125.6957287</v>
      </c>
      <c r="E31" s="40">
        <f t="shared" si="5"/>
        <v>276.1720183</v>
      </c>
    </row>
    <row r="32" ht="12.75" customHeight="1"/>
    <row r="33" ht="12.75" customHeight="1">
      <c r="B33" s="27" t="s">
        <v>69</v>
      </c>
      <c r="C33" s="28"/>
      <c r="D33" s="28"/>
      <c r="E33" s="28"/>
      <c r="F33" s="29">
        <f>C31</f>
        <v>2.1971472</v>
      </c>
    </row>
    <row r="34" ht="12.75" customHeight="1"/>
    <row r="35" ht="12.75" customHeight="1"/>
    <row r="36" ht="12.75" customHeight="1"/>
    <row r="37" ht="12.75" customHeight="1"/>
    <row r="38" ht="12.75" customHeight="1">
      <c r="B38" s="11" t="s">
        <v>70</v>
      </c>
      <c r="C38" s="11"/>
      <c r="D38" s="11"/>
      <c r="E38" s="11"/>
    </row>
    <row r="39" ht="12.75" customHeight="1">
      <c r="B39" s="41" t="s">
        <v>71</v>
      </c>
      <c r="C39" s="42" t="s">
        <v>72</v>
      </c>
      <c r="D39" s="42" t="s">
        <v>73</v>
      </c>
      <c r="E39" s="42" t="s">
        <v>74</v>
      </c>
      <c r="F39" s="42" t="s">
        <v>75</v>
      </c>
      <c r="G39" s="42"/>
      <c r="H39" s="42"/>
      <c r="I39" s="43"/>
      <c r="K39" s="11" t="s">
        <v>76</v>
      </c>
      <c r="L39" s="11"/>
      <c r="M39" s="11"/>
      <c r="N39" s="11"/>
    </row>
    <row r="40" ht="12.75" customHeight="1">
      <c r="B40" s="44">
        <f t="shared" ref="B40:B101" si="6">ATAN(51/102)</f>
        <v>0.463647609</v>
      </c>
      <c r="C40" s="45">
        <f>(2*(0.102)^2)/'Deliverance II Stability'!F40</f>
        <v>0.8447204969</v>
      </c>
      <c r="D40" s="45">
        <f t="shared" ref="D40:D101" si="7"> 3</f>
        <v>3</v>
      </c>
      <c r="E40" s="45">
        <f t="shared" ref="E40:E101" si="8">0.004*0.2183</f>
        <v>0.0008732</v>
      </c>
      <c r="F40" s="45">
        <f t="shared" ref="F40:F101" si="9">0.102*((0.381+0.102)/2)</f>
        <v>0.024633</v>
      </c>
      <c r="G40" s="45" t="s">
        <v>77</v>
      </c>
      <c r="H40" s="45" t="s">
        <v>78</v>
      </c>
      <c r="I40" s="20" t="s">
        <v>79</v>
      </c>
      <c r="K40" s="41" t="s">
        <v>80</v>
      </c>
      <c r="L40" s="42" t="s">
        <v>81</v>
      </c>
      <c r="M40" s="43" t="s">
        <v>44</v>
      </c>
    </row>
    <row r="41" ht="12.75" customHeight="1">
      <c r="B41" s="44">
        <f t="shared" si="6"/>
        <v>0.463647609</v>
      </c>
      <c r="C41" s="45">
        <f>(2*(0.102)^2)/'Deliverance II Stability'!F41</f>
        <v>0.8447204969</v>
      </c>
      <c r="D41" s="45">
        <f t="shared" si="7"/>
        <v>3</v>
      </c>
      <c r="E41" s="45">
        <f t="shared" si="8"/>
        <v>0.0008732</v>
      </c>
      <c r="F41" s="45">
        <f t="shared" si="9"/>
        <v>0.024633</v>
      </c>
      <c r="G41" s="45">
        <v>1.0</v>
      </c>
      <c r="H41" s="45">
        <f t="shared" ref="H41:H101" si="10">SQRT(((G41)^2)-1)</f>
        <v>0</v>
      </c>
      <c r="I41" s="20">
        <f>(D40*PI()*C40*(F40/E40))/(2+SQRT(4+((H41*C40)/(COS(B40)))^2))</f>
        <v>56.14715409</v>
      </c>
      <c r="K41" s="46">
        <f>(2/(PI()*(1-(1/(M41)))^2))*((1+(1/M41)^4)*(0.5*ATAN(0.5)*(M41-(1/M41))))-(((1/M41)^2)*(((M41-(1/M41))+2*ATAN(1/M41))))</f>
        <v>0.4142499349</v>
      </c>
      <c r="L41" s="47">
        <f>(((1-(1/M41)^2)^2)/((1-(1/M41))^2) )-K41</f>
        <v>1.570173506</v>
      </c>
      <c r="M41" s="26">
        <f> (0.102+0.0705)/0.0705</f>
        <v>2.446808511</v>
      </c>
    </row>
    <row r="42" ht="12.75" customHeight="1">
      <c r="B42" s="44">
        <f t="shared" si="6"/>
        <v>0.463647609</v>
      </c>
      <c r="C42" s="45">
        <f>(2*(0.102)^2)/'Deliverance II Stability'!F42</f>
        <v>0.8447204969</v>
      </c>
      <c r="D42" s="45">
        <f t="shared" si="7"/>
        <v>3</v>
      </c>
      <c r="E42" s="45">
        <f t="shared" si="8"/>
        <v>0.0008732</v>
      </c>
      <c r="F42" s="45">
        <f t="shared" si="9"/>
        <v>0.024633</v>
      </c>
      <c r="G42" s="45">
        <v>1.01</v>
      </c>
      <c r="H42" s="45">
        <f t="shared" si="10"/>
        <v>0.1417744688</v>
      </c>
      <c r="I42" s="20">
        <f>(D40*PI()*C40*(F40/E40))/(2+SQRT(4+((H42*C40)/(COS(B40)))^2))</f>
        <v>56.08438176</v>
      </c>
    </row>
    <row r="43" ht="12.75" customHeight="1">
      <c r="B43" s="44">
        <f t="shared" si="6"/>
        <v>0.463647609</v>
      </c>
      <c r="C43" s="45">
        <f>(2*(0.102)^2)/'Deliverance II Stability'!F43</f>
        <v>0.8447204969</v>
      </c>
      <c r="D43" s="45">
        <f t="shared" si="7"/>
        <v>3</v>
      </c>
      <c r="E43" s="45">
        <f t="shared" si="8"/>
        <v>0.0008732</v>
      </c>
      <c r="F43" s="45">
        <f t="shared" si="9"/>
        <v>0.024633</v>
      </c>
      <c r="G43" s="45">
        <v>1.02</v>
      </c>
      <c r="H43" s="45">
        <f t="shared" si="10"/>
        <v>0.2009975124</v>
      </c>
      <c r="I43" s="20">
        <f>(D40*PI()*C40*(F40/E40))/(2+SQRT(4+((H43*C40)/(COS(B40)))^2))</f>
        <v>56.02126862</v>
      </c>
    </row>
    <row r="44" ht="12.75" customHeight="1">
      <c r="B44" s="44">
        <f t="shared" si="6"/>
        <v>0.463647609</v>
      </c>
      <c r="C44" s="45">
        <f>(2*(0.102)^2)/'Deliverance II Stability'!F44</f>
        <v>0.8447204969</v>
      </c>
      <c r="D44" s="45">
        <f t="shared" si="7"/>
        <v>3</v>
      </c>
      <c r="E44" s="45">
        <f t="shared" si="8"/>
        <v>0.0008732</v>
      </c>
      <c r="F44" s="45">
        <f t="shared" si="9"/>
        <v>0.024633</v>
      </c>
      <c r="G44" s="45">
        <v>1.03</v>
      </c>
      <c r="H44" s="45">
        <f t="shared" si="10"/>
        <v>0.2467792536</v>
      </c>
      <c r="I44" s="20">
        <f>(D40*PI()*C40*(F40/E40))/(2+SQRT(4+((H44*C40)/(COS(B40)))^2))</f>
        <v>55.95782069</v>
      </c>
      <c r="K44" s="11" t="s">
        <v>83</v>
      </c>
      <c r="L44" s="11"/>
      <c r="M44" s="11"/>
      <c r="N44" s="11"/>
      <c r="O44" s="45"/>
    </row>
    <row r="45" ht="12.75" customHeight="1">
      <c r="B45" s="44">
        <f t="shared" si="6"/>
        <v>0.463647609</v>
      </c>
      <c r="C45" s="45">
        <f>(2*(0.102)^2)/'Deliverance II Stability'!F45</f>
        <v>0.8447204969</v>
      </c>
      <c r="D45" s="45">
        <f t="shared" si="7"/>
        <v>3</v>
      </c>
      <c r="E45" s="45">
        <f t="shared" si="8"/>
        <v>0.0008732</v>
      </c>
      <c r="F45" s="45">
        <f t="shared" si="9"/>
        <v>0.024633</v>
      </c>
      <c r="G45" s="45">
        <v>1.04</v>
      </c>
      <c r="H45" s="45">
        <f t="shared" si="10"/>
        <v>0.2856571371</v>
      </c>
      <c r="I45" s="20">
        <f>(D44*PI()*C44*(F44/E44))/(2+SQRT(4+((H45*C44)/(COS(B44)))^2))</f>
        <v>55.89404394</v>
      </c>
    </row>
    <row r="46" ht="12.75" customHeight="1">
      <c r="B46" s="44">
        <f t="shared" si="6"/>
        <v>0.463647609</v>
      </c>
      <c r="C46" s="45">
        <f>(2*(0.102)^2)/'Deliverance II Stability'!F46</f>
        <v>0.8447204969</v>
      </c>
      <c r="D46" s="45">
        <f t="shared" si="7"/>
        <v>3</v>
      </c>
      <c r="E46" s="45">
        <f t="shared" si="8"/>
        <v>0.0008732</v>
      </c>
      <c r="F46" s="45">
        <f t="shared" si="9"/>
        <v>0.024633</v>
      </c>
      <c r="G46" s="45">
        <v>1.05</v>
      </c>
      <c r="H46" s="45">
        <f t="shared" si="10"/>
        <v>0.3201562119</v>
      </c>
      <c r="I46" s="20">
        <f>(D44*PI()*C44*(F44/E44))/(2+SQRT(4+((H46*C44)/(COS(B44)))^2))</f>
        <v>55.82994429</v>
      </c>
    </row>
    <row r="47" ht="12.75" customHeight="1">
      <c r="B47" s="44">
        <f t="shared" si="6"/>
        <v>0.463647609</v>
      </c>
      <c r="C47" s="45">
        <f>(2*(0.102)^2)/'Deliverance II Stability'!F47</f>
        <v>0.8447204969</v>
      </c>
      <c r="D47" s="45">
        <f t="shared" si="7"/>
        <v>3</v>
      </c>
      <c r="E47" s="45">
        <f t="shared" si="8"/>
        <v>0.0008732</v>
      </c>
      <c r="F47" s="45">
        <f t="shared" si="9"/>
        <v>0.024633</v>
      </c>
      <c r="G47" s="45">
        <v>1.06</v>
      </c>
      <c r="H47" s="45">
        <f t="shared" si="10"/>
        <v>0.3515679166</v>
      </c>
      <c r="I47" s="20">
        <f>(D44*PI()*C44*(F44/E44))/(2+SQRT(4+((H47*C44)/(COS(B44)))^2))</f>
        <v>55.76552766</v>
      </c>
    </row>
    <row r="48" ht="12.75" customHeight="1">
      <c r="B48" s="44">
        <f t="shared" si="6"/>
        <v>0.463647609</v>
      </c>
      <c r="C48" s="45">
        <f>(2*(0.102)^2)/'Deliverance II Stability'!F48</f>
        <v>0.8447204969</v>
      </c>
      <c r="D48" s="45">
        <f t="shared" si="7"/>
        <v>3</v>
      </c>
      <c r="E48" s="45">
        <f t="shared" si="8"/>
        <v>0.0008732</v>
      </c>
      <c r="F48" s="45">
        <f t="shared" si="9"/>
        <v>0.024633</v>
      </c>
      <c r="G48" s="45">
        <v>1.07</v>
      </c>
      <c r="H48" s="45">
        <f t="shared" si="10"/>
        <v>0.3806573262</v>
      </c>
      <c r="I48" s="20">
        <f>(D44*PI()*C44*(F44/E44))/(2+SQRT(4+((H48*C44)/(COS(B44)))^2))</f>
        <v>55.70079992</v>
      </c>
    </row>
    <row r="49" ht="12.75" customHeight="1">
      <c r="B49" s="44">
        <f t="shared" si="6"/>
        <v>0.463647609</v>
      </c>
      <c r="C49" s="45">
        <f>(2*(0.102)^2)/'Deliverance II Stability'!F49</f>
        <v>0.8447204969</v>
      </c>
      <c r="D49" s="45">
        <f t="shared" si="7"/>
        <v>3</v>
      </c>
      <c r="E49" s="45">
        <f t="shared" si="8"/>
        <v>0.0008732</v>
      </c>
      <c r="F49" s="45">
        <f t="shared" si="9"/>
        <v>0.024633</v>
      </c>
      <c r="G49" s="45">
        <v>1.08</v>
      </c>
      <c r="H49" s="45">
        <f t="shared" si="10"/>
        <v>0.4079215611</v>
      </c>
      <c r="I49" s="20">
        <f>(D48*PI()*C48*(F48/E48))/(2+SQRT(4+((H49*C48)/(COS(B48)))^2))</f>
        <v>55.63576692</v>
      </c>
    </row>
    <row r="50" ht="12.75" customHeight="1">
      <c r="B50" s="44">
        <f t="shared" si="6"/>
        <v>0.463647609</v>
      </c>
      <c r="C50" s="45">
        <f>(2*(0.102)^2)/'Deliverance II Stability'!F50</f>
        <v>0.8447204969</v>
      </c>
      <c r="D50" s="45">
        <f t="shared" si="7"/>
        <v>3</v>
      </c>
      <c r="E50" s="45">
        <f t="shared" si="8"/>
        <v>0.0008732</v>
      </c>
      <c r="F50" s="45">
        <f t="shared" si="9"/>
        <v>0.024633</v>
      </c>
      <c r="G50" s="45">
        <v>1.09</v>
      </c>
      <c r="H50" s="45">
        <f t="shared" si="10"/>
        <v>0.4337049688</v>
      </c>
      <c r="I50" s="20">
        <f>(D48*PI()*C48*(F48/E48))/(2+SQRT(4+((H50*C48)/(COS(B48)))^2))</f>
        <v>55.57043447</v>
      </c>
    </row>
    <row r="51" ht="12.75" customHeight="1">
      <c r="B51" s="44">
        <f t="shared" si="6"/>
        <v>0.463647609</v>
      </c>
      <c r="C51" s="45">
        <f>(2*(0.102)^2)/'Deliverance II Stability'!F51</f>
        <v>0.8447204969</v>
      </c>
      <c r="D51" s="45">
        <f t="shared" si="7"/>
        <v>3</v>
      </c>
      <c r="E51" s="45">
        <f t="shared" si="8"/>
        <v>0.0008732</v>
      </c>
      <c r="F51" s="45">
        <f t="shared" si="9"/>
        <v>0.024633</v>
      </c>
      <c r="G51" s="45">
        <v>1.1</v>
      </c>
      <c r="H51" s="45">
        <f t="shared" si="10"/>
        <v>0.4582575695</v>
      </c>
      <c r="I51" s="20">
        <f>(D48*PI()*C48*(F48/E48))/(2+SQRT(4+((H51*C48)/(COS(B48)))^2))</f>
        <v>55.50480834</v>
      </c>
    </row>
    <row r="52" ht="12.75" customHeight="1">
      <c r="B52" s="44">
        <f t="shared" si="6"/>
        <v>0.463647609</v>
      </c>
      <c r="C52" s="45">
        <f>(2*(0.102)^2)/'Deliverance II Stability'!F52</f>
        <v>0.8447204969</v>
      </c>
      <c r="D52" s="45">
        <f t="shared" si="7"/>
        <v>3</v>
      </c>
      <c r="E52" s="45">
        <f t="shared" si="8"/>
        <v>0.0008732</v>
      </c>
      <c r="F52" s="45">
        <f t="shared" si="9"/>
        <v>0.024633</v>
      </c>
      <c r="G52" s="45">
        <v>1.11</v>
      </c>
      <c r="H52" s="45">
        <f t="shared" si="10"/>
        <v>0.4817675788</v>
      </c>
      <c r="I52" s="20">
        <f>(D48*PI()*C48*(F48/E48))/(2+SQRT(4+((H52*C48)/(COS(B48)))^2))</f>
        <v>55.43889427</v>
      </c>
    </row>
    <row r="53" ht="12.75" customHeight="1">
      <c r="B53" s="44">
        <f t="shared" si="6"/>
        <v>0.463647609</v>
      </c>
      <c r="C53" s="45">
        <f>(2*(0.102)^2)/'Deliverance II Stability'!F53</f>
        <v>0.8447204969</v>
      </c>
      <c r="D53" s="45">
        <f t="shared" si="7"/>
        <v>3</v>
      </c>
      <c r="E53" s="45">
        <f t="shared" si="8"/>
        <v>0.0008732</v>
      </c>
      <c r="F53" s="45">
        <f t="shared" si="9"/>
        <v>0.024633</v>
      </c>
      <c r="G53" s="45">
        <v>1.12</v>
      </c>
      <c r="H53" s="45">
        <f t="shared" si="10"/>
        <v>0.5043808085</v>
      </c>
      <c r="I53" s="20">
        <f>(D52*PI()*C52*(F52/E52))/(2+SQRT(4+((H53*C52)/(COS(B52)))^2))</f>
        <v>55.37269796</v>
      </c>
    </row>
    <row r="54" ht="12.75" customHeight="1">
      <c r="B54" s="44">
        <f t="shared" si="6"/>
        <v>0.463647609</v>
      </c>
      <c r="C54" s="45">
        <f>(2*(0.102)^2)/'Deliverance II Stability'!F54</f>
        <v>0.8447204969</v>
      </c>
      <c r="D54" s="45">
        <f t="shared" si="7"/>
        <v>3</v>
      </c>
      <c r="E54" s="45">
        <f t="shared" si="8"/>
        <v>0.0008732</v>
      </c>
      <c r="F54" s="45">
        <f t="shared" si="9"/>
        <v>0.024633</v>
      </c>
      <c r="G54" s="45">
        <v>1.13</v>
      </c>
      <c r="H54" s="45">
        <f t="shared" si="10"/>
        <v>0.5262128847</v>
      </c>
      <c r="I54" s="20">
        <f>(D52*PI()*C52*(F52/E52))/(2+SQRT(4+((H54*C52)/(COS(B52)))^2))</f>
        <v>55.30622508</v>
      </c>
    </row>
    <row r="55" ht="12.75" customHeight="1">
      <c r="B55" s="44">
        <f t="shared" si="6"/>
        <v>0.463647609</v>
      </c>
      <c r="C55" s="45">
        <f>(2*(0.102)^2)/'Deliverance II Stability'!F55</f>
        <v>0.8447204969</v>
      </c>
      <c r="D55" s="45">
        <f t="shared" si="7"/>
        <v>3</v>
      </c>
      <c r="E55" s="45">
        <f t="shared" si="8"/>
        <v>0.0008732</v>
      </c>
      <c r="F55" s="45">
        <f t="shared" si="9"/>
        <v>0.024633</v>
      </c>
      <c r="G55" s="45">
        <v>1.14</v>
      </c>
      <c r="H55" s="45">
        <f t="shared" si="10"/>
        <v>0.5473572873</v>
      </c>
      <c r="I55" s="20">
        <f>(D52*PI()*C52*(F52/E52))/(2+SQRT(4+((H55*C52)/(COS(B52)))^2))</f>
        <v>55.23948125</v>
      </c>
    </row>
    <row r="56" ht="12.75" customHeight="1">
      <c r="B56" s="44">
        <f t="shared" si="6"/>
        <v>0.463647609</v>
      </c>
      <c r="C56" s="45">
        <f>(2*(0.102)^2)/'Deliverance II Stability'!F56</f>
        <v>0.8447204969</v>
      </c>
      <c r="D56" s="45">
        <f t="shared" si="7"/>
        <v>3</v>
      </c>
      <c r="E56" s="45">
        <f t="shared" si="8"/>
        <v>0.0008732</v>
      </c>
      <c r="F56" s="45">
        <f t="shared" si="9"/>
        <v>0.024633</v>
      </c>
      <c r="G56" s="45">
        <v>1.15</v>
      </c>
      <c r="H56" s="45">
        <f t="shared" si="10"/>
        <v>0.5678908346</v>
      </c>
      <c r="I56" s="20">
        <f>(D52*PI()*C52*(F52/E52))/(2+SQRT(4+((H56*C52)/(COS(B52)))^2))</f>
        <v>55.17247207</v>
      </c>
    </row>
    <row r="57" ht="12.75" customHeight="1">
      <c r="B57" s="44">
        <f t="shared" si="6"/>
        <v>0.463647609</v>
      </c>
      <c r="C57" s="45">
        <f>(2*(0.102)^2)/'Deliverance II Stability'!F57</f>
        <v>0.8447204969</v>
      </c>
      <c r="D57" s="45">
        <f t="shared" si="7"/>
        <v>3</v>
      </c>
      <c r="E57" s="45">
        <f t="shared" si="8"/>
        <v>0.0008732</v>
      </c>
      <c r="F57" s="45">
        <f t="shared" si="9"/>
        <v>0.024633</v>
      </c>
      <c r="G57" s="45">
        <v>1.16</v>
      </c>
      <c r="H57" s="45">
        <f t="shared" si="10"/>
        <v>0.5878775383</v>
      </c>
      <c r="I57" s="20">
        <f>(D56*PI()*C56*(F56/E56))/(2+SQRT(4+((H57*C56)/(COS(B56)))^2))</f>
        <v>55.10520309</v>
      </c>
    </row>
    <row r="58" ht="12.75" customHeight="1">
      <c r="B58" s="44">
        <f t="shared" si="6"/>
        <v>0.463647609</v>
      </c>
      <c r="C58" s="45">
        <f>(2*(0.102)^2)/'Deliverance II Stability'!F58</f>
        <v>0.8447204969</v>
      </c>
      <c r="D58" s="45">
        <f t="shared" si="7"/>
        <v>3</v>
      </c>
      <c r="E58" s="45">
        <f t="shared" si="8"/>
        <v>0.0008732</v>
      </c>
      <c r="F58" s="45">
        <f t="shared" si="9"/>
        <v>0.024633</v>
      </c>
      <c r="G58" s="45">
        <v>1.17</v>
      </c>
      <c r="H58" s="45">
        <f t="shared" si="10"/>
        <v>0.6073713856</v>
      </c>
      <c r="I58" s="20">
        <f>(D56*PI()*C56*(F56/E56))/(2+SQRT(4+((H58*C56)/(COS(B56)))^2))</f>
        <v>55.03767982</v>
      </c>
    </row>
    <row r="59" ht="12.75" customHeight="1">
      <c r="B59" s="44">
        <f t="shared" si="6"/>
        <v>0.463647609</v>
      </c>
      <c r="C59" s="45">
        <f>(2*(0.102)^2)/'Deliverance II Stability'!F59</f>
        <v>0.8447204969</v>
      </c>
      <c r="D59" s="45">
        <f t="shared" si="7"/>
        <v>3</v>
      </c>
      <c r="E59" s="45">
        <f t="shared" si="8"/>
        <v>0.0008732</v>
      </c>
      <c r="F59" s="45">
        <f t="shared" si="9"/>
        <v>0.024633</v>
      </c>
      <c r="G59" s="45">
        <v>1.18</v>
      </c>
      <c r="H59" s="45">
        <f t="shared" si="10"/>
        <v>0.6264183905</v>
      </c>
      <c r="I59" s="20">
        <f>(D56*PI()*C56*(F56/E56))/(2+SQRT(4+((H59*C56)/(COS(B56)))^2))</f>
        <v>54.96990772</v>
      </c>
    </row>
    <row r="60" ht="12.75" customHeight="1">
      <c r="B60" s="44">
        <f t="shared" si="6"/>
        <v>0.463647609</v>
      </c>
      <c r="C60" s="45">
        <f>(2*(0.102)^2)/'Deliverance II Stability'!F60</f>
        <v>0.8447204969</v>
      </c>
      <c r="D60" s="45">
        <f t="shared" si="7"/>
        <v>3</v>
      </c>
      <c r="E60" s="45">
        <f t="shared" si="8"/>
        <v>0.0008732</v>
      </c>
      <c r="F60" s="45">
        <f t="shared" si="9"/>
        <v>0.024633</v>
      </c>
      <c r="G60" s="45">
        <v>1.19</v>
      </c>
      <c r="H60" s="45">
        <f t="shared" si="10"/>
        <v>0.6450581369</v>
      </c>
      <c r="I60" s="20">
        <f>(D56*PI()*C56*(F56/E56))/(2+SQRT(4+((H60*C56)/(COS(B56)))^2))</f>
        <v>54.90189223</v>
      </c>
    </row>
    <row r="61" ht="12.75" customHeight="1">
      <c r="B61" s="44">
        <f t="shared" si="6"/>
        <v>0.463647609</v>
      </c>
      <c r="C61" s="45">
        <f>(2*(0.102)^2)/'Deliverance II Stability'!F61</f>
        <v>0.8447204969</v>
      </c>
      <c r="D61" s="45">
        <f t="shared" si="7"/>
        <v>3</v>
      </c>
      <c r="E61" s="45">
        <f t="shared" si="8"/>
        <v>0.0008732</v>
      </c>
      <c r="F61" s="45">
        <f t="shared" si="9"/>
        <v>0.024633</v>
      </c>
      <c r="G61" s="45">
        <v>1.2</v>
      </c>
      <c r="H61" s="45">
        <f t="shared" si="10"/>
        <v>0.6633249581</v>
      </c>
      <c r="I61" s="20">
        <f>(D60*PI()*C60*(F60/E60))/(2+SQRT(4+((H61*C60)/(COS(B60)))^2))</f>
        <v>54.83363873</v>
      </c>
    </row>
    <row r="62" ht="12.75" customHeight="1">
      <c r="B62" s="44">
        <f t="shared" si="6"/>
        <v>0.463647609</v>
      </c>
      <c r="C62" s="45">
        <f>(2*(0.102)^2)/'Deliverance II Stability'!F62</f>
        <v>0.8447204969</v>
      </c>
      <c r="D62" s="45">
        <f t="shared" si="7"/>
        <v>3</v>
      </c>
      <c r="E62" s="45">
        <f t="shared" si="8"/>
        <v>0.0008732</v>
      </c>
      <c r="F62" s="45">
        <f t="shared" si="9"/>
        <v>0.024633</v>
      </c>
      <c r="G62" s="45">
        <v>1.21</v>
      </c>
      <c r="H62" s="45">
        <f t="shared" si="10"/>
        <v>0.6812488532</v>
      </c>
      <c r="I62" s="20">
        <f>(D60*PI()*C60*(F60/E60))/(2+SQRT(4+((H62*C60)/(COS(B60)))^2))</f>
        <v>54.76515258</v>
      </c>
    </row>
    <row r="63" ht="12.75" customHeight="1">
      <c r="B63" s="44">
        <f t="shared" si="6"/>
        <v>0.463647609</v>
      </c>
      <c r="C63" s="45">
        <f>(2*(0.102)^2)/'Deliverance II Stability'!F63</f>
        <v>0.8447204969</v>
      </c>
      <c r="D63" s="45">
        <f t="shared" si="7"/>
        <v>3</v>
      </c>
      <c r="E63" s="45">
        <f t="shared" si="8"/>
        <v>0.0008732</v>
      </c>
      <c r="F63" s="45">
        <f t="shared" si="9"/>
        <v>0.024633</v>
      </c>
      <c r="G63" s="45">
        <v>1.22</v>
      </c>
      <c r="H63" s="45">
        <f t="shared" si="10"/>
        <v>0.6988562084</v>
      </c>
      <c r="I63" s="20">
        <f>(D60*PI()*C60*(F60/E60))/(2+SQRT(4+((H63*C60)/(COS(B60)))^2))</f>
        <v>54.69643907</v>
      </c>
    </row>
    <row r="64" ht="12.75" customHeight="1">
      <c r="B64" s="44">
        <f t="shared" si="6"/>
        <v>0.463647609</v>
      </c>
      <c r="C64" s="45">
        <f>(2*(0.102)^2)/'Deliverance II Stability'!F64</f>
        <v>0.8447204969</v>
      </c>
      <c r="D64" s="45">
        <f t="shared" si="7"/>
        <v>3</v>
      </c>
      <c r="E64" s="45">
        <f t="shared" si="8"/>
        <v>0.0008732</v>
      </c>
      <c r="F64" s="45">
        <f t="shared" si="9"/>
        <v>0.024633</v>
      </c>
      <c r="G64" s="45">
        <v>1.23</v>
      </c>
      <c r="H64" s="45">
        <f t="shared" si="10"/>
        <v>0.7161703708</v>
      </c>
      <c r="I64" s="20">
        <f>(D60*PI()*C60*(F60/E60))/(2+SQRT(4+((H64*C60)/(COS(B60)))^2))</f>
        <v>54.62750347</v>
      </c>
    </row>
    <row r="65" ht="12.75" customHeight="1">
      <c r="B65" s="44">
        <f t="shared" si="6"/>
        <v>0.463647609</v>
      </c>
      <c r="C65" s="45">
        <f>(2*(0.102)^2)/'Deliverance II Stability'!F65</f>
        <v>0.8447204969</v>
      </c>
      <c r="D65" s="45">
        <f t="shared" si="7"/>
        <v>3</v>
      </c>
      <c r="E65" s="45">
        <f t="shared" si="8"/>
        <v>0.0008732</v>
      </c>
      <c r="F65" s="45">
        <f t="shared" si="9"/>
        <v>0.024633</v>
      </c>
      <c r="G65" s="45">
        <v>1.24</v>
      </c>
      <c r="H65" s="45">
        <f t="shared" si="10"/>
        <v>0.7332121112</v>
      </c>
      <c r="I65" s="20">
        <f>(D64*PI()*C64*(F64/E64))/(2+SQRT(4+((H65*C64)/(COS(B64)))^2))</f>
        <v>54.55835099</v>
      </c>
    </row>
    <row r="66" ht="12.75" customHeight="1">
      <c r="B66" s="44">
        <f t="shared" si="6"/>
        <v>0.463647609</v>
      </c>
      <c r="C66" s="45">
        <f>(2*(0.102)^2)/'Deliverance II Stability'!F66</f>
        <v>0.8447204969</v>
      </c>
      <c r="D66" s="45">
        <f t="shared" si="7"/>
        <v>3</v>
      </c>
      <c r="E66" s="45">
        <f t="shared" si="8"/>
        <v>0.0008732</v>
      </c>
      <c r="F66" s="45">
        <f t="shared" si="9"/>
        <v>0.024633</v>
      </c>
      <c r="G66" s="45">
        <v>1.25</v>
      </c>
      <c r="H66" s="45">
        <f t="shared" si="10"/>
        <v>0.75</v>
      </c>
      <c r="I66" s="20">
        <f>(D64*PI()*C64*(F64/E64))/(2+SQRT(4+((H66*C64)/(COS(B64)))^2))</f>
        <v>54.48898682</v>
      </c>
    </row>
    <row r="67" ht="12.75" customHeight="1">
      <c r="B67" s="44">
        <f t="shared" si="6"/>
        <v>0.463647609</v>
      </c>
      <c r="C67" s="45">
        <f>(2*(0.102)^2)/'Deliverance II Stability'!F67</f>
        <v>0.8447204969</v>
      </c>
      <c r="D67" s="45">
        <f t="shared" si="7"/>
        <v>3</v>
      </c>
      <c r="E67" s="45">
        <f t="shared" si="8"/>
        <v>0.0008732</v>
      </c>
      <c r="F67" s="45">
        <f t="shared" si="9"/>
        <v>0.024633</v>
      </c>
      <c r="G67" s="45">
        <v>1.26</v>
      </c>
      <c r="H67" s="45">
        <f t="shared" si="10"/>
        <v>0.7665507159</v>
      </c>
      <c r="I67" s="20">
        <f>(D64*PI()*C64*(F64/E64))/(2+SQRT(4+((H67*C64)/(COS(B64)))^2))</f>
        <v>54.41941608</v>
      </c>
    </row>
    <row r="68" ht="12.75" customHeight="1">
      <c r="B68" s="44">
        <f t="shared" si="6"/>
        <v>0.463647609</v>
      </c>
      <c r="C68" s="45">
        <f>(2*(0.102)^2)/'Deliverance II Stability'!F68</f>
        <v>0.8447204969</v>
      </c>
      <c r="D68" s="45">
        <f t="shared" si="7"/>
        <v>3</v>
      </c>
      <c r="E68" s="45">
        <f t="shared" si="8"/>
        <v>0.0008732</v>
      </c>
      <c r="F68" s="45">
        <f t="shared" si="9"/>
        <v>0.024633</v>
      </c>
      <c r="G68" s="45">
        <v>1.27</v>
      </c>
      <c r="H68" s="45">
        <f t="shared" si="10"/>
        <v>0.782879301</v>
      </c>
      <c r="I68" s="20">
        <f>(D64*PI()*C64*(F64/E64))/(2+SQRT(4+((H68*C64)/(COS(B64)))^2))</f>
        <v>54.34964385</v>
      </c>
    </row>
    <row r="69" ht="12.75" customHeight="1">
      <c r="B69" s="44">
        <f t="shared" si="6"/>
        <v>0.463647609</v>
      </c>
      <c r="C69" s="45">
        <f>(2*(0.102)^2)/'Deliverance II Stability'!F69</f>
        <v>0.8447204969</v>
      </c>
      <c r="D69" s="45">
        <f t="shared" si="7"/>
        <v>3</v>
      </c>
      <c r="E69" s="45">
        <f t="shared" si="8"/>
        <v>0.0008732</v>
      </c>
      <c r="F69" s="45">
        <f t="shared" si="9"/>
        <v>0.024633</v>
      </c>
      <c r="G69" s="45">
        <v>1.28</v>
      </c>
      <c r="H69" s="45">
        <f t="shared" si="10"/>
        <v>0.7989993742</v>
      </c>
      <c r="I69" s="20">
        <f>(D68*PI()*C68*(F68/E68))/(2+SQRT(4+((H69*C68)/(COS(B68)))^2))</f>
        <v>54.27967518</v>
      </c>
    </row>
    <row r="70" ht="12.75" customHeight="1">
      <c r="B70" s="44">
        <f t="shared" si="6"/>
        <v>0.463647609</v>
      </c>
      <c r="C70" s="45">
        <f>(2*(0.102)^2)/'Deliverance II Stability'!F70</f>
        <v>0.8447204969</v>
      </c>
      <c r="D70" s="45">
        <f t="shared" si="7"/>
        <v>3</v>
      </c>
      <c r="E70" s="45">
        <f t="shared" si="8"/>
        <v>0.0008732</v>
      </c>
      <c r="F70" s="45">
        <f t="shared" si="9"/>
        <v>0.024633</v>
      </c>
      <c r="G70" s="45">
        <v>1.29</v>
      </c>
      <c r="H70" s="45">
        <f t="shared" si="10"/>
        <v>0.8149233093</v>
      </c>
      <c r="I70" s="20">
        <f>(D68*PI()*C68*(F68/E68))/(2+SQRT(4+((H70*C68)/(COS(B68)))^2))</f>
        <v>54.20951507</v>
      </c>
    </row>
    <row r="71" ht="12.75" customHeight="1">
      <c r="B71" s="44">
        <f t="shared" si="6"/>
        <v>0.463647609</v>
      </c>
      <c r="C71" s="45">
        <f>(2*(0.102)^2)/'Deliverance II Stability'!F71</f>
        <v>0.8447204969</v>
      </c>
      <c r="D71" s="45">
        <f t="shared" si="7"/>
        <v>3</v>
      </c>
      <c r="E71" s="45">
        <f t="shared" si="8"/>
        <v>0.0008732</v>
      </c>
      <c r="F71" s="45">
        <f t="shared" si="9"/>
        <v>0.024633</v>
      </c>
      <c r="G71" s="45">
        <v>1.3</v>
      </c>
      <c r="H71" s="45">
        <f t="shared" si="10"/>
        <v>0.8306623863</v>
      </c>
      <c r="I71" s="20">
        <f>(D68*PI()*C68*(F68/E68))/(2+SQRT(4+((H71*C68)/(COS(B68)))^2))</f>
        <v>54.13916846</v>
      </c>
      <c r="K71" s="7" t="s">
        <v>85</v>
      </c>
      <c r="L71" s="7"/>
      <c r="M71" s="7"/>
      <c r="N71" s="7"/>
      <c r="O71" s="7"/>
    </row>
    <row r="72" ht="12.75" customHeight="1">
      <c r="B72" s="44">
        <f t="shared" si="6"/>
        <v>0.463647609</v>
      </c>
      <c r="C72" s="45">
        <f>(2*(0.102)^2)/'Deliverance II Stability'!F72</f>
        <v>0.8447204969</v>
      </c>
      <c r="D72" s="45">
        <f t="shared" si="7"/>
        <v>3</v>
      </c>
      <c r="E72" s="45">
        <f t="shared" si="8"/>
        <v>0.0008732</v>
      </c>
      <c r="F72" s="45">
        <f t="shared" si="9"/>
        <v>0.024633</v>
      </c>
      <c r="G72" s="45">
        <v>1.31</v>
      </c>
      <c r="H72" s="45">
        <f t="shared" si="10"/>
        <v>0.8462269199</v>
      </c>
      <c r="I72" s="20">
        <f>(D68*PI()*C68*(F68/E68))/(2+SQRT(4+((H72*C68)/(COS(B68)))^2))</f>
        <v>54.06864027</v>
      </c>
    </row>
    <row r="73" ht="12.75" customHeight="1">
      <c r="B73" s="44">
        <f t="shared" si="6"/>
        <v>0.463647609</v>
      </c>
      <c r="C73" s="45">
        <f>(2*(0.102)^2)/'Deliverance II Stability'!F73</f>
        <v>0.8447204969</v>
      </c>
      <c r="D73" s="45">
        <f t="shared" si="7"/>
        <v>3</v>
      </c>
      <c r="E73" s="45">
        <f t="shared" si="8"/>
        <v>0.0008732</v>
      </c>
      <c r="F73" s="45">
        <f t="shared" si="9"/>
        <v>0.024633</v>
      </c>
      <c r="G73" s="45">
        <v>1.32</v>
      </c>
      <c r="H73" s="45">
        <f t="shared" si="10"/>
        <v>0.8616263691</v>
      </c>
      <c r="I73" s="20">
        <f>(D72*PI()*C72*(F72/E72))/(2+SQRT(4+((H73*C72)/(COS(B72)))^2))</f>
        <v>53.99793535</v>
      </c>
    </row>
    <row r="74" ht="12.75" customHeight="1">
      <c r="B74" s="44">
        <f t="shared" si="6"/>
        <v>0.463647609</v>
      </c>
      <c r="C74" s="45">
        <f>(2*(0.102)^2)/'Deliverance II Stability'!F74</f>
        <v>0.8447204969</v>
      </c>
      <c r="D74" s="45">
        <f t="shared" si="7"/>
        <v>3</v>
      </c>
      <c r="E74" s="45">
        <f t="shared" si="8"/>
        <v>0.0008732</v>
      </c>
      <c r="F74" s="45">
        <f t="shared" si="9"/>
        <v>0.024633</v>
      </c>
      <c r="G74" s="45">
        <v>1.33</v>
      </c>
      <c r="H74" s="45">
        <f t="shared" si="10"/>
        <v>0.8768694316</v>
      </c>
      <c r="I74" s="20">
        <f>(D72*PI()*C72*(F72/E72))/(2+SQRT(4+((H74*C72)/(COS(B72)))^2))</f>
        <v>53.92705851</v>
      </c>
      <c r="K74" s="50" t="s">
        <v>86</v>
      </c>
      <c r="L74" s="51"/>
      <c r="M74" s="51"/>
      <c r="N74" s="51"/>
      <c r="O74" s="52"/>
    </row>
    <row r="75" ht="12.75" customHeight="1">
      <c r="B75" s="44">
        <f t="shared" si="6"/>
        <v>0.463647609</v>
      </c>
      <c r="C75" s="45">
        <f>(2*(0.102)^2)/'Deliverance II Stability'!F75</f>
        <v>0.8447204969</v>
      </c>
      <c r="D75" s="45">
        <f t="shared" si="7"/>
        <v>3</v>
      </c>
      <c r="E75" s="45">
        <f t="shared" si="8"/>
        <v>0.0008732</v>
      </c>
      <c r="F75" s="45">
        <f t="shared" si="9"/>
        <v>0.024633</v>
      </c>
      <c r="G75" s="45">
        <v>1.34</v>
      </c>
      <c r="H75" s="45">
        <f t="shared" si="10"/>
        <v>0.8919641248</v>
      </c>
      <c r="I75" s="20">
        <f>(D72*PI()*C72*(F72/E72))/(2+SQRT(4+((H75*C72)/(COS(B72)))^2))</f>
        <v>53.85601453</v>
      </c>
      <c r="K75" t="s">
        <v>87</v>
      </c>
    </row>
    <row r="76" ht="12.75" customHeight="1">
      <c r="B76" s="44">
        <f t="shared" si="6"/>
        <v>0.463647609</v>
      </c>
      <c r="C76" s="45">
        <f>(2*(0.102)^2)/'Deliverance II Stability'!F76</f>
        <v>0.8447204969</v>
      </c>
      <c r="D76" s="45">
        <f t="shared" si="7"/>
        <v>3</v>
      </c>
      <c r="E76" s="45">
        <f t="shared" si="8"/>
        <v>0.0008732</v>
      </c>
      <c r="F76" s="45">
        <f t="shared" si="9"/>
        <v>0.024633</v>
      </c>
      <c r="G76" s="45">
        <v>1.35</v>
      </c>
      <c r="H76" s="45">
        <f t="shared" si="10"/>
        <v>0.9069178574</v>
      </c>
      <c r="I76" s="20">
        <f>(D72*PI()*C72*(F72/E72))/(2+SQRT(4+((H76*C72)/(COS(B72)))^2))</f>
        <v>53.78480812</v>
      </c>
    </row>
    <row r="77" ht="12.75" customHeight="1">
      <c r="B77" s="44">
        <f t="shared" si="6"/>
        <v>0.463647609</v>
      </c>
      <c r="C77" s="45">
        <f>(2*(0.102)^2)/'Deliverance II Stability'!F77</f>
        <v>0.8447204969</v>
      </c>
      <c r="D77" s="45">
        <f t="shared" si="7"/>
        <v>3</v>
      </c>
      <c r="E77" s="45">
        <f t="shared" si="8"/>
        <v>0.0008732</v>
      </c>
      <c r="F77" s="45">
        <f t="shared" si="9"/>
        <v>0.024633</v>
      </c>
      <c r="G77" s="45">
        <v>1.36</v>
      </c>
      <c r="H77" s="45">
        <f t="shared" si="10"/>
        <v>0.9217374897</v>
      </c>
      <c r="I77" s="20">
        <f>(D76*PI()*C76*(F76/E76))/(2+SQRT(4+((H77*C76)/(COS(B76)))^2))</f>
        <v>53.71344397</v>
      </c>
    </row>
    <row r="78" ht="12.75" customHeight="1">
      <c r="B78" s="44">
        <f t="shared" si="6"/>
        <v>0.463647609</v>
      </c>
      <c r="C78" s="45">
        <f>(2*(0.102)^2)/'Deliverance II Stability'!F78</f>
        <v>0.8447204969</v>
      </c>
      <c r="D78" s="45">
        <f t="shared" si="7"/>
        <v>3</v>
      </c>
      <c r="E78" s="45">
        <f t="shared" si="8"/>
        <v>0.0008732</v>
      </c>
      <c r="F78" s="45">
        <f t="shared" si="9"/>
        <v>0.024633</v>
      </c>
      <c r="G78" s="45">
        <v>1.37</v>
      </c>
      <c r="H78" s="45">
        <f t="shared" si="10"/>
        <v>0.9364293887</v>
      </c>
      <c r="I78" s="20">
        <f>(D76*PI()*C76*(F76/E76))/(2+SQRT(4+((H78*C76)/(COS(B76)))^2))</f>
        <v>53.64192669</v>
      </c>
    </row>
    <row r="79" ht="12.75" customHeight="1">
      <c r="B79" s="44">
        <f t="shared" si="6"/>
        <v>0.463647609</v>
      </c>
      <c r="C79" s="45">
        <f>(2*(0.102)^2)/'Deliverance II Stability'!F79</f>
        <v>0.8447204969</v>
      </c>
      <c r="D79" s="45">
        <f t="shared" si="7"/>
        <v>3</v>
      </c>
      <c r="E79" s="45">
        <f t="shared" si="8"/>
        <v>0.0008732</v>
      </c>
      <c r="F79" s="45">
        <f t="shared" si="9"/>
        <v>0.024633</v>
      </c>
      <c r="G79" s="45">
        <v>1.38</v>
      </c>
      <c r="H79" s="45">
        <f t="shared" si="10"/>
        <v>0.9509994742</v>
      </c>
      <c r="I79" s="20">
        <f>(D76*PI()*C76*(F76/E76))/(2+SQRT(4+((H79*C76)/(COS(B76)))^2))</f>
        <v>53.57026087</v>
      </c>
    </row>
    <row r="80" ht="12.75" customHeight="1">
      <c r="B80" s="44">
        <f t="shared" si="6"/>
        <v>0.463647609</v>
      </c>
      <c r="C80" s="45">
        <f>(2*(0.102)^2)/'Deliverance II Stability'!F80</f>
        <v>0.8447204969</v>
      </c>
      <c r="D80" s="45">
        <f t="shared" si="7"/>
        <v>3</v>
      </c>
      <c r="E80" s="45">
        <f t="shared" si="8"/>
        <v>0.0008732</v>
      </c>
      <c r="F80" s="45">
        <f t="shared" si="9"/>
        <v>0.024633</v>
      </c>
      <c r="G80" s="45">
        <v>1.39</v>
      </c>
      <c r="H80" s="45">
        <f t="shared" si="10"/>
        <v>0.9654532614</v>
      </c>
      <c r="I80" s="20">
        <f>(D76*PI()*C76*(F76/E76))/(2+SQRT(4+((H80*C76)/(COS(B76)))^2))</f>
        <v>53.49845105</v>
      </c>
    </row>
    <row r="81" ht="12.75" customHeight="1">
      <c r="B81" s="44">
        <f t="shared" si="6"/>
        <v>0.463647609</v>
      </c>
      <c r="C81" s="45">
        <f>(2*(0.102)^2)/'Deliverance II Stability'!F81</f>
        <v>0.8447204969</v>
      </c>
      <c r="D81" s="45">
        <f t="shared" si="7"/>
        <v>3</v>
      </c>
      <c r="E81" s="45">
        <f t="shared" si="8"/>
        <v>0.0008732</v>
      </c>
      <c r="F81" s="45">
        <f t="shared" si="9"/>
        <v>0.024633</v>
      </c>
      <c r="G81" s="45">
        <v>1.4</v>
      </c>
      <c r="H81" s="45">
        <f t="shared" si="10"/>
        <v>0.9797958971</v>
      </c>
      <c r="I81" s="20">
        <f>(D80*PI()*C80*(F80/E80))/(2+SQRT(4+((H81*C80)/(COS(B80)))^2))</f>
        <v>53.42650171</v>
      </c>
    </row>
    <row r="82" ht="12.75" customHeight="1">
      <c r="B82" s="44">
        <f t="shared" si="6"/>
        <v>0.463647609</v>
      </c>
      <c r="C82" s="45">
        <f>(2*(0.102)^2)/'Deliverance II Stability'!F82</f>
        <v>0.8447204969</v>
      </c>
      <c r="D82" s="45">
        <f t="shared" si="7"/>
        <v>3</v>
      </c>
      <c r="E82" s="45">
        <f t="shared" si="8"/>
        <v>0.0008732</v>
      </c>
      <c r="F82" s="45">
        <f t="shared" si="9"/>
        <v>0.024633</v>
      </c>
      <c r="G82" s="45">
        <v>1.41</v>
      </c>
      <c r="H82" s="45">
        <f t="shared" si="10"/>
        <v>0.9940321926</v>
      </c>
      <c r="I82" s="20">
        <f>(D80*PI()*C80*(F80/E80))/(2+SQRT(4+((H82*C80)/(COS(B80)))^2))</f>
        <v>53.35441729</v>
      </c>
    </row>
    <row r="83" ht="12.75" customHeight="1">
      <c r="B83" s="44">
        <f t="shared" si="6"/>
        <v>0.463647609</v>
      </c>
      <c r="C83" s="45">
        <f>(2*(0.102)^2)/'Deliverance II Stability'!F83</f>
        <v>0.8447204969</v>
      </c>
      <c r="D83" s="45">
        <f t="shared" si="7"/>
        <v>3</v>
      </c>
      <c r="E83" s="45">
        <f t="shared" si="8"/>
        <v>0.0008732</v>
      </c>
      <c r="F83" s="45">
        <f t="shared" si="9"/>
        <v>0.024633</v>
      </c>
      <c r="G83" s="45">
        <v>1.42</v>
      </c>
      <c r="H83" s="45">
        <f t="shared" si="10"/>
        <v>1.008166653</v>
      </c>
      <c r="I83" s="20">
        <f>(D80*PI()*C80*(F80/E80))/(2+SQRT(4+((H83*C80)/(COS(B80)))^2))</f>
        <v>53.28220219</v>
      </c>
    </row>
    <row r="84" ht="12.75" customHeight="1">
      <c r="B84" s="44">
        <f t="shared" si="6"/>
        <v>0.463647609</v>
      </c>
      <c r="C84" s="45">
        <f>(2*(0.102)^2)/'Deliverance II Stability'!F84</f>
        <v>0.8447204969</v>
      </c>
      <c r="D84" s="45">
        <f t="shared" si="7"/>
        <v>3</v>
      </c>
      <c r="E84" s="45">
        <f t="shared" si="8"/>
        <v>0.0008732</v>
      </c>
      <c r="F84" s="45">
        <f t="shared" si="9"/>
        <v>0.024633</v>
      </c>
      <c r="G84" s="45">
        <v>1.43</v>
      </c>
      <c r="H84" s="45">
        <f t="shared" si="10"/>
        <v>1.022203502</v>
      </c>
      <c r="I84" s="20">
        <f>(D80*PI()*C80*(F80/E80))/(2+SQRT(4+((H84*C80)/(COS(B80)))^2))</f>
        <v>53.20986075</v>
      </c>
    </row>
    <row r="85" ht="12.75" customHeight="1">
      <c r="B85" s="44">
        <f t="shared" si="6"/>
        <v>0.463647609</v>
      </c>
      <c r="C85" s="45">
        <f>(2*(0.102)^2)/'Deliverance II Stability'!F85</f>
        <v>0.8447204969</v>
      </c>
      <c r="D85" s="45">
        <f t="shared" si="7"/>
        <v>3</v>
      </c>
      <c r="E85" s="45">
        <f t="shared" si="8"/>
        <v>0.0008732</v>
      </c>
      <c r="F85" s="45">
        <f t="shared" si="9"/>
        <v>0.024633</v>
      </c>
      <c r="G85" s="45">
        <v>1.44</v>
      </c>
      <c r="H85" s="45">
        <f t="shared" si="10"/>
        <v>1.036146708</v>
      </c>
      <c r="I85" s="20">
        <f>(D84*PI()*C84*(F84/E84))/(2+SQRT(4+((H85*C84)/(COS(B84)))^2))</f>
        <v>53.13739728</v>
      </c>
    </row>
    <row r="86" ht="12.75" customHeight="1">
      <c r="B86" s="44">
        <f t="shared" si="6"/>
        <v>0.463647609</v>
      </c>
      <c r="C86" s="45">
        <f>(2*(0.102)^2)/'Deliverance II Stability'!F86</f>
        <v>0.8447204969</v>
      </c>
      <c r="D86" s="45">
        <f t="shared" si="7"/>
        <v>3</v>
      </c>
      <c r="E86" s="45">
        <f t="shared" si="8"/>
        <v>0.0008732</v>
      </c>
      <c r="F86" s="45">
        <f t="shared" si="9"/>
        <v>0.024633</v>
      </c>
      <c r="G86" s="45">
        <v>1.45</v>
      </c>
      <c r="H86" s="45">
        <f t="shared" si="10"/>
        <v>1.05</v>
      </c>
      <c r="I86" s="20">
        <f>(D84*PI()*C84*(F84/E84))/(2+SQRT(4+((H86*C84)/(COS(B84)))^2))</f>
        <v>53.06481602</v>
      </c>
    </row>
    <row r="87" ht="12.75" customHeight="1">
      <c r="B87" s="44">
        <f t="shared" si="6"/>
        <v>0.463647609</v>
      </c>
      <c r="C87" s="45">
        <f>(2*(0.102)^2)/'Deliverance II Stability'!F87</f>
        <v>0.8447204969</v>
      </c>
      <c r="D87" s="45">
        <f t="shared" si="7"/>
        <v>3</v>
      </c>
      <c r="E87" s="45">
        <f t="shared" si="8"/>
        <v>0.0008732</v>
      </c>
      <c r="F87" s="45">
        <f t="shared" si="9"/>
        <v>0.024633</v>
      </c>
      <c r="G87" s="45">
        <v>1.46</v>
      </c>
      <c r="H87" s="45">
        <f t="shared" si="10"/>
        <v>1.063766892</v>
      </c>
      <c r="I87" s="20">
        <f>(D84*PI()*C84*(F84/E84))/(2+SQRT(4+((H87*C84)/(COS(B84)))^2))</f>
        <v>52.99212118</v>
      </c>
    </row>
    <row r="88" ht="12.75" customHeight="1">
      <c r="B88" s="44">
        <f t="shared" si="6"/>
        <v>0.463647609</v>
      </c>
      <c r="C88" s="45">
        <f>(2*(0.102)^2)/'Deliverance II Stability'!F88</f>
        <v>0.8447204969</v>
      </c>
      <c r="D88" s="45">
        <f t="shared" si="7"/>
        <v>3</v>
      </c>
      <c r="E88" s="45">
        <f t="shared" si="8"/>
        <v>0.0008732</v>
      </c>
      <c r="F88" s="45">
        <f t="shared" si="9"/>
        <v>0.024633</v>
      </c>
      <c r="G88" s="45">
        <v>1.47</v>
      </c>
      <c r="H88" s="45">
        <f t="shared" si="10"/>
        <v>1.077450695</v>
      </c>
      <c r="I88" s="20">
        <f>(D84*PI()*C84*(F84/E84))/(2+SQRT(4+((H88*C84)/(COS(B84)))^2))</f>
        <v>52.91931693</v>
      </c>
    </row>
    <row r="89" ht="12.75" customHeight="1">
      <c r="B89" s="44">
        <f t="shared" si="6"/>
        <v>0.463647609</v>
      </c>
      <c r="C89" s="45">
        <f>(2*(0.102)^2)/'Deliverance II Stability'!F89</f>
        <v>0.8447204969</v>
      </c>
      <c r="D89" s="45">
        <f t="shared" si="7"/>
        <v>3</v>
      </c>
      <c r="E89" s="45">
        <f t="shared" si="8"/>
        <v>0.0008732</v>
      </c>
      <c r="F89" s="45">
        <f t="shared" si="9"/>
        <v>0.024633</v>
      </c>
      <c r="G89" s="45">
        <v>1.48</v>
      </c>
      <c r="H89" s="45">
        <f t="shared" si="10"/>
        <v>1.091054536</v>
      </c>
      <c r="I89" s="20">
        <f>(D88*PI()*C88*(F88/E88))/(2+SQRT(4+((H89*C88)/(COS(B88)))^2))</f>
        <v>52.84640736</v>
      </c>
    </row>
    <row r="90" ht="12.75" customHeight="1">
      <c r="B90" s="44">
        <f t="shared" si="6"/>
        <v>0.463647609</v>
      </c>
      <c r="C90" s="45">
        <f>(2*(0.102)^2)/'Deliverance II Stability'!F90</f>
        <v>0.8447204969</v>
      </c>
      <c r="D90" s="45">
        <f t="shared" si="7"/>
        <v>3</v>
      </c>
      <c r="E90" s="45">
        <f t="shared" si="8"/>
        <v>0.0008732</v>
      </c>
      <c r="F90" s="45">
        <f t="shared" si="9"/>
        <v>0.024633</v>
      </c>
      <c r="G90" s="45">
        <v>1.49</v>
      </c>
      <c r="H90" s="45">
        <f t="shared" si="10"/>
        <v>1.104581369</v>
      </c>
      <c r="I90" s="20">
        <f>(D88*PI()*C88*(F88/E88))/(2+SQRT(4+((H90*C88)/(COS(B88)))^2))</f>
        <v>52.77339656</v>
      </c>
    </row>
    <row r="91" ht="12.75" customHeight="1">
      <c r="B91" s="44">
        <f t="shared" si="6"/>
        <v>0.463647609</v>
      </c>
      <c r="C91" s="45">
        <f>(2*(0.102)^2)/'Deliverance II Stability'!F91</f>
        <v>0.8447204969</v>
      </c>
      <c r="D91" s="45">
        <f t="shared" si="7"/>
        <v>3</v>
      </c>
      <c r="E91" s="45">
        <f t="shared" si="8"/>
        <v>0.0008732</v>
      </c>
      <c r="F91" s="45">
        <f t="shared" si="9"/>
        <v>0.024633</v>
      </c>
      <c r="G91" s="45">
        <v>1.5</v>
      </c>
      <c r="H91" s="45">
        <f t="shared" si="10"/>
        <v>1.118033989</v>
      </c>
      <c r="I91" s="20">
        <f>(D88*PI()*C88*(F88/E88))/(2+SQRT(4+((H91*C88)/(COS(B88)))^2))</f>
        <v>52.70028852</v>
      </c>
    </row>
    <row r="92" ht="12.75" customHeight="1">
      <c r="B92" s="44">
        <f t="shared" si="6"/>
        <v>0.463647609</v>
      </c>
      <c r="C92" s="45">
        <f>(2*(0.102)^2)/'Deliverance II Stability'!F92</f>
        <v>0.8447204969</v>
      </c>
      <c r="D92" s="45">
        <f t="shared" si="7"/>
        <v>3</v>
      </c>
      <c r="E92" s="45">
        <f t="shared" si="8"/>
        <v>0.0008732</v>
      </c>
      <c r="F92" s="45">
        <f t="shared" si="9"/>
        <v>0.024633</v>
      </c>
      <c r="G92" s="45">
        <v>1.51</v>
      </c>
      <c r="H92" s="45">
        <f t="shared" si="10"/>
        <v>1.131415043</v>
      </c>
      <c r="I92" s="20">
        <f>(D88*PI()*C88*(F88/E88))/(2+SQRT(4+((H92*C88)/(COS(B88)))^2))</f>
        <v>52.62708724</v>
      </c>
    </row>
    <row r="93" ht="12.75" customHeight="1">
      <c r="B93" s="44">
        <f t="shared" si="6"/>
        <v>0.463647609</v>
      </c>
      <c r="C93" s="45">
        <f>(2*(0.102)^2)/'Deliverance II Stability'!F93</f>
        <v>0.8447204969</v>
      </c>
      <c r="D93" s="45">
        <f t="shared" si="7"/>
        <v>3</v>
      </c>
      <c r="E93" s="45">
        <f t="shared" si="8"/>
        <v>0.0008732</v>
      </c>
      <c r="F93" s="45">
        <f t="shared" si="9"/>
        <v>0.024633</v>
      </c>
      <c r="G93" s="45">
        <v>1.52</v>
      </c>
      <c r="H93" s="45">
        <f t="shared" si="10"/>
        <v>1.144727042</v>
      </c>
      <c r="I93" s="20">
        <f>(D92*PI()*C92*(F92/E92))/(2+SQRT(4+((H93*C92)/(COS(B92)))^2))</f>
        <v>52.55379662</v>
      </c>
    </row>
    <row r="94" ht="12.75" customHeight="1">
      <c r="B94" s="44">
        <f t="shared" si="6"/>
        <v>0.463647609</v>
      </c>
      <c r="C94" s="45">
        <f>(2*(0.102)^2)/'Deliverance II Stability'!F94</f>
        <v>0.8447204969</v>
      </c>
      <c r="D94" s="45">
        <f t="shared" si="7"/>
        <v>3</v>
      </c>
      <c r="E94" s="45">
        <f t="shared" si="8"/>
        <v>0.0008732</v>
      </c>
      <c r="F94" s="45">
        <f t="shared" si="9"/>
        <v>0.024633</v>
      </c>
      <c r="G94" s="45">
        <v>1.53</v>
      </c>
      <c r="H94" s="45">
        <f t="shared" si="10"/>
        <v>1.157972366</v>
      </c>
      <c r="I94" s="20">
        <f>(D92*PI()*C92*(F92/E92))/(2+SQRT(4+((H94*C92)/(COS(B92)))^2))</f>
        <v>52.48042055</v>
      </c>
    </row>
    <row r="95" ht="12.75" customHeight="1">
      <c r="B95" s="44">
        <f t="shared" si="6"/>
        <v>0.463647609</v>
      </c>
      <c r="C95" s="45">
        <f>(2*(0.102)^2)/'Deliverance II Stability'!F95</f>
        <v>0.8447204969</v>
      </c>
      <c r="D95" s="45">
        <f t="shared" si="7"/>
        <v>3</v>
      </c>
      <c r="E95" s="45">
        <f t="shared" si="8"/>
        <v>0.0008732</v>
      </c>
      <c r="F95" s="45">
        <f t="shared" si="9"/>
        <v>0.024633</v>
      </c>
      <c r="G95" s="45">
        <v>1.54</v>
      </c>
      <c r="H95" s="45">
        <f t="shared" si="10"/>
        <v>1.171153278</v>
      </c>
      <c r="I95" s="20">
        <f>(D92*PI()*C92*(F92/E92))/(2+SQRT(4+((H95*C92)/(COS(B92)))^2))</f>
        <v>52.40696287</v>
      </c>
    </row>
    <row r="96" ht="12.75" customHeight="1">
      <c r="B96" s="44">
        <f t="shared" si="6"/>
        <v>0.463647609</v>
      </c>
      <c r="C96" s="45">
        <f>(2*(0.102)^2)/'Deliverance II Stability'!F96</f>
        <v>0.8447204969</v>
      </c>
      <c r="D96" s="45">
        <f t="shared" si="7"/>
        <v>3</v>
      </c>
      <c r="E96" s="45">
        <f t="shared" si="8"/>
        <v>0.0008732</v>
      </c>
      <c r="F96" s="45">
        <f t="shared" si="9"/>
        <v>0.024633</v>
      </c>
      <c r="G96" s="45">
        <v>1.55</v>
      </c>
      <c r="H96" s="45">
        <f t="shared" si="10"/>
        <v>1.184271928</v>
      </c>
      <c r="I96" s="20">
        <f>(D92*PI()*C92*(F92/E92))/(2+SQRT(4+((H96*C92)/(COS(B92)))^2))</f>
        <v>52.33342735</v>
      </c>
    </row>
    <row r="97" ht="12.75" customHeight="1">
      <c r="B97" s="44">
        <f t="shared" si="6"/>
        <v>0.463647609</v>
      </c>
      <c r="C97" s="45">
        <f>(2*(0.102)^2)/'Deliverance II Stability'!F97</f>
        <v>0.8447204969</v>
      </c>
      <c r="D97" s="45">
        <f t="shared" si="7"/>
        <v>3</v>
      </c>
      <c r="E97" s="45">
        <f t="shared" si="8"/>
        <v>0.0008732</v>
      </c>
      <c r="F97" s="45">
        <f t="shared" si="9"/>
        <v>0.024633</v>
      </c>
      <c r="G97" s="45">
        <v>1.56</v>
      </c>
      <c r="H97" s="45">
        <f t="shared" si="10"/>
        <v>1.197330364</v>
      </c>
      <c r="I97" s="20">
        <f>(D96*PI()*C96*(F96/E96))/(2+SQRT(4+((H97*C96)/(COS(B96)))^2))</f>
        <v>52.25981773</v>
      </c>
    </row>
    <row r="98" ht="12.75" customHeight="1">
      <c r="B98" s="44">
        <f t="shared" si="6"/>
        <v>0.463647609</v>
      </c>
      <c r="C98" s="45">
        <f>(2*(0.102)^2)/'Deliverance II Stability'!F98</f>
        <v>0.8447204969</v>
      </c>
      <c r="D98" s="45">
        <f t="shared" si="7"/>
        <v>3</v>
      </c>
      <c r="E98" s="45">
        <f t="shared" si="8"/>
        <v>0.0008732</v>
      </c>
      <c r="F98" s="45">
        <f t="shared" si="9"/>
        <v>0.024633</v>
      </c>
      <c r="G98" s="45">
        <v>1.57</v>
      </c>
      <c r="H98" s="45">
        <f t="shared" si="10"/>
        <v>1.210330533</v>
      </c>
      <c r="I98" s="20">
        <f>(D96*PI()*C96*(F96/E96))/(2+SQRT(4+((H98*C96)/(COS(B96)))^2))</f>
        <v>52.18613772</v>
      </c>
    </row>
    <row r="99" ht="12.75" customHeight="1">
      <c r="B99" s="44">
        <f t="shared" si="6"/>
        <v>0.463647609</v>
      </c>
      <c r="C99" s="45">
        <f>(2*(0.102)^2)/'Deliverance II Stability'!F99</f>
        <v>0.8447204969</v>
      </c>
      <c r="D99" s="45">
        <f t="shared" si="7"/>
        <v>3</v>
      </c>
      <c r="E99" s="45">
        <f t="shared" si="8"/>
        <v>0.0008732</v>
      </c>
      <c r="F99" s="45">
        <f t="shared" si="9"/>
        <v>0.024633</v>
      </c>
      <c r="G99" s="45">
        <v>1.58</v>
      </c>
      <c r="H99" s="45">
        <f t="shared" si="10"/>
        <v>1.223274295</v>
      </c>
      <c r="I99" s="20">
        <f>(D96*PI()*C96*(F96/E96))/(2+SQRT(4+((H99*C96)/(COS(B96)))^2))</f>
        <v>52.11239095</v>
      </c>
    </row>
    <row r="100" ht="12.75" customHeight="1">
      <c r="B100" s="44">
        <f t="shared" si="6"/>
        <v>0.463647609</v>
      </c>
      <c r="C100" s="45">
        <f>(2*(0.102)^2)/'Deliverance II Stability'!F100</f>
        <v>0.8447204969</v>
      </c>
      <c r="D100" s="45">
        <f t="shared" si="7"/>
        <v>3</v>
      </c>
      <c r="E100" s="45">
        <f t="shared" si="8"/>
        <v>0.0008732</v>
      </c>
      <c r="F100" s="45">
        <f t="shared" si="9"/>
        <v>0.024633</v>
      </c>
      <c r="G100" s="45">
        <v>1.59</v>
      </c>
      <c r="H100" s="45">
        <f t="shared" si="10"/>
        <v>1.23616342</v>
      </c>
      <c r="I100" s="20">
        <f>(D96*PI()*C96*(F96/E96))/(2+SQRT(4+((H100*C96)/(COS(B96)))^2))</f>
        <v>52.03858103</v>
      </c>
    </row>
    <row r="101" ht="12.75" customHeight="1">
      <c r="B101" s="44">
        <f t="shared" si="6"/>
        <v>0.463647609</v>
      </c>
      <c r="C101" s="47">
        <f>(2*(0.102)^2)/'Deliverance II Stability'!F101</f>
        <v>0.8447204969</v>
      </c>
      <c r="D101" s="47">
        <f t="shared" si="7"/>
        <v>3</v>
      </c>
      <c r="E101" s="45">
        <f t="shared" si="8"/>
        <v>0.0008732</v>
      </c>
      <c r="F101" s="47">
        <f t="shared" si="9"/>
        <v>0.024633</v>
      </c>
      <c r="G101" s="47">
        <v>1.6</v>
      </c>
      <c r="H101" s="47">
        <f t="shared" si="10"/>
        <v>1.2489996</v>
      </c>
      <c r="I101" s="26">
        <f>(D100*PI()*C100*(F100/E100))/(2+SQRT(4+((H101*C100)/(COS(B100)))^2))</f>
        <v>51.96471152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J5"/>
  </hyperlink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1.71"/>
    <col customWidth="1" min="3" max="3" width="14.57"/>
    <col customWidth="1" min="4" max="4" width="4.57"/>
    <col customWidth="1" min="5" max="5" width="13.14"/>
    <col customWidth="1" min="6" max="6" width="4.57"/>
    <col customWidth="1" min="7" max="7" width="64.14"/>
    <col customWidth="1" min="8" max="26" width="11.57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ht="12.75" customHeight="1">
      <c r="A2" t="s">
        <v>6</v>
      </c>
      <c r="B2" t="s">
        <v>7</v>
      </c>
      <c r="C2">
        <v>16.31</v>
      </c>
      <c r="D2" t="s">
        <v>8</v>
      </c>
      <c r="E2" s="2">
        <f t="shared" ref="E2:E11" si="1">CONVERT(C2, "in", "m")</f>
        <v>0.414274</v>
      </c>
      <c r="F2" t="s">
        <v>11</v>
      </c>
    </row>
    <row r="3" ht="12.75" customHeight="1">
      <c r="A3" s="4" t="s">
        <v>12</v>
      </c>
      <c r="B3" t="s">
        <v>13</v>
      </c>
      <c r="C3">
        <v>5.5</v>
      </c>
      <c r="D3" t="s">
        <v>8</v>
      </c>
      <c r="E3" s="2">
        <f t="shared" si="1"/>
        <v>0.1397</v>
      </c>
      <c r="F3" t="s">
        <v>11</v>
      </c>
      <c r="H3" s="6"/>
    </row>
    <row r="4" ht="12.75" customHeight="1">
      <c r="A4" s="4" t="s">
        <v>14</v>
      </c>
      <c r="B4" t="s">
        <v>15</v>
      </c>
      <c r="C4">
        <v>16.0</v>
      </c>
      <c r="D4" t="s">
        <v>8</v>
      </c>
      <c r="E4" s="2">
        <f t="shared" si="1"/>
        <v>0.4064</v>
      </c>
      <c r="F4" t="s">
        <v>11</v>
      </c>
      <c r="H4" s="6"/>
    </row>
    <row r="5" ht="12.75" customHeight="1">
      <c r="A5" s="4" t="s">
        <v>16</v>
      </c>
      <c r="B5" t="s">
        <v>17</v>
      </c>
      <c r="C5">
        <v>5.0</v>
      </c>
      <c r="D5" t="s">
        <v>8</v>
      </c>
      <c r="E5" s="2">
        <f t="shared" si="1"/>
        <v>0.127</v>
      </c>
      <c r="F5" t="s">
        <v>11</v>
      </c>
      <c r="H5" s="6"/>
    </row>
    <row r="6" ht="12.75" customHeight="1">
      <c r="A6" s="4" t="s">
        <v>18</v>
      </c>
      <c r="B6" t="s">
        <v>19</v>
      </c>
      <c r="C6">
        <v>6.0</v>
      </c>
      <c r="D6" t="s">
        <v>8</v>
      </c>
      <c r="E6" s="2">
        <f t="shared" si="1"/>
        <v>0.1524</v>
      </c>
      <c r="F6" t="s">
        <v>11</v>
      </c>
      <c r="H6" s="6"/>
    </row>
    <row r="7" ht="12.75" customHeight="1">
      <c r="A7" t="s">
        <v>21</v>
      </c>
      <c r="B7" t="s">
        <v>22</v>
      </c>
      <c r="C7" s="8">
        <f>C6/(COS(ATAN((C8+C5/2-C4/2)/C6)))</f>
        <v>6.370211927</v>
      </c>
      <c r="D7" t="s">
        <v>8</v>
      </c>
      <c r="E7" s="2">
        <f t="shared" si="1"/>
        <v>0.161803383</v>
      </c>
      <c r="F7" t="s">
        <v>11</v>
      </c>
      <c r="H7" s="6"/>
    </row>
    <row r="8" ht="12.75" customHeight="1">
      <c r="A8" t="s">
        <v>23</v>
      </c>
      <c r="B8" t="s">
        <v>24</v>
      </c>
      <c r="C8" s="10">
        <v>7.64</v>
      </c>
      <c r="D8" t="s">
        <v>8</v>
      </c>
      <c r="E8" s="2">
        <f t="shared" si="1"/>
        <v>0.194056</v>
      </c>
      <c r="F8" t="s">
        <v>11</v>
      </c>
      <c r="H8" s="6"/>
    </row>
    <row r="9" ht="12.75" customHeight="1">
      <c r="A9" t="s">
        <v>26</v>
      </c>
      <c r="B9" t="s">
        <v>27</v>
      </c>
      <c r="C9" s="13">
        <f>C10-C4-C16</f>
        <v>177.64</v>
      </c>
      <c r="D9" t="s">
        <v>8</v>
      </c>
      <c r="E9" s="2">
        <f t="shared" si="1"/>
        <v>4.512056</v>
      </c>
      <c r="F9" t="s">
        <v>11</v>
      </c>
      <c r="G9">
        <f>C10-C16-C4</f>
        <v>177.64</v>
      </c>
      <c r="H9" s="17"/>
    </row>
    <row r="10" ht="12.75" customHeight="1">
      <c r="A10" s="4" t="s">
        <v>34</v>
      </c>
      <c r="B10" t="s">
        <v>35</v>
      </c>
      <c r="C10">
        <v>196.0</v>
      </c>
      <c r="D10" t="s">
        <v>8</v>
      </c>
      <c r="E10" s="2">
        <f t="shared" si="1"/>
        <v>4.9784</v>
      </c>
      <c r="F10" t="s">
        <v>11</v>
      </c>
      <c r="H10" s="6"/>
    </row>
    <row r="11" ht="12.75" customHeight="1">
      <c r="A11" t="s">
        <v>36</v>
      </c>
      <c r="B11" t="s">
        <v>37</v>
      </c>
      <c r="C11">
        <v>3.0</v>
      </c>
      <c r="D11" t="s">
        <v>8</v>
      </c>
      <c r="E11" s="2">
        <f t="shared" si="1"/>
        <v>0.0762</v>
      </c>
      <c r="F11" t="s">
        <v>11</v>
      </c>
    </row>
    <row r="12" ht="12.75" customHeight="1">
      <c r="A12" s="4" t="s">
        <v>38</v>
      </c>
      <c r="B12" t="s">
        <v>39</v>
      </c>
      <c r="C12">
        <v>3.0</v>
      </c>
      <c r="E12" s="2">
        <f t="shared" ref="E12:E13" si="2">C12</f>
        <v>3</v>
      </c>
      <c r="H12" s="6"/>
    </row>
    <row r="13" ht="12.75" customHeight="1">
      <c r="A13" t="s">
        <v>40</v>
      </c>
      <c r="B13" t="s">
        <v>41</v>
      </c>
      <c r="C13">
        <v>0.5</v>
      </c>
      <c r="E13" s="2">
        <f t="shared" si="2"/>
        <v>0.5</v>
      </c>
      <c r="G13" t="s">
        <v>45</v>
      </c>
      <c r="H13" s="6"/>
    </row>
    <row r="14" ht="12.75" customHeight="1">
      <c r="A14" t="s">
        <v>43</v>
      </c>
      <c r="B14" t="s">
        <v>44</v>
      </c>
      <c r="C14">
        <v>0.25</v>
      </c>
      <c r="D14" t="s">
        <v>8</v>
      </c>
      <c r="E14" s="19">
        <f t="shared" ref="E14:E20" si="3">CONVERT(C14, "in", "m")</f>
        <v>0.00635</v>
      </c>
    </row>
    <row r="15" ht="12.75" customHeight="1">
      <c r="A15" t="s">
        <v>46</v>
      </c>
      <c r="B15" t="s">
        <v>47</v>
      </c>
      <c r="C15">
        <v>0.25</v>
      </c>
      <c r="D15" t="s">
        <v>8</v>
      </c>
      <c r="E15" s="19">
        <f t="shared" si="3"/>
        <v>0.00635</v>
      </c>
      <c r="H15" s="6"/>
    </row>
    <row r="16" ht="12.75" customHeight="1">
      <c r="A16" t="s">
        <v>48</v>
      </c>
      <c r="C16">
        <v>2.36</v>
      </c>
      <c r="E16" s="2">
        <f t="shared" si="3"/>
        <v>0.059944</v>
      </c>
    </row>
    <row r="17" ht="12.75" customHeight="1">
      <c r="A17" t="s">
        <v>50</v>
      </c>
      <c r="C17">
        <v>4.24</v>
      </c>
      <c r="E17" s="2">
        <f t="shared" si="3"/>
        <v>0.107696</v>
      </c>
    </row>
    <row r="18" ht="12.75" customHeight="1">
      <c r="A18" t="s">
        <v>51</v>
      </c>
      <c r="C18">
        <v>3.23</v>
      </c>
      <c r="E18" s="2">
        <f t="shared" si="3"/>
        <v>0.082042</v>
      </c>
    </row>
    <row r="19" ht="12.75" customHeight="1">
      <c r="A19" t="s">
        <v>52</v>
      </c>
      <c r="C19">
        <v>0.15</v>
      </c>
      <c r="E19" s="19">
        <f t="shared" si="3"/>
        <v>0.00381</v>
      </c>
    </row>
    <row r="20" ht="12.75" customHeight="1">
      <c r="A20" t="s">
        <v>53</v>
      </c>
      <c r="C20">
        <v>8.62</v>
      </c>
      <c r="E20" s="2">
        <f t="shared" si="3"/>
        <v>0.218948</v>
      </c>
    </row>
    <row r="21" ht="12.75" customHeight="1">
      <c r="A21" t="s">
        <v>54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9.71"/>
    <col customWidth="1" min="3" max="3" width="15.86"/>
    <col customWidth="1" min="4" max="4" width="19.29"/>
    <col customWidth="1" min="5" max="5" width="12.57"/>
    <col customWidth="1" min="6" max="6" width="16.29"/>
    <col customWidth="1" min="7" max="7" width="12.29"/>
    <col customWidth="1" min="8" max="8" width="15.14"/>
    <col customWidth="1" min="9" max="9" width="19.29"/>
    <col customWidth="1" min="10" max="10" width="12.29"/>
    <col customWidth="1" min="11" max="11" width="16.0"/>
    <col customWidth="1" min="12" max="12" width="12.0"/>
    <col customWidth="1" min="13" max="13" width="16.71"/>
    <col customWidth="1" min="14" max="26" width="11.57"/>
  </cols>
  <sheetData>
    <row r="1" ht="12.75" customHeight="1"/>
    <row r="2" ht="12.75" customHeight="1"/>
    <row r="3" ht="12.75" customHeight="1"/>
    <row r="4" ht="12.75" customHeight="1">
      <c r="B4" s="1" t="s">
        <v>10</v>
      </c>
      <c r="C4" s="3"/>
      <c r="D4" s="3"/>
      <c r="E4" s="3"/>
      <c r="F4" s="3"/>
      <c r="G4" s="3"/>
      <c r="H4" s="5"/>
    </row>
    <row r="5" ht="12.75" customHeight="1">
      <c r="B5" s="7"/>
      <c r="C5" s="7"/>
      <c r="D5" s="7"/>
      <c r="E5" s="7"/>
      <c r="F5" s="7"/>
      <c r="G5" s="7"/>
      <c r="H5" s="7"/>
      <c r="J5" s="9" t="s">
        <v>20</v>
      </c>
    </row>
    <row r="6" ht="12.75" customHeight="1">
      <c r="B6" s="11" t="s">
        <v>25</v>
      </c>
      <c r="D6" s="11"/>
    </row>
    <row r="7" ht="12.75" customHeight="1">
      <c r="B7" s="12" t="s">
        <v>28</v>
      </c>
      <c r="C7" s="14" t="s">
        <v>29</v>
      </c>
      <c r="D7" s="14" t="s">
        <v>30</v>
      </c>
      <c r="E7" s="14" t="s">
        <v>31</v>
      </c>
      <c r="F7" s="15" t="s">
        <v>32</v>
      </c>
    </row>
    <row r="8" ht="12.75" customHeight="1">
      <c r="B8" s="16" t="s">
        <v>33</v>
      </c>
      <c r="C8" s="6">
        <f>'Defiance Parameters'!E2*0.5</f>
        <v>0.207137</v>
      </c>
      <c r="D8" s="17">
        <f>2</f>
        <v>2</v>
      </c>
      <c r="E8" s="18">
        <f t="shared" ref="E8:E10" si="2">C8*D8</f>
        <v>0.414274</v>
      </c>
      <c r="F8" s="20"/>
    </row>
    <row r="9" ht="12.75" customHeight="1">
      <c r="B9" s="16" t="s">
        <v>49</v>
      </c>
      <c r="C9" s="6">
        <f t="shared" ref="C9:D9" si="1">0</f>
        <v>0</v>
      </c>
      <c r="D9" s="17">
        <f t="shared" si="1"/>
        <v>0</v>
      </c>
      <c r="E9" s="18">
        <f t="shared" si="2"/>
        <v>0</v>
      </c>
      <c r="F9" s="20"/>
    </row>
    <row r="10" ht="12.75" customHeight="1">
      <c r="B10" s="16" t="s">
        <v>55</v>
      </c>
      <c r="C10" s="21">
        <f>'Defiance Parameters'!E10 - 'Defiance Parameters'!E16 +'Defiance Parameters'!E16/3*(1 + 1/(1+'Defiance Parameters'!E3/'Defiance Parameters'!E17))</f>
        <v>4.947135573</v>
      </c>
      <c r="D10" s="17">
        <f>2*(('Defiance Parameters'!E17/'Defiance Parameters'!E3)^2 - ('Defiance Parameters'!E3/'Defiance Parameters'!E3)^2)</f>
        <v>-0.8113983471</v>
      </c>
      <c r="E10" s="18">
        <f t="shared" si="2"/>
        <v>-4.014097627</v>
      </c>
      <c r="F10" s="20"/>
    </row>
    <row r="11" ht="12.75" customHeight="1">
      <c r="B11" s="16" t="s">
        <v>56</v>
      </c>
      <c r="C11" s="6">
        <f>('Defiance Parameters'!E8/3*('Defiance Parameters'!E4+2*'Defiance Parameters'!E5)/('Defiance Parameters'!E4+'Defiance Parameters'!E5)) + 1/6*('Defiance Parameters'!E4+'Defiance Parameters'!E5 - 'Defiance Parameters'!E4*'Defiance Parameters'!E5/('Defiance Parameters'!E4+'Defiance Parameters'!E5))</f>
        <v>0.152859619</v>
      </c>
      <c r="D11" s="17">
        <f>12*('Defiance Parameters'!E6/'Defiance Parameters'!E3)^2/(1+SQRT(1 + (2*'Defiance Parameters'!E7/('Defiance Parameters'!E4+'Defiance Parameters'!E5))^2))</f>
        <v>6.582179628</v>
      </c>
      <c r="E11" s="22" t="s">
        <v>57</v>
      </c>
      <c r="F11" s="20">
        <f> 1 + 'Defiance Parameters'!E3/2/('Defiance Parameters'!E6 + 'Defiance Parameters'!E3/2)</f>
        <v>1.314285714</v>
      </c>
    </row>
    <row r="12" ht="12.75" customHeight="1">
      <c r="B12" s="16" t="s">
        <v>58</v>
      </c>
      <c r="C12" s="21">
        <f>C11+'Defiance Parameters'!E9</f>
        <v>4.664915619</v>
      </c>
      <c r="D12" s="17">
        <f>F11*D11</f>
        <v>8.650864654</v>
      </c>
      <c r="E12" s="18">
        <f>C12*D12</f>
        <v>40.35555364</v>
      </c>
      <c r="F12" s="20"/>
    </row>
    <row r="13" ht="12.75" customHeight="1">
      <c r="B13" s="23" t="s">
        <v>59</v>
      </c>
      <c r="C13" s="24">
        <f>E13/D13</f>
        <v>3.735541021</v>
      </c>
      <c r="D13" s="25">
        <f t="shared" ref="D13:E13" si="3">D8+D9+D10+D12</f>
        <v>9.839466307</v>
      </c>
      <c r="E13" s="25">
        <f t="shared" si="3"/>
        <v>36.75573002</v>
      </c>
      <c r="F13" s="26"/>
    </row>
    <row r="14" ht="12.75" customHeight="1"/>
    <row r="15" ht="12.75" customHeight="1">
      <c r="B15" s="27" t="s">
        <v>60</v>
      </c>
      <c r="C15" s="28"/>
      <c r="D15" s="28"/>
      <c r="E15" s="29">
        <f>C13</f>
        <v>3.735541021</v>
      </c>
      <c r="F15">
        <f>CONVERT(E15,"m","in")</f>
        <v>147.0685441</v>
      </c>
    </row>
    <row r="16" ht="12.75" customHeight="1"/>
    <row r="17" ht="12.75" customHeight="1"/>
    <row r="18" ht="12.75" customHeight="1">
      <c r="B18" s="11" t="s">
        <v>64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>
      <c r="B46" t="s">
        <v>82</v>
      </c>
    </row>
    <row r="47" ht="12.75" customHeight="1"/>
    <row r="48" ht="12.75" customHeight="1">
      <c r="B48" s="30" t="s">
        <v>61</v>
      </c>
      <c r="C48" s="31"/>
      <c r="D48" s="31"/>
      <c r="E48" s="31"/>
      <c r="F48" s="31"/>
      <c r="G48" s="32"/>
    </row>
    <row r="49" ht="12.75" customHeight="1">
      <c r="B49" s="33"/>
      <c r="C49" s="7" t="s">
        <v>62</v>
      </c>
      <c r="D49" s="7"/>
      <c r="E49" s="7"/>
      <c r="F49" s="34"/>
      <c r="G49" s="34"/>
    </row>
    <row r="50" ht="12.75" customHeight="1">
      <c r="B50" s="35"/>
      <c r="C50" s="36" t="s">
        <v>63</v>
      </c>
      <c r="D50" s="36"/>
      <c r="E50" s="36"/>
      <c r="F50" s="36"/>
      <c r="G50" s="37"/>
    </row>
    <row r="51" ht="12.75" customHeight="1">
      <c r="B51" s="7"/>
      <c r="C51" s="7"/>
      <c r="D51" s="7"/>
      <c r="E51" s="7"/>
      <c r="F51" s="7"/>
      <c r="G51" s="7"/>
    </row>
    <row r="52" ht="12.75" customHeight="1">
      <c r="B52" s="7"/>
      <c r="C52" s="7"/>
      <c r="D52" s="7"/>
      <c r="E52" s="7"/>
      <c r="F52" s="7"/>
      <c r="G52" s="7"/>
    </row>
    <row r="53" ht="12.75" customHeight="1">
      <c r="B53" s="11" t="s">
        <v>64</v>
      </c>
    </row>
    <row r="54" ht="12.75" customHeight="1">
      <c r="B54" s="12" t="s">
        <v>28</v>
      </c>
      <c r="C54" s="14" t="s">
        <v>29</v>
      </c>
      <c r="D54" s="14" t="s">
        <v>30</v>
      </c>
      <c r="E54" s="15" t="s">
        <v>31</v>
      </c>
    </row>
    <row r="55" ht="12.75" customHeight="1">
      <c r="B55" s="16" t="s">
        <v>65</v>
      </c>
      <c r="C55" s="6">
        <f>0</f>
        <v>0</v>
      </c>
      <c r="D55" s="38">
        <v>14.276</v>
      </c>
      <c r="E55" s="39">
        <f t="shared" ref="E55:E57" si="4">D55*C55</f>
        <v>0</v>
      </c>
    </row>
    <row r="56" ht="12.75" customHeight="1">
      <c r="B56" s="16" t="s">
        <v>66</v>
      </c>
      <c r="C56" s="21">
        <f>'Deliverance II Parameters '!E9</f>
        <v>2.469896</v>
      </c>
      <c r="D56" s="38">
        <f>I68*L68</f>
        <v>88.16077376</v>
      </c>
      <c r="E56" s="39">
        <f t="shared" si="4"/>
        <v>217.7479425</v>
      </c>
    </row>
    <row r="57" ht="12.75" customHeight="1">
      <c r="B57" s="16" t="s">
        <v>67</v>
      </c>
      <c r="C57" s="21">
        <f>'Deliverance II Parameters '!E9+0.042</f>
        <v>2.511896</v>
      </c>
      <c r="D57" s="38">
        <f>I68*K68</f>
        <v>23.25895493</v>
      </c>
      <c r="E57" s="39">
        <f t="shared" si="4"/>
        <v>58.42407585</v>
      </c>
    </row>
    <row r="58" ht="12.75" customHeight="1">
      <c r="B58" s="23" t="s">
        <v>68</v>
      </c>
      <c r="C58" s="24">
        <f>E58/D58</f>
        <v>2.1971472</v>
      </c>
      <c r="D58" s="25">
        <f t="shared" ref="D58:E58" si="5">SUM(D55:D57)</f>
        <v>125.6957287</v>
      </c>
      <c r="E58" s="40">
        <f t="shared" si="5"/>
        <v>276.1720183</v>
      </c>
    </row>
    <row r="59" ht="12.75" customHeight="1"/>
    <row r="60" ht="12.75" customHeight="1">
      <c r="B60" s="27" t="s">
        <v>69</v>
      </c>
      <c r="C60" s="28"/>
      <c r="D60" s="28"/>
      <c r="E60" s="28"/>
      <c r="F60" s="29">
        <f>C58</f>
        <v>2.1971472</v>
      </c>
    </row>
    <row r="61" ht="12.75" customHeight="1"/>
    <row r="62" ht="12.75" customHeight="1"/>
    <row r="63" ht="12.75" customHeight="1"/>
    <row r="64" ht="12.75" customHeight="1"/>
    <row r="65" ht="12.75" customHeight="1">
      <c r="B65" s="11" t="s">
        <v>70</v>
      </c>
      <c r="C65" s="11"/>
      <c r="D65" s="11"/>
      <c r="E65" s="11"/>
    </row>
    <row r="66" ht="12.75" customHeight="1">
      <c r="B66" s="41" t="s">
        <v>71</v>
      </c>
      <c r="C66" s="42" t="s">
        <v>72</v>
      </c>
      <c r="D66" s="42" t="s">
        <v>73</v>
      </c>
      <c r="E66" s="42" t="s">
        <v>74</v>
      </c>
      <c r="F66" s="42" t="s">
        <v>75</v>
      </c>
      <c r="G66" s="42"/>
      <c r="H66" s="42"/>
      <c r="I66" s="43"/>
      <c r="K66" s="11" t="s">
        <v>76</v>
      </c>
      <c r="L66" s="11"/>
      <c r="M66" s="11"/>
      <c r="N66" s="11"/>
    </row>
    <row r="67" ht="12.75" customHeight="1">
      <c r="B67" s="44">
        <f t="shared" ref="B67:B128" si="6">ATAN(51/102)</f>
        <v>0.463647609</v>
      </c>
      <c r="C67" s="45">
        <f>(2*(0.102)^2)/'Defiance Stability '!F67</f>
        <v>0.8447204969</v>
      </c>
      <c r="D67" s="45">
        <f t="shared" ref="D67:D128" si="7"> 3</f>
        <v>3</v>
      </c>
      <c r="E67" s="45">
        <f t="shared" ref="E67:E128" si="8">0.004*0.2183</f>
        <v>0.0008732</v>
      </c>
      <c r="F67" s="45">
        <f t="shared" ref="F67:F128" si="9">0.102*((0.381+0.102)/2)</f>
        <v>0.024633</v>
      </c>
      <c r="G67" s="45" t="s">
        <v>77</v>
      </c>
      <c r="H67" s="45" t="s">
        <v>78</v>
      </c>
      <c r="I67" s="20" t="s">
        <v>79</v>
      </c>
      <c r="K67" s="41" t="s">
        <v>80</v>
      </c>
      <c r="L67" s="42" t="s">
        <v>81</v>
      </c>
      <c r="M67" s="43" t="s">
        <v>44</v>
      </c>
    </row>
    <row r="68" ht="12.75" customHeight="1">
      <c r="B68" s="44">
        <f t="shared" si="6"/>
        <v>0.463647609</v>
      </c>
      <c r="C68" s="45">
        <f>(2*(0.102)^2)/'Defiance Stability '!F68</f>
        <v>0.8447204969</v>
      </c>
      <c r="D68" s="45">
        <f t="shared" si="7"/>
        <v>3</v>
      </c>
      <c r="E68" s="45">
        <f t="shared" si="8"/>
        <v>0.0008732</v>
      </c>
      <c r="F68" s="45">
        <f t="shared" si="9"/>
        <v>0.024633</v>
      </c>
      <c r="G68" s="45">
        <v>1.0</v>
      </c>
      <c r="H68" s="45">
        <f t="shared" ref="H68:H128" si="10">SQRT(((G68)^2)-1)</f>
        <v>0</v>
      </c>
      <c r="I68" s="20">
        <f>(D67*PI()*C67*(F67/E67))/(2+SQRT(4+((H68*C67)/(COS(B67)))^2))</f>
        <v>56.14715409</v>
      </c>
      <c r="K68" s="46">
        <f>(2/(PI()*(1-(1/(M68)))^2))*((1+(1/M68)^4)*(0.5*ATAN(0.5)*(M68-(1/M68))))-(((1/M68)^2)*(((M68-(1/M68))+2*ATAN(1/M68))))</f>
        <v>0.4142499349</v>
      </c>
      <c r="L68" s="47">
        <f>(((1-(1/M68)^2)^2)/((1-(1/M68))^2) )-K68</f>
        <v>1.570173506</v>
      </c>
      <c r="M68" s="26">
        <f> (0.102+0.0705)/0.0705</f>
        <v>2.446808511</v>
      </c>
    </row>
    <row r="69" ht="12.75" customHeight="1">
      <c r="B69" s="44">
        <f t="shared" si="6"/>
        <v>0.463647609</v>
      </c>
      <c r="C69" s="45">
        <f>(2*(0.102)^2)/'Defiance Stability '!F69</f>
        <v>0.8447204969</v>
      </c>
      <c r="D69" s="45">
        <f t="shared" si="7"/>
        <v>3</v>
      </c>
      <c r="E69" s="45">
        <f t="shared" si="8"/>
        <v>0.0008732</v>
      </c>
      <c r="F69" s="45">
        <f t="shared" si="9"/>
        <v>0.024633</v>
      </c>
      <c r="G69" s="45">
        <v>1.01</v>
      </c>
      <c r="H69" s="45">
        <f t="shared" si="10"/>
        <v>0.1417744688</v>
      </c>
      <c r="I69" s="20">
        <f>(D67*PI()*C67*(F67/E67))/(2+SQRT(4+((H69*C67)/(COS(B67)))^2))</f>
        <v>56.08438176</v>
      </c>
    </row>
    <row r="70" ht="12.75" customHeight="1">
      <c r="B70" s="44">
        <f t="shared" si="6"/>
        <v>0.463647609</v>
      </c>
      <c r="C70" s="45">
        <f>(2*(0.102)^2)/'Defiance Stability '!F70</f>
        <v>0.8447204969</v>
      </c>
      <c r="D70" s="45">
        <f t="shared" si="7"/>
        <v>3</v>
      </c>
      <c r="E70" s="45">
        <f t="shared" si="8"/>
        <v>0.0008732</v>
      </c>
      <c r="F70" s="45">
        <f t="shared" si="9"/>
        <v>0.024633</v>
      </c>
      <c r="G70" s="45">
        <v>1.02</v>
      </c>
      <c r="H70" s="45">
        <f t="shared" si="10"/>
        <v>0.2009975124</v>
      </c>
      <c r="I70" s="20">
        <f>(D67*PI()*C67*(F67/E67))/(2+SQRT(4+((H70*C67)/(COS(B67)))^2))</f>
        <v>56.02126862</v>
      </c>
    </row>
    <row r="71" ht="12.75" customHeight="1">
      <c r="B71" s="44">
        <f t="shared" si="6"/>
        <v>0.463647609</v>
      </c>
      <c r="C71" s="45">
        <f>(2*(0.102)^2)/'Defiance Stability '!F71</f>
        <v>0.8447204969</v>
      </c>
      <c r="D71" s="45">
        <f t="shared" si="7"/>
        <v>3</v>
      </c>
      <c r="E71" s="45">
        <f t="shared" si="8"/>
        <v>0.0008732</v>
      </c>
      <c r="F71" s="45">
        <f t="shared" si="9"/>
        <v>0.024633</v>
      </c>
      <c r="G71" s="45">
        <v>1.03</v>
      </c>
      <c r="H71" s="45">
        <f t="shared" si="10"/>
        <v>0.2467792536</v>
      </c>
      <c r="I71" s="20">
        <f>(D67*PI()*C67*(F67/E67))/(2+SQRT(4+((H71*C67)/(COS(B67)))^2))</f>
        <v>55.95782069</v>
      </c>
      <c r="K71" s="11" t="s">
        <v>83</v>
      </c>
      <c r="L71" s="11"/>
      <c r="M71" s="11"/>
      <c r="N71" s="11"/>
      <c r="O71" s="45"/>
    </row>
    <row r="72" ht="12.75" customHeight="1">
      <c r="B72" s="44">
        <f t="shared" si="6"/>
        <v>0.463647609</v>
      </c>
      <c r="C72" s="45">
        <f>(2*(0.102)^2)/'Defiance Stability '!F72</f>
        <v>0.8447204969</v>
      </c>
      <c r="D72" s="45">
        <f t="shared" si="7"/>
        <v>3</v>
      </c>
      <c r="E72" s="45">
        <f t="shared" si="8"/>
        <v>0.0008732</v>
      </c>
      <c r="F72" s="45">
        <f t="shared" si="9"/>
        <v>0.024633</v>
      </c>
      <c r="G72" s="45">
        <v>1.04</v>
      </c>
      <c r="H72" s="45">
        <f t="shared" si="10"/>
        <v>0.2856571371</v>
      </c>
      <c r="I72" s="20">
        <f>(D71*PI()*C71*(F71/E71))/(2+SQRT(4+((H72*C71)/(COS(B71)))^2))</f>
        <v>55.89404394</v>
      </c>
    </row>
    <row r="73" ht="12.75" customHeight="1">
      <c r="B73" s="44">
        <f t="shared" si="6"/>
        <v>0.463647609</v>
      </c>
      <c r="C73" s="45">
        <f>(2*(0.102)^2)/'Defiance Stability '!F73</f>
        <v>0.8447204969</v>
      </c>
      <c r="D73" s="45">
        <f t="shared" si="7"/>
        <v>3</v>
      </c>
      <c r="E73" s="45">
        <f t="shared" si="8"/>
        <v>0.0008732</v>
      </c>
      <c r="F73" s="45">
        <f t="shared" si="9"/>
        <v>0.024633</v>
      </c>
      <c r="G73" s="45">
        <v>1.05</v>
      </c>
      <c r="H73" s="45">
        <f t="shared" si="10"/>
        <v>0.3201562119</v>
      </c>
      <c r="I73" s="20">
        <f>(D71*PI()*C71*(F71/E71))/(2+SQRT(4+((H73*C71)/(COS(B71)))^2))</f>
        <v>55.82994429</v>
      </c>
    </row>
    <row r="74" ht="12.75" customHeight="1">
      <c r="B74" s="44">
        <f t="shared" si="6"/>
        <v>0.463647609</v>
      </c>
      <c r="C74" s="45">
        <f>(2*(0.102)^2)/'Defiance Stability '!F74</f>
        <v>0.8447204969</v>
      </c>
      <c r="D74" s="45">
        <f t="shared" si="7"/>
        <v>3</v>
      </c>
      <c r="E74" s="45">
        <f t="shared" si="8"/>
        <v>0.0008732</v>
      </c>
      <c r="F74" s="45">
        <f t="shared" si="9"/>
        <v>0.024633</v>
      </c>
      <c r="G74" s="45">
        <v>1.06</v>
      </c>
      <c r="H74" s="45">
        <f t="shared" si="10"/>
        <v>0.3515679166</v>
      </c>
      <c r="I74" s="20">
        <f>(D71*PI()*C71*(F71/E71))/(2+SQRT(4+((H74*C71)/(COS(B71)))^2))</f>
        <v>55.76552766</v>
      </c>
    </row>
    <row r="75" ht="12.75" customHeight="1">
      <c r="B75" s="44">
        <f t="shared" si="6"/>
        <v>0.463647609</v>
      </c>
      <c r="C75" s="45">
        <f>(2*(0.102)^2)/'Defiance Stability '!F75</f>
        <v>0.8447204969</v>
      </c>
      <c r="D75" s="45">
        <f t="shared" si="7"/>
        <v>3</v>
      </c>
      <c r="E75" s="45">
        <f t="shared" si="8"/>
        <v>0.0008732</v>
      </c>
      <c r="F75" s="45">
        <f t="shared" si="9"/>
        <v>0.024633</v>
      </c>
      <c r="G75" s="45">
        <v>1.07</v>
      </c>
      <c r="H75" s="45">
        <f t="shared" si="10"/>
        <v>0.3806573262</v>
      </c>
      <c r="I75" s="20">
        <f>(D71*PI()*C71*(F71/E71))/(2+SQRT(4+((H75*C71)/(COS(B71)))^2))</f>
        <v>55.70079992</v>
      </c>
    </row>
    <row r="76" ht="12.75" customHeight="1">
      <c r="B76" s="44">
        <f t="shared" si="6"/>
        <v>0.463647609</v>
      </c>
      <c r="C76" s="45">
        <f>(2*(0.102)^2)/'Defiance Stability '!F76</f>
        <v>0.8447204969</v>
      </c>
      <c r="D76" s="45">
        <f t="shared" si="7"/>
        <v>3</v>
      </c>
      <c r="E76" s="45">
        <f t="shared" si="8"/>
        <v>0.0008732</v>
      </c>
      <c r="F76" s="45">
        <f t="shared" si="9"/>
        <v>0.024633</v>
      </c>
      <c r="G76" s="45">
        <v>1.08</v>
      </c>
      <c r="H76" s="45">
        <f t="shared" si="10"/>
        <v>0.4079215611</v>
      </c>
      <c r="I76" s="20">
        <f>(D75*PI()*C75*(F75/E75))/(2+SQRT(4+((H76*C75)/(COS(B75)))^2))</f>
        <v>55.63576692</v>
      </c>
    </row>
    <row r="77" ht="12.75" customHeight="1">
      <c r="B77" s="44">
        <f t="shared" si="6"/>
        <v>0.463647609</v>
      </c>
      <c r="C77" s="45">
        <f>(2*(0.102)^2)/'Defiance Stability '!F77</f>
        <v>0.8447204969</v>
      </c>
      <c r="D77" s="45">
        <f t="shared" si="7"/>
        <v>3</v>
      </c>
      <c r="E77" s="45">
        <f t="shared" si="8"/>
        <v>0.0008732</v>
      </c>
      <c r="F77" s="45">
        <f t="shared" si="9"/>
        <v>0.024633</v>
      </c>
      <c r="G77" s="45">
        <v>1.09</v>
      </c>
      <c r="H77" s="45">
        <f t="shared" si="10"/>
        <v>0.4337049688</v>
      </c>
      <c r="I77" s="20">
        <f>(D75*PI()*C75*(F75/E75))/(2+SQRT(4+((H77*C75)/(COS(B75)))^2))</f>
        <v>55.57043447</v>
      </c>
    </row>
    <row r="78" ht="12.75" customHeight="1">
      <c r="B78" s="44">
        <f t="shared" si="6"/>
        <v>0.463647609</v>
      </c>
      <c r="C78" s="45">
        <f>(2*(0.102)^2)/'Defiance Stability '!F78</f>
        <v>0.8447204969</v>
      </c>
      <c r="D78" s="45">
        <f t="shared" si="7"/>
        <v>3</v>
      </c>
      <c r="E78" s="45">
        <f t="shared" si="8"/>
        <v>0.0008732</v>
      </c>
      <c r="F78" s="45">
        <f t="shared" si="9"/>
        <v>0.024633</v>
      </c>
      <c r="G78" s="45">
        <v>1.1</v>
      </c>
      <c r="H78" s="45">
        <f t="shared" si="10"/>
        <v>0.4582575695</v>
      </c>
      <c r="I78" s="20">
        <f>(D75*PI()*C75*(F75/E75))/(2+SQRT(4+((H78*C75)/(COS(B75)))^2))</f>
        <v>55.50480834</v>
      </c>
    </row>
    <row r="79" ht="12.75" customHeight="1">
      <c r="B79" s="44">
        <f t="shared" si="6"/>
        <v>0.463647609</v>
      </c>
      <c r="C79" s="45">
        <f>(2*(0.102)^2)/'Defiance Stability '!F79</f>
        <v>0.8447204969</v>
      </c>
      <c r="D79" s="45">
        <f t="shared" si="7"/>
        <v>3</v>
      </c>
      <c r="E79" s="45">
        <f t="shared" si="8"/>
        <v>0.0008732</v>
      </c>
      <c r="F79" s="45">
        <f t="shared" si="9"/>
        <v>0.024633</v>
      </c>
      <c r="G79" s="45">
        <v>1.11</v>
      </c>
      <c r="H79" s="45">
        <f t="shared" si="10"/>
        <v>0.4817675788</v>
      </c>
      <c r="I79" s="20">
        <f>(D75*PI()*C75*(F75/E75))/(2+SQRT(4+((H79*C75)/(COS(B75)))^2))</f>
        <v>55.43889427</v>
      </c>
    </row>
    <row r="80" ht="12.75" customHeight="1">
      <c r="B80" s="44">
        <f t="shared" si="6"/>
        <v>0.463647609</v>
      </c>
      <c r="C80" s="45">
        <f>(2*(0.102)^2)/'Defiance Stability '!F80</f>
        <v>0.8447204969</v>
      </c>
      <c r="D80" s="45">
        <f t="shared" si="7"/>
        <v>3</v>
      </c>
      <c r="E80" s="45">
        <f t="shared" si="8"/>
        <v>0.0008732</v>
      </c>
      <c r="F80" s="45">
        <f t="shared" si="9"/>
        <v>0.024633</v>
      </c>
      <c r="G80" s="45">
        <v>1.12</v>
      </c>
      <c r="H80" s="45">
        <f t="shared" si="10"/>
        <v>0.5043808085</v>
      </c>
      <c r="I80" s="20">
        <f>(D79*PI()*C79*(F79/E79))/(2+SQRT(4+((H80*C79)/(COS(B79)))^2))</f>
        <v>55.37269796</v>
      </c>
    </row>
    <row r="81" ht="12.75" customHeight="1">
      <c r="B81" s="44">
        <f t="shared" si="6"/>
        <v>0.463647609</v>
      </c>
      <c r="C81" s="45">
        <f>(2*(0.102)^2)/'Defiance Stability '!F81</f>
        <v>0.8447204969</v>
      </c>
      <c r="D81" s="45">
        <f t="shared" si="7"/>
        <v>3</v>
      </c>
      <c r="E81" s="45">
        <f t="shared" si="8"/>
        <v>0.0008732</v>
      </c>
      <c r="F81" s="45">
        <f t="shared" si="9"/>
        <v>0.024633</v>
      </c>
      <c r="G81" s="45">
        <v>1.13</v>
      </c>
      <c r="H81" s="45">
        <f t="shared" si="10"/>
        <v>0.5262128847</v>
      </c>
      <c r="I81" s="20">
        <f>(D79*PI()*C79*(F79/E79))/(2+SQRT(4+((H81*C79)/(COS(B79)))^2))</f>
        <v>55.30622508</v>
      </c>
    </row>
    <row r="82" ht="12.75" customHeight="1">
      <c r="B82" s="44">
        <f t="shared" si="6"/>
        <v>0.463647609</v>
      </c>
      <c r="C82" s="45">
        <f>(2*(0.102)^2)/'Defiance Stability '!F82</f>
        <v>0.8447204969</v>
      </c>
      <c r="D82" s="45">
        <f t="shared" si="7"/>
        <v>3</v>
      </c>
      <c r="E82" s="45">
        <f t="shared" si="8"/>
        <v>0.0008732</v>
      </c>
      <c r="F82" s="45">
        <f t="shared" si="9"/>
        <v>0.024633</v>
      </c>
      <c r="G82" s="45">
        <v>1.14</v>
      </c>
      <c r="H82" s="45">
        <f t="shared" si="10"/>
        <v>0.5473572873</v>
      </c>
      <c r="I82" s="20">
        <f>(D79*PI()*C79*(F79/E79))/(2+SQRT(4+((H82*C79)/(COS(B79)))^2))</f>
        <v>55.23948125</v>
      </c>
    </row>
    <row r="83" ht="12.75" customHeight="1">
      <c r="B83" s="44">
        <f t="shared" si="6"/>
        <v>0.463647609</v>
      </c>
      <c r="C83" s="45">
        <f>(2*(0.102)^2)/'Defiance Stability '!F83</f>
        <v>0.8447204969</v>
      </c>
      <c r="D83" s="45">
        <f t="shared" si="7"/>
        <v>3</v>
      </c>
      <c r="E83" s="45">
        <f t="shared" si="8"/>
        <v>0.0008732</v>
      </c>
      <c r="F83" s="45">
        <f t="shared" si="9"/>
        <v>0.024633</v>
      </c>
      <c r="G83" s="45">
        <v>1.15</v>
      </c>
      <c r="H83" s="45">
        <f t="shared" si="10"/>
        <v>0.5678908346</v>
      </c>
      <c r="I83" s="20">
        <f>(D79*PI()*C79*(F79/E79))/(2+SQRT(4+((H83*C79)/(COS(B79)))^2))</f>
        <v>55.17247207</v>
      </c>
    </row>
    <row r="84" ht="12.75" customHeight="1">
      <c r="B84" s="44">
        <f t="shared" si="6"/>
        <v>0.463647609</v>
      </c>
      <c r="C84" s="45">
        <f>(2*(0.102)^2)/'Defiance Stability '!F84</f>
        <v>0.8447204969</v>
      </c>
      <c r="D84" s="45">
        <f t="shared" si="7"/>
        <v>3</v>
      </c>
      <c r="E84" s="45">
        <f t="shared" si="8"/>
        <v>0.0008732</v>
      </c>
      <c r="F84" s="45">
        <f t="shared" si="9"/>
        <v>0.024633</v>
      </c>
      <c r="G84" s="45">
        <v>1.16</v>
      </c>
      <c r="H84" s="45">
        <f t="shared" si="10"/>
        <v>0.5878775383</v>
      </c>
      <c r="I84" s="20">
        <f>(D83*PI()*C83*(F83/E83))/(2+SQRT(4+((H84*C83)/(COS(B83)))^2))</f>
        <v>55.10520309</v>
      </c>
    </row>
    <row r="85" ht="12.75" customHeight="1">
      <c r="B85" s="44">
        <f t="shared" si="6"/>
        <v>0.463647609</v>
      </c>
      <c r="C85" s="45">
        <f>(2*(0.102)^2)/'Defiance Stability '!F85</f>
        <v>0.8447204969</v>
      </c>
      <c r="D85" s="45">
        <f t="shared" si="7"/>
        <v>3</v>
      </c>
      <c r="E85" s="45">
        <f t="shared" si="8"/>
        <v>0.0008732</v>
      </c>
      <c r="F85" s="45">
        <f t="shared" si="9"/>
        <v>0.024633</v>
      </c>
      <c r="G85" s="45">
        <v>1.17</v>
      </c>
      <c r="H85" s="45">
        <f t="shared" si="10"/>
        <v>0.6073713856</v>
      </c>
      <c r="I85" s="20">
        <f>(D83*PI()*C83*(F83/E83))/(2+SQRT(4+((H85*C83)/(COS(B83)))^2))</f>
        <v>55.03767982</v>
      </c>
    </row>
    <row r="86" ht="12.75" customHeight="1">
      <c r="B86" s="44">
        <f t="shared" si="6"/>
        <v>0.463647609</v>
      </c>
      <c r="C86" s="45">
        <f>(2*(0.102)^2)/'Defiance Stability '!F86</f>
        <v>0.8447204969</v>
      </c>
      <c r="D86" s="45">
        <f t="shared" si="7"/>
        <v>3</v>
      </c>
      <c r="E86" s="45">
        <f t="shared" si="8"/>
        <v>0.0008732</v>
      </c>
      <c r="F86" s="45">
        <f t="shared" si="9"/>
        <v>0.024633</v>
      </c>
      <c r="G86" s="45">
        <v>1.18</v>
      </c>
      <c r="H86" s="45">
        <f t="shared" si="10"/>
        <v>0.6264183905</v>
      </c>
      <c r="I86" s="20">
        <f>(D83*PI()*C83*(F83/E83))/(2+SQRT(4+((H86*C83)/(COS(B83)))^2))</f>
        <v>54.96990772</v>
      </c>
    </row>
    <row r="87" ht="12.75" customHeight="1">
      <c r="B87" s="44">
        <f t="shared" si="6"/>
        <v>0.463647609</v>
      </c>
      <c r="C87" s="45">
        <f>(2*(0.102)^2)/'Defiance Stability '!F87</f>
        <v>0.8447204969</v>
      </c>
      <c r="D87" s="45">
        <f t="shared" si="7"/>
        <v>3</v>
      </c>
      <c r="E87" s="45">
        <f t="shared" si="8"/>
        <v>0.0008732</v>
      </c>
      <c r="F87" s="45">
        <f t="shared" si="9"/>
        <v>0.024633</v>
      </c>
      <c r="G87" s="45">
        <v>1.19</v>
      </c>
      <c r="H87" s="45">
        <f t="shared" si="10"/>
        <v>0.6450581369</v>
      </c>
      <c r="I87" s="20">
        <f>(D83*PI()*C83*(F83/E83))/(2+SQRT(4+((H87*C83)/(COS(B83)))^2))</f>
        <v>54.90189223</v>
      </c>
    </row>
    <row r="88" ht="12.75" customHeight="1">
      <c r="B88" s="44">
        <f t="shared" si="6"/>
        <v>0.463647609</v>
      </c>
      <c r="C88" s="45">
        <f>(2*(0.102)^2)/'Defiance Stability '!F88</f>
        <v>0.8447204969</v>
      </c>
      <c r="D88" s="45">
        <f t="shared" si="7"/>
        <v>3</v>
      </c>
      <c r="E88" s="45">
        <f t="shared" si="8"/>
        <v>0.0008732</v>
      </c>
      <c r="F88" s="45">
        <f t="shared" si="9"/>
        <v>0.024633</v>
      </c>
      <c r="G88" s="45">
        <v>1.2</v>
      </c>
      <c r="H88" s="45">
        <f t="shared" si="10"/>
        <v>0.6633249581</v>
      </c>
      <c r="I88" s="20">
        <f>(D87*PI()*C87*(F87/E87))/(2+SQRT(4+((H88*C87)/(COS(B87)))^2))</f>
        <v>54.83363873</v>
      </c>
    </row>
    <row r="89" ht="12.75" customHeight="1">
      <c r="B89" s="44">
        <f t="shared" si="6"/>
        <v>0.463647609</v>
      </c>
      <c r="C89" s="45">
        <f>(2*(0.102)^2)/'Defiance Stability '!F89</f>
        <v>0.8447204969</v>
      </c>
      <c r="D89" s="45">
        <f t="shared" si="7"/>
        <v>3</v>
      </c>
      <c r="E89" s="45">
        <f t="shared" si="8"/>
        <v>0.0008732</v>
      </c>
      <c r="F89" s="45">
        <f t="shared" si="9"/>
        <v>0.024633</v>
      </c>
      <c r="G89" s="45">
        <v>1.21</v>
      </c>
      <c r="H89" s="45">
        <f t="shared" si="10"/>
        <v>0.6812488532</v>
      </c>
      <c r="I89" s="20">
        <f>(D87*PI()*C87*(F87/E87))/(2+SQRT(4+((H89*C87)/(COS(B87)))^2))</f>
        <v>54.76515258</v>
      </c>
    </row>
    <row r="90" ht="12.75" customHeight="1">
      <c r="B90" s="44">
        <f t="shared" si="6"/>
        <v>0.463647609</v>
      </c>
      <c r="C90" s="45">
        <f>(2*(0.102)^2)/'Defiance Stability '!F90</f>
        <v>0.8447204969</v>
      </c>
      <c r="D90" s="45">
        <f t="shared" si="7"/>
        <v>3</v>
      </c>
      <c r="E90" s="45">
        <f t="shared" si="8"/>
        <v>0.0008732</v>
      </c>
      <c r="F90" s="45">
        <f t="shared" si="9"/>
        <v>0.024633</v>
      </c>
      <c r="G90" s="45">
        <v>1.22</v>
      </c>
      <c r="H90" s="45">
        <f t="shared" si="10"/>
        <v>0.6988562084</v>
      </c>
      <c r="I90" s="20">
        <f>(D87*PI()*C87*(F87/E87))/(2+SQRT(4+((H90*C87)/(COS(B87)))^2))</f>
        <v>54.69643907</v>
      </c>
    </row>
    <row r="91" ht="12.75" customHeight="1">
      <c r="B91" s="44">
        <f t="shared" si="6"/>
        <v>0.463647609</v>
      </c>
      <c r="C91" s="45">
        <f>(2*(0.102)^2)/'Defiance Stability '!F91</f>
        <v>0.8447204969</v>
      </c>
      <c r="D91" s="45">
        <f t="shared" si="7"/>
        <v>3</v>
      </c>
      <c r="E91" s="45">
        <f t="shared" si="8"/>
        <v>0.0008732</v>
      </c>
      <c r="F91" s="45">
        <f t="shared" si="9"/>
        <v>0.024633</v>
      </c>
      <c r="G91" s="45">
        <v>1.23</v>
      </c>
      <c r="H91" s="45">
        <f t="shared" si="10"/>
        <v>0.7161703708</v>
      </c>
      <c r="I91" s="20">
        <f>(D87*PI()*C87*(F87/E87))/(2+SQRT(4+((H91*C87)/(COS(B87)))^2))</f>
        <v>54.62750347</v>
      </c>
    </row>
    <row r="92" ht="12.75" customHeight="1">
      <c r="B92" s="44">
        <f t="shared" si="6"/>
        <v>0.463647609</v>
      </c>
      <c r="C92" s="45">
        <f>(2*(0.102)^2)/'Defiance Stability '!F92</f>
        <v>0.8447204969</v>
      </c>
      <c r="D92" s="45">
        <f t="shared" si="7"/>
        <v>3</v>
      </c>
      <c r="E92" s="45">
        <f t="shared" si="8"/>
        <v>0.0008732</v>
      </c>
      <c r="F92" s="45">
        <f t="shared" si="9"/>
        <v>0.024633</v>
      </c>
      <c r="G92" s="45">
        <v>1.24</v>
      </c>
      <c r="H92" s="45">
        <f t="shared" si="10"/>
        <v>0.7332121112</v>
      </c>
      <c r="I92" s="20">
        <f>(D91*PI()*C91*(F91/E91))/(2+SQRT(4+((H92*C91)/(COS(B91)))^2))</f>
        <v>54.55835099</v>
      </c>
    </row>
    <row r="93" ht="12.75" customHeight="1">
      <c r="B93" s="44">
        <f t="shared" si="6"/>
        <v>0.463647609</v>
      </c>
      <c r="C93" s="45">
        <f>(2*(0.102)^2)/'Defiance Stability '!F93</f>
        <v>0.8447204969</v>
      </c>
      <c r="D93" s="45">
        <f t="shared" si="7"/>
        <v>3</v>
      </c>
      <c r="E93" s="45">
        <f t="shared" si="8"/>
        <v>0.0008732</v>
      </c>
      <c r="F93" s="45">
        <f t="shared" si="9"/>
        <v>0.024633</v>
      </c>
      <c r="G93" s="45">
        <v>1.25</v>
      </c>
      <c r="H93" s="45">
        <f t="shared" si="10"/>
        <v>0.75</v>
      </c>
      <c r="I93" s="20">
        <f>(D91*PI()*C91*(F91/E91))/(2+SQRT(4+((H93*C91)/(COS(B91)))^2))</f>
        <v>54.48898682</v>
      </c>
    </row>
    <row r="94" ht="12.75" customHeight="1">
      <c r="B94" s="44">
        <f t="shared" si="6"/>
        <v>0.463647609</v>
      </c>
      <c r="C94" s="45">
        <f>(2*(0.102)^2)/'Defiance Stability '!F94</f>
        <v>0.8447204969</v>
      </c>
      <c r="D94" s="45">
        <f t="shared" si="7"/>
        <v>3</v>
      </c>
      <c r="E94" s="45">
        <f t="shared" si="8"/>
        <v>0.0008732</v>
      </c>
      <c r="F94" s="45">
        <f t="shared" si="9"/>
        <v>0.024633</v>
      </c>
      <c r="G94" s="45">
        <v>1.26</v>
      </c>
      <c r="H94" s="45">
        <f t="shared" si="10"/>
        <v>0.7665507159</v>
      </c>
      <c r="I94" s="20">
        <f>(D91*PI()*C91*(F91/E91))/(2+SQRT(4+((H94*C91)/(COS(B91)))^2))</f>
        <v>54.41941608</v>
      </c>
    </row>
    <row r="95" ht="12.75" customHeight="1">
      <c r="B95" s="44">
        <f t="shared" si="6"/>
        <v>0.463647609</v>
      </c>
      <c r="C95" s="45">
        <f>(2*(0.102)^2)/'Defiance Stability '!F95</f>
        <v>0.8447204969</v>
      </c>
      <c r="D95" s="45">
        <f t="shared" si="7"/>
        <v>3</v>
      </c>
      <c r="E95" s="45">
        <f t="shared" si="8"/>
        <v>0.0008732</v>
      </c>
      <c r="F95" s="45">
        <f t="shared" si="9"/>
        <v>0.024633</v>
      </c>
      <c r="G95" s="45">
        <v>1.27</v>
      </c>
      <c r="H95" s="45">
        <f t="shared" si="10"/>
        <v>0.782879301</v>
      </c>
      <c r="I95" s="20">
        <f>(D91*PI()*C91*(F91/E91))/(2+SQRT(4+((H95*C91)/(COS(B91)))^2))</f>
        <v>54.34964385</v>
      </c>
    </row>
    <row r="96" ht="12.75" customHeight="1">
      <c r="B96" s="44">
        <f t="shared" si="6"/>
        <v>0.463647609</v>
      </c>
      <c r="C96" s="45">
        <f>(2*(0.102)^2)/'Defiance Stability '!F96</f>
        <v>0.8447204969</v>
      </c>
      <c r="D96" s="45">
        <f t="shared" si="7"/>
        <v>3</v>
      </c>
      <c r="E96" s="45">
        <f t="shared" si="8"/>
        <v>0.0008732</v>
      </c>
      <c r="F96" s="45">
        <f t="shared" si="9"/>
        <v>0.024633</v>
      </c>
      <c r="G96" s="45">
        <v>1.28</v>
      </c>
      <c r="H96" s="45">
        <f t="shared" si="10"/>
        <v>0.7989993742</v>
      </c>
      <c r="I96" s="20">
        <f>(D95*PI()*C95*(F95/E95))/(2+SQRT(4+((H96*C95)/(COS(B95)))^2))</f>
        <v>54.27967518</v>
      </c>
    </row>
    <row r="97" ht="12.75" customHeight="1">
      <c r="B97" s="44">
        <f t="shared" si="6"/>
        <v>0.463647609</v>
      </c>
      <c r="C97" s="45">
        <f>(2*(0.102)^2)/'Defiance Stability '!F97</f>
        <v>0.8447204969</v>
      </c>
      <c r="D97" s="45">
        <f t="shared" si="7"/>
        <v>3</v>
      </c>
      <c r="E97" s="45">
        <f t="shared" si="8"/>
        <v>0.0008732</v>
      </c>
      <c r="F97" s="45">
        <f t="shared" si="9"/>
        <v>0.024633</v>
      </c>
      <c r="G97" s="45">
        <v>1.29</v>
      </c>
      <c r="H97" s="45">
        <f t="shared" si="10"/>
        <v>0.8149233093</v>
      </c>
      <c r="I97" s="20">
        <f>(D95*PI()*C95*(F95/E95))/(2+SQRT(4+((H97*C95)/(COS(B95)))^2))</f>
        <v>54.20951507</v>
      </c>
    </row>
    <row r="98" ht="12.75" customHeight="1">
      <c r="B98" s="44">
        <f t="shared" si="6"/>
        <v>0.463647609</v>
      </c>
      <c r="C98" s="45">
        <f>(2*(0.102)^2)/'Defiance Stability '!F98</f>
        <v>0.8447204969</v>
      </c>
      <c r="D98" s="45">
        <f t="shared" si="7"/>
        <v>3</v>
      </c>
      <c r="E98" s="45">
        <f t="shared" si="8"/>
        <v>0.0008732</v>
      </c>
      <c r="F98" s="45">
        <f t="shared" si="9"/>
        <v>0.024633</v>
      </c>
      <c r="G98" s="45">
        <v>1.3</v>
      </c>
      <c r="H98" s="45">
        <f t="shared" si="10"/>
        <v>0.8306623863</v>
      </c>
      <c r="I98" s="20">
        <f>(D95*PI()*C95*(F95/E95))/(2+SQRT(4+((H98*C95)/(COS(B95)))^2))</f>
        <v>54.13916846</v>
      </c>
      <c r="K98" s="7" t="s">
        <v>85</v>
      </c>
      <c r="L98" s="7"/>
      <c r="M98" s="7"/>
      <c r="N98" s="7"/>
      <c r="O98" s="7"/>
    </row>
    <row r="99" ht="12.75" customHeight="1">
      <c r="B99" s="44">
        <f t="shared" si="6"/>
        <v>0.463647609</v>
      </c>
      <c r="C99" s="45">
        <f>(2*(0.102)^2)/'Defiance Stability '!F99</f>
        <v>0.8447204969</v>
      </c>
      <c r="D99" s="45">
        <f t="shared" si="7"/>
        <v>3</v>
      </c>
      <c r="E99" s="45">
        <f t="shared" si="8"/>
        <v>0.0008732</v>
      </c>
      <c r="F99" s="45">
        <f t="shared" si="9"/>
        <v>0.024633</v>
      </c>
      <c r="G99" s="45">
        <v>1.31</v>
      </c>
      <c r="H99" s="45">
        <f t="shared" si="10"/>
        <v>0.8462269199</v>
      </c>
      <c r="I99" s="20">
        <f>(D95*PI()*C95*(F95/E95))/(2+SQRT(4+((H99*C95)/(COS(B95)))^2))</f>
        <v>54.06864027</v>
      </c>
    </row>
    <row r="100" ht="12.75" customHeight="1">
      <c r="B100" s="44">
        <f t="shared" si="6"/>
        <v>0.463647609</v>
      </c>
      <c r="C100" s="45">
        <f>(2*(0.102)^2)/'Defiance Stability '!F100</f>
        <v>0.8447204969</v>
      </c>
      <c r="D100" s="45">
        <f t="shared" si="7"/>
        <v>3</v>
      </c>
      <c r="E100" s="45">
        <f t="shared" si="8"/>
        <v>0.0008732</v>
      </c>
      <c r="F100" s="45">
        <f t="shared" si="9"/>
        <v>0.024633</v>
      </c>
      <c r="G100" s="45">
        <v>1.32</v>
      </c>
      <c r="H100" s="45">
        <f t="shared" si="10"/>
        <v>0.8616263691</v>
      </c>
      <c r="I100" s="20">
        <f>(D99*PI()*C99*(F99/E99))/(2+SQRT(4+((H100*C99)/(COS(B99)))^2))</f>
        <v>53.99793535</v>
      </c>
    </row>
    <row r="101" ht="12.75" customHeight="1">
      <c r="B101" s="44">
        <f t="shared" si="6"/>
        <v>0.463647609</v>
      </c>
      <c r="C101" s="45">
        <f>(2*(0.102)^2)/'Defiance Stability '!F101</f>
        <v>0.8447204969</v>
      </c>
      <c r="D101" s="45">
        <f t="shared" si="7"/>
        <v>3</v>
      </c>
      <c r="E101" s="45">
        <f t="shared" si="8"/>
        <v>0.0008732</v>
      </c>
      <c r="F101" s="45">
        <f t="shared" si="9"/>
        <v>0.024633</v>
      </c>
      <c r="G101" s="45">
        <v>1.33</v>
      </c>
      <c r="H101" s="45">
        <f t="shared" si="10"/>
        <v>0.8768694316</v>
      </c>
      <c r="I101" s="20">
        <f>(D99*PI()*C99*(F99/E99))/(2+SQRT(4+((H101*C99)/(COS(B99)))^2))</f>
        <v>53.92705851</v>
      </c>
      <c r="K101" s="50" t="s">
        <v>86</v>
      </c>
      <c r="L101" s="51"/>
      <c r="M101" s="51"/>
      <c r="N101" s="51"/>
      <c r="O101" s="52"/>
    </row>
    <row r="102" ht="12.75" customHeight="1">
      <c r="B102" s="44">
        <f t="shared" si="6"/>
        <v>0.463647609</v>
      </c>
      <c r="C102" s="45">
        <f>(2*(0.102)^2)/'Defiance Stability '!F102</f>
        <v>0.8447204969</v>
      </c>
      <c r="D102" s="45">
        <f t="shared" si="7"/>
        <v>3</v>
      </c>
      <c r="E102" s="45">
        <f t="shared" si="8"/>
        <v>0.0008732</v>
      </c>
      <c r="F102" s="45">
        <f t="shared" si="9"/>
        <v>0.024633</v>
      </c>
      <c r="G102" s="45">
        <v>1.34</v>
      </c>
      <c r="H102" s="45">
        <f t="shared" si="10"/>
        <v>0.8919641248</v>
      </c>
      <c r="I102" s="20">
        <f>(D99*PI()*C99*(F99/E99))/(2+SQRT(4+((H102*C99)/(COS(B99)))^2))</f>
        <v>53.85601453</v>
      </c>
      <c r="K102" t="s">
        <v>87</v>
      </c>
    </row>
    <row r="103" ht="12.75" customHeight="1">
      <c r="B103" s="44">
        <f t="shared" si="6"/>
        <v>0.463647609</v>
      </c>
      <c r="C103" s="45">
        <f>(2*(0.102)^2)/'Defiance Stability '!F103</f>
        <v>0.8447204969</v>
      </c>
      <c r="D103" s="45">
        <f t="shared" si="7"/>
        <v>3</v>
      </c>
      <c r="E103" s="45">
        <f t="shared" si="8"/>
        <v>0.0008732</v>
      </c>
      <c r="F103" s="45">
        <f t="shared" si="9"/>
        <v>0.024633</v>
      </c>
      <c r="G103" s="45">
        <v>1.35</v>
      </c>
      <c r="H103" s="45">
        <f t="shared" si="10"/>
        <v>0.9069178574</v>
      </c>
      <c r="I103" s="20">
        <f>(D99*PI()*C99*(F99/E99))/(2+SQRT(4+((H103*C99)/(COS(B99)))^2))</f>
        <v>53.78480812</v>
      </c>
    </row>
    <row r="104" ht="12.75" customHeight="1">
      <c r="B104" s="44">
        <f t="shared" si="6"/>
        <v>0.463647609</v>
      </c>
      <c r="C104" s="45">
        <f>(2*(0.102)^2)/'Defiance Stability '!F104</f>
        <v>0.8447204969</v>
      </c>
      <c r="D104" s="45">
        <f t="shared" si="7"/>
        <v>3</v>
      </c>
      <c r="E104" s="45">
        <f t="shared" si="8"/>
        <v>0.0008732</v>
      </c>
      <c r="F104" s="45">
        <f t="shared" si="9"/>
        <v>0.024633</v>
      </c>
      <c r="G104" s="45">
        <v>1.36</v>
      </c>
      <c r="H104" s="45">
        <f t="shared" si="10"/>
        <v>0.9217374897</v>
      </c>
      <c r="I104" s="20">
        <f>(D103*PI()*C103*(F103/E103))/(2+SQRT(4+((H104*C103)/(COS(B103)))^2))</f>
        <v>53.71344397</v>
      </c>
    </row>
    <row r="105" ht="12.75" customHeight="1">
      <c r="B105" s="44">
        <f t="shared" si="6"/>
        <v>0.463647609</v>
      </c>
      <c r="C105" s="45">
        <f>(2*(0.102)^2)/'Defiance Stability '!F105</f>
        <v>0.8447204969</v>
      </c>
      <c r="D105" s="45">
        <f t="shared" si="7"/>
        <v>3</v>
      </c>
      <c r="E105" s="45">
        <f t="shared" si="8"/>
        <v>0.0008732</v>
      </c>
      <c r="F105" s="45">
        <f t="shared" si="9"/>
        <v>0.024633</v>
      </c>
      <c r="G105" s="45">
        <v>1.37</v>
      </c>
      <c r="H105" s="45">
        <f t="shared" si="10"/>
        <v>0.9364293887</v>
      </c>
      <c r="I105" s="20">
        <f>(D103*PI()*C103*(F103/E103))/(2+SQRT(4+((H105*C103)/(COS(B103)))^2))</f>
        <v>53.64192669</v>
      </c>
    </row>
    <row r="106" ht="12.75" customHeight="1">
      <c r="B106" s="44">
        <f t="shared" si="6"/>
        <v>0.463647609</v>
      </c>
      <c r="C106" s="45">
        <f>(2*(0.102)^2)/'Defiance Stability '!F106</f>
        <v>0.8447204969</v>
      </c>
      <c r="D106" s="45">
        <f t="shared" si="7"/>
        <v>3</v>
      </c>
      <c r="E106" s="45">
        <f t="shared" si="8"/>
        <v>0.0008732</v>
      </c>
      <c r="F106" s="45">
        <f t="shared" si="9"/>
        <v>0.024633</v>
      </c>
      <c r="G106" s="45">
        <v>1.38</v>
      </c>
      <c r="H106" s="45">
        <f t="shared" si="10"/>
        <v>0.9509994742</v>
      </c>
      <c r="I106" s="20">
        <f>(D103*PI()*C103*(F103/E103))/(2+SQRT(4+((H106*C103)/(COS(B103)))^2))</f>
        <v>53.57026087</v>
      </c>
    </row>
    <row r="107" ht="12.75" customHeight="1">
      <c r="B107" s="44">
        <f t="shared" si="6"/>
        <v>0.463647609</v>
      </c>
      <c r="C107" s="45">
        <f>(2*(0.102)^2)/'Defiance Stability '!F107</f>
        <v>0.8447204969</v>
      </c>
      <c r="D107" s="45">
        <f t="shared" si="7"/>
        <v>3</v>
      </c>
      <c r="E107" s="45">
        <f t="shared" si="8"/>
        <v>0.0008732</v>
      </c>
      <c r="F107" s="45">
        <f t="shared" si="9"/>
        <v>0.024633</v>
      </c>
      <c r="G107" s="45">
        <v>1.39</v>
      </c>
      <c r="H107" s="45">
        <f t="shared" si="10"/>
        <v>0.9654532614</v>
      </c>
      <c r="I107" s="20">
        <f>(D103*PI()*C103*(F103/E103))/(2+SQRT(4+((H107*C103)/(COS(B103)))^2))</f>
        <v>53.49845105</v>
      </c>
    </row>
    <row r="108" ht="12.75" customHeight="1">
      <c r="B108" s="44">
        <f t="shared" si="6"/>
        <v>0.463647609</v>
      </c>
      <c r="C108" s="45">
        <f>(2*(0.102)^2)/'Defiance Stability '!F108</f>
        <v>0.8447204969</v>
      </c>
      <c r="D108" s="45">
        <f t="shared" si="7"/>
        <v>3</v>
      </c>
      <c r="E108" s="45">
        <f t="shared" si="8"/>
        <v>0.0008732</v>
      </c>
      <c r="F108" s="45">
        <f t="shared" si="9"/>
        <v>0.024633</v>
      </c>
      <c r="G108" s="45">
        <v>1.4</v>
      </c>
      <c r="H108" s="45">
        <f t="shared" si="10"/>
        <v>0.9797958971</v>
      </c>
      <c r="I108" s="20">
        <f>(D107*PI()*C107*(F107/E107))/(2+SQRT(4+((H108*C107)/(COS(B107)))^2))</f>
        <v>53.42650171</v>
      </c>
    </row>
    <row r="109" ht="12.75" customHeight="1">
      <c r="B109" s="44">
        <f t="shared" si="6"/>
        <v>0.463647609</v>
      </c>
      <c r="C109" s="45">
        <f>(2*(0.102)^2)/'Defiance Stability '!F109</f>
        <v>0.8447204969</v>
      </c>
      <c r="D109" s="45">
        <f t="shared" si="7"/>
        <v>3</v>
      </c>
      <c r="E109" s="45">
        <f t="shared" si="8"/>
        <v>0.0008732</v>
      </c>
      <c r="F109" s="45">
        <f t="shared" si="9"/>
        <v>0.024633</v>
      </c>
      <c r="G109" s="45">
        <v>1.41</v>
      </c>
      <c r="H109" s="45">
        <f t="shared" si="10"/>
        <v>0.9940321926</v>
      </c>
      <c r="I109" s="20">
        <f>(D107*PI()*C107*(F107/E107))/(2+SQRT(4+((H109*C107)/(COS(B107)))^2))</f>
        <v>53.35441729</v>
      </c>
    </row>
    <row r="110" ht="12.75" customHeight="1">
      <c r="B110" s="44">
        <f t="shared" si="6"/>
        <v>0.463647609</v>
      </c>
      <c r="C110" s="45">
        <f>(2*(0.102)^2)/'Defiance Stability '!F110</f>
        <v>0.8447204969</v>
      </c>
      <c r="D110" s="45">
        <f t="shared" si="7"/>
        <v>3</v>
      </c>
      <c r="E110" s="45">
        <f t="shared" si="8"/>
        <v>0.0008732</v>
      </c>
      <c r="F110" s="45">
        <f t="shared" si="9"/>
        <v>0.024633</v>
      </c>
      <c r="G110" s="45">
        <v>1.42</v>
      </c>
      <c r="H110" s="45">
        <f t="shared" si="10"/>
        <v>1.008166653</v>
      </c>
      <c r="I110" s="20">
        <f>(D107*PI()*C107*(F107/E107))/(2+SQRT(4+((H110*C107)/(COS(B107)))^2))</f>
        <v>53.28220219</v>
      </c>
    </row>
    <row r="111" ht="12.75" customHeight="1">
      <c r="B111" s="44">
        <f t="shared" si="6"/>
        <v>0.463647609</v>
      </c>
      <c r="C111" s="45">
        <f>(2*(0.102)^2)/'Defiance Stability '!F111</f>
        <v>0.8447204969</v>
      </c>
      <c r="D111" s="45">
        <f t="shared" si="7"/>
        <v>3</v>
      </c>
      <c r="E111" s="45">
        <f t="shared" si="8"/>
        <v>0.0008732</v>
      </c>
      <c r="F111" s="45">
        <f t="shared" si="9"/>
        <v>0.024633</v>
      </c>
      <c r="G111" s="45">
        <v>1.43</v>
      </c>
      <c r="H111" s="45">
        <f t="shared" si="10"/>
        <v>1.022203502</v>
      </c>
      <c r="I111" s="20">
        <f>(D107*PI()*C107*(F107/E107))/(2+SQRT(4+((H111*C107)/(COS(B107)))^2))</f>
        <v>53.20986075</v>
      </c>
    </row>
    <row r="112" ht="12.75" customHeight="1">
      <c r="B112" s="44">
        <f t="shared" si="6"/>
        <v>0.463647609</v>
      </c>
      <c r="C112" s="45">
        <f>(2*(0.102)^2)/'Defiance Stability '!F112</f>
        <v>0.8447204969</v>
      </c>
      <c r="D112" s="45">
        <f t="shared" si="7"/>
        <v>3</v>
      </c>
      <c r="E112" s="45">
        <f t="shared" si="8"/>
        <v>0.0008732</v>
      </c>
      <c r="F112" s="45">
        <f t="shared" si="9"/>
        <v>0.024633</v>
      </c>
      <c r="G112" s="45">
        <v>1.44</v>
      </c>
      <c r="H112" s="45">
        <f t="shared" si="10"/>
        <v>1.036146708</v>
      </c>
      <c r="I112" s="20">
        <f>(D111*PI()*C111*(F111/E111))/(2+SQRT(4+((H112*C111)/(COS(B111)))^2))</f>
        <v>53.13739728</v>
      </c>
    </row>
    <row r="113" ht="12.75" customHeight="1">
      <c r="B113" s="44">
        <f t="shared" si="6"/>
        <v>0.463647609</v>
      </c>
      <c r="C113" s="45">
        <f>(2*(0.102)^2)/'Defiance Stability '!F113</f>
        <v>0.8447204969</v>
      </c>
      <c r="D113" s="45">
        <f t="shared" si="7"/>
        <v>3</v>
      </c>
      <c r="E113" s="45">
        <f t="shared" si="8"/>
        <v>0.0008732</v>
      </c>
      <c r="F113" s="45">
        <f t="shared" si="9"/>
        <v>0.024633</v>
      </c>
      <c r="G113" s="45">
        <v>1.45</v>
      </c>
      <c r="H113" s="45">
        <f t="shared" si="10"/>
        <v>1.05</v>
      </c>
      <c r="I113" s="20">
        <f>(D111*PI()*C111*(F111/E111))/(2+SQRT(4+((H113*C111)/(COS(B111)))^2))</f>
        <v>53.06481602</v>
      </c>
    </row>
    <row r="114" ht="12.75" customHeight="1">
      <c r="B114" s="44">
        <f t="shared" si="6"/>
        <v>0.463647609</v>
      </c>
      <c r="C114" s="45">
        <f>(2*(0.102)^2)/'Defiance Stability '!F114</f>
        <v>0.8447204969</v>
      </c>
      <c r="D114" s="45">
        <f t="shared" si="7"/>
        <v>3</v>
      </c>
      <c r="E114" s="45">
        <f t="shared" si="8"/>
        <v>0.0008732</v>
      </c>
      <c r="F114" s="45">
        <f t="shared" si="9"/>
        <v>0.024633</v>
      </c>
      <c r="G114" s="45">
        <v>1.46</v>
      </c>
      <c r="H114" s="45">
        <f t="shared" si="10"/>
        <v>1.063766892</v>
      </c>
      <c r="I114" s="20">
        <f>(D111*PI()*C111*(F111/E111))/(2+SQRT(4+((H114*C111)/(COS(B111)))^2))</f>
        <v>52.99212118</v>
      </c>
    </row>
    <row r="115" ht="12.75" customHeight="1">
      <c r="B115" s="44">
        <f t="shared" si="6"/>
        <v>0.463647609</v>
      </c>
      <c r="C115" s="45">
        <f>(2*(0.102)^2)/'Defiance Stability '!F115</f>
        <v>0.8447204969</v>
      </c>
      <c r="D115" s="45">
        <f t="shared" si="7"/>
        <v>3</v>
      </c>
      <c r="E115" s="45">
        <f t="shared" si="8"/>
        <v>0.0008732</v>
      </c>
      <c r="F115" s="45">
        <f t="shared" si="9"/>
        <v>0.024633</v>
      </c>
      <c r="G115" s="45">
        <v>1.47</v>
      </c>
      <c r="H115" s="45">
        <f t="shared" si="10"/>
        <v>1.077450695</v>
      </c>
      <c r="I115" s="20">
        <f>(D111*PI()*C111*(F111/E111))/(2+SQRT(4+((H115*C111)/(COS(B111)))^2))</f>
        <v>52.91931693</v>
      </c>
    </row>
    <row r="116" ht="12.75" customHeight="1">
      <c r="B116" s="44">
        <f t="shared" si="6"/>
        <v>0.463647609</v>
      </c>
      <c r="C116" s="45">
        <f>(2*(0.102)^2)/'Defiance Stability '!F116</f>
        <v>0.8447204969</v>
      </c>
      <c r="D116" s="45">
        <f t="shared" si="7"/>
        <v>3</v>
      </c>
      <c r="E116" s="45">
        <f t="shared" si="8"/>
        <v>0.0008732</v>
      </c>
      <c r="F116" s="45">
        <f t="shared" si="9"/>
        <v>0.024633</v>
      </c>
      <c r="G116" s="45">
        <v>1.48</v>
      </c>
      <c r="H116" s="45">
        <f t="shared" si="10"/>
        <v>1.091054536</v>
      </c>
      <c r="I116" s="20">
        <f>(D115*PI()*C115*(F115/E115))/(2+SQRT(4+((H116*C115)/(COS(B115)))^2))</f>
        <v>52.84640736</v>
      </c>
    </row>
    <row r="117" ht="12.75" customHeight="1">
      <c r="B117" s="44">
        <f t="shared" si="6"/>
        <v>0.463647609</v>
      </c>
      <c r="C117" s="45">
        <f>(2*(0.102)^2)/'Defiance Stability '!F117</f>
        <v>0.8447204969</v>
      </c>
      <c r="D117" s="45">
        <f t="shared" si="7"/>
        <v>3</v>
      </c>
      <c r="E117" s="45">
        <f t="shared" si="8"/>
        <v>0.0008732</v>
      </c>
      <c r="F117" s="45">
        <f t="shared" si="9"/>
        <v>0.024633</v>
      </c>
      <c r="G117" s="45">
        <v>1.49</v>
      </c>
      <c r="H117" s="45">
        <f t="shared" si="10"/>
        <v>1.104581369</v>
      </c>
      <c r="I117" s="20">
        <f>(D115*PI()*C115*(F115/E115))/(2+SQRT(4+((H117*C115)/(COS(B115)))^2))</f>
        <v>52.77339656</v>
      </c>
    </row>
    <row r="118" ht="12.75" customHeight="1">
      <c r="B118" s="44">
        <f t="shared" si="6"/>
        <v>0.463647609</v>
      </c>
      <c r="C118" s="45">
        <f>(2*(0.102)^2)/'Defiance Stability '!F118</f>
        <v>0.8447204969</v>
      </c>
      <c r="D118" s="45">
        <f t="shared" si="7"/>
        <v>3</v>
      </c>
      <c r="E118" s="45">
        <f t="shared" si="8"/>
        <v>0.0008732</v>
      </c>
      <c r="F118" s="45">
        <f t="shared" si="9"/>
        <v>0.024633</v>
      </c>
      <c r="G118" s="45">
        <v>1.5</v>
      </c>
      <c r="H118" s="45">
        <f t="shared" si="10"/>
        <v>1.118033989</v>
      </c>
      <c r="I118" s="20">
        <f>(D115*PI()*C115*(F115/E115))/(2+SQRT(4+((H118*C115)/(COS(B115)))^2))</f>
        <v>52.70028852</v>
      </c>
    </row>
    <row r="119" ht="12.75" customHeight="1">
      <c r="B119" s="44">
        <f t="shared" si="6"/>
        <v>0.463647609</v>
      </c>
      <c r="C119" s="45">
        <f>(2*(0.102)^2)/'Defiance Stability '!F119</f>
        <v>0.8447204969</v>
      </c>
      <c r="D119" s="45">
        <f t="shared" si="7"/>
        <v>3</v>
      </c>
      <c r="E119" s="45">
        <f t="shared" si="8"/>
        <v>0.0008732</v>
      </c>
      <c r="F119" s="45">
        <f t="shared" si="9"/>
        <v>0.024633</v>
      </c>
      <c r="G119" s="45">
        <v>1.51</v>
      </c>
      <c r="H119" s="45">
        <f t="shared" si="10"/>
        <v>1.131415043</v>
      </c>
      <c r="I119" s="20">
        <f>(D115*PI()*C115*(F115/E115))/(2+SQRT(4+((H119*C115)/(COS(B115)))^2))</f>
        <v>52.62708724</v>
      </c>
    </row>
    <row r="120" ht="12.75" customHeight="1">
      <c r="B120" s="44">
        <f t="shared" si="6"/>
        <v>0.463647609</v>
      </c>
      <c r="C120" s="45">
        <f>(2*(0.102)^2)/'Defiance Stability '!F120</f>
        <v>0.8447204969</v>
      </c>
      <c r="D120" s="45">
        <f t="shared" si="7"/>
        <v>3</v>
      </c>
      <c r="E120" s="45">
        <f t="shared" si="8"/>
        <v>0.0008732</v>
      </c>
      <c r="F120" s="45">
        <f t="shared" si="9"/>
        <v>0.024633</v>
      </c>
      <c r="G120" s="45">
        <v>1.52</v>
      </c>
      <c r="H120" s="45">
        <f t="shared" si="10"/>
        <v>1.144727042</v>
      </c>
      <c r="I120" s="20">
        <f>(D119*PI()*C119*(F119/E119))/(2+SQRT(4+((H120*C119)/(COS(B119)))^2))</f>
        <v>52.55379662</v>
      </c>
    </row>
    <row r="121" ht="12.75" customHeight="1">
      <c r="B121" s="44">
        <f t="shared" si="6"/>
        <v>0.463647609</v>
      </c>
      <c r="C121" s="45">
        <f>(2*(0.102)^2)/'Defiance Stability '!F121</f>
        <v>0.8447204969</v>
      </c>
      <c r="D121" s="45">
        <f t="shared" si="7"/>
        <v>3</v>
      </c>
      <c r="E121" s="45">
        <f t="shared" si="8"/>
        <v>0.0008732</v>
      </c>
      <c r="F121" s="45">
        <f t="shared" si="9"/>
        <v>0.024633</v>
      </c>
      <c r="G121" s="45">
        <v>1.53</v>
      </c>
      <c r="H121" s="45">
        <f t="shared" si="10"/>
        <v>1.157972366</v>
      </c>
      <c r="I121" s="20">
        <f>(D119*PI()*C119*(F119/E119))/(2+SQRT(4+((H121*C119)/(COS(B119)))^2))</f>
        <v>52.48042055</v>
      </c>
    </row>
    <row r="122" ht="12.75" customHeight="1">
      <c r="B122" s="44">
        <f t="shared" si="6"/>
        <v>0.463647609</v>
      </c>
      <c r="C122" s="45">
        <f>(2*(0.102)^2)/'Defiance Stability '!F122</f>
        <v>0.8447204969</v>
      </c>
      <c r="D122" s="45">
        <f t="shared" si="7"/>
        <v>3</v>
      </c>
      <c r="E122" s="45">
        <f t="shared" si="8"/>
        <v>0.0008732</v>
      </c>
      <c r="F122" s="45">
        <f t="shared" si="9"/>
        <v>0.024633</v>
      </c>
      <c r="G122" s="45">
        <v>1.54</v>
      </c>
      <c r="H122" s="45">
        <f t="shared" si="10"/>
        <v>1.171153278</v>
      </c>
      <c r="I122" s="20">
        <f>(D119*PI()*C119*(F119/E119))/(2+SQRT(4+((H122*C119)/(COS(B119)))^2))</f>
        <v>52.40696287</v>
      </c>
    </row>
    <row r="123" ht="12.75" customHeight="1">
      <c r="B123" s="44">
        <f t="shared" si="6"/>
        <v>0.463647609</v>
      </c>
      <c r="C123" s="45">
        <f>(2*(0.102)^2)/'Defiance Stability '!F123</f>
        <v>0.8447204969</v>
      </c>
      <c r="D123" s="45">
        <f t="shared" si="7"/>
        <v>3</v>
      </c>
      <c r="E123" s="45">
        <f t="shared" si="8"/>
        <v>0.0008732</v>
      </c>
      <c r="F123" s="45">
        <f t="shared" si="9"/>
        <v>0.024633</v>
      </c>
      <c r="G123" s="45">
        <v>1.55</v>
      </c>
      <c r="H123" s="45">
        <f t="shared" si="10"/>
        <v>1.184271928</v>
      </c>
      <c r="I123" s="20">
        <f>(D119*PI()*C119*(F119/E119))/(2+SQRT(4+((H123*C119)/(COS(B119)))^2))</f>
        <v>52.33342735</v>
      </c>
    </row>
    <row r="124" ht="12.75" customHeight="1">
      <c r="B124" s="44">
        <f t="shared" si="6"/>
        <v>0.463647609</v>
      </c>
      <c r="C124" s="45">
        <f>(2*(0.102)^2)/'Defiance Stability '!F124</f>
        <v>0.8447204969</v>
      </c>
      <c r="D124" s="45">
        <f t="shared" si="7"/>
        <v>3</v>
      </c>
      <c r="E124" s="45">
        <f t="shared" si="8"/>
        <v>0.0008732</v>
      </c>
      <c r="F124" s="45">
        <f t="shared" si="9"/>
        <v>0.024633</v>
      </c>
      <c r="G124" s="45">
        <v>1.56</v>
      </c>
      <c r="H124" s="45">
        <f t="shared" si="10"/>
        <v>1.197330364</v>
      </c>
      <c r="I124" s="20">
        <f>(D123*PI()*C123*(F123/E123))/(2+SQRT(4+((H124*C123)/(COS(B123)))^2))</f>
        <v>52.25981773</v>
      </c>
    </row>
    <row r="125" ht="12.75" customHeight="1">
      <c r="B125" s="44">
        <f t="shared" si="6"/>
        <v>0.463647609</v>
      </c>
      <c r="C125" s="45">
        <f>(2*(0.102)^2)/'Defiance Stability '!F125</f>
        <v>0.8447204969</v>
      </c>
      <c r="D125" s="45">
        <f t="shared" si="7"/>
        <v>3</v>
      </c>
      <c r="E125" s="45">
        <f t="shared" si="8"/>
        <v>0.0008732</v>
      </c>
      <c r="F125" s="45">
        <f t="shared" si="9"/>
        <v>0.024633</v>
      </c>
      <c r="G125" s="45">
        <v>1.57</v>
      </c>
      <c r="H125" s="45">
        <f t="shared" si="10"/>
        <v>1.210330533</v>
      </c>
      <c r="I125" s="20">
        <f>(D123*PI()*C123*(F123/E123))/(2+SQRT(4+((H125*C123)/(COS(B123)))^2))</f>
        <v>52.18613772</v>
      </c>
    </row>
    <row r="126" ht="12.75" customHeight="1">
      <c r="B126" s="44">
        <f t="shared" si="6"/>
        <v>0.463647609</v>
      </c>
      <c r="C126" s="45">
        <f>(2*(0.102)^2)/'Defiance Stability '!F126</f>
        <v>0.8447204969</v>
      </c>
      <c r="D126" s="45">
        <f t="shared" si="7"/>
        <v>3</v>
      </c>
      <c r="E126" s="45">
        <f t="shared" si="8"/>
        <v>0.0008732</v>
      </c>
      <c r="F126" s="45">
        <f t="shared" si="9"/>
        <v>0.024633</v>
      </c>
      <c r="G126" s="45">
        <v>1.58</v>
      </c>
      <c r="H126" s="45">
        <f t="shared" si="10"/>
        <v>1.223274295</v>
      </c>
      <c r="I126" s="20">
        <f>(D123*PI()*C123*(F123/E123))/(2+SQRT(4+((H126*C123)/(COS(B123)))^2))</f>
        <v>52.11239095</v>
      </c>
    </row>
    <row r="127" ht="12.75" customHeight="1">
      <c r="B127" s="44">
        <f t="shared" si="6"/>
        <v>0.463647609</v>
      </c>
      <c r="C127" s="45">
        <f>(2*(0.102)^2)/'Defiance Stability '!F127</f>
        <v>0.8447204969</v>
      </c>
      <c r="D127" s="45">
        <f t="shared" si="7"/>
        <v>3</v>
      </c>
      <c r="E127" s="45">
        <f t="shared" si="8"/>
        <v>0.0008732</v>
      </c>
      <c r="F127" s="45">
        <f t="shared" si="9"/>
        <v>0.024633</v>
      </c>
      <c r="G127" s="45">
        <v>1.59</v>
      </c>
      <c r="H127" s="45">
        <f t="shared" si="10"/>
        <v>1.23616342</v>
      </c>
      <c r="I127" s="20">
        <f>(D123*PI()*C123*(F123/E123))/(2+SQRT(4+((H127*C123)/(COS(B123)))^2))</f>
        <v>52.03858103</v>
      </c>
    </row>
    <row r="128" ht="12.75" customHeight="1">
      <c r="B128" s="44">
        <f t="shared" si="6"/>
        <v>0.463647609</v>
      </c>
      <c r="C128" s="47">
        <f>(2*(0.102)^2)/'Defiance Stability '!F128</f>
        <v>0.8447204969</v>
      </c>
      <c r="D128" s="47">
        <f t="shared" si="7"/>
        <v>3</v>
      </c>
      <c r="E128" s="45">
        <f t="shared" si="8"/>
        <v>0.0008732</v>
      </c>
      <c r="F128" s="47">
        <f t="shared" si="9"/>
        <v>0.024633</v>
      </c>
      <c r="G128" s="47">
        <v>1.6</v>
      </c>
      <c r="H128" s="47">
        <f t="shared" si="10"/>
        <v>1.2489996</v>
      </c>
      <c r="I128" s="26">
        <f>(D127*PI()*C127*(F127/E127))/(2+SQRT(4+((H128*C127)/(COS(B127)))^2))</f>
        <v>51.96471152</v>
      </c>
    </row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J5"/>
  </hyperlink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1.71"/>
    <col customWidth="1" min="3" max="3" width="14.57"/>
    <col customWidth="1" min="4" max="4" width="4.57"/>
    <col customWidth="1" min="5" max="5" width="13.14"/>
    <col customWidth="1" min="6" max="6" width="4.57"/>
    <col customWidth="1" min="7" max="7" width="64.14"/>
    <col customWidth="1" min="8" max="26" width="11.57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ht="12.75" customHeight="1">
      <c r="A2" t="s">
        <v>6</v>
      </c>
      <c r="B2" t="s">
        <v>7</v>
      </c>
      <c r="C2" s="48">
        <v>21.59</v>
      </c>
      <c r="D2" t="s">
        <v>8</v>
      </c>
      <c r="E2" s="2">
        <f t="shared" ref="E2:E11" si="1">CONVERT(C2, "in", "m")</f>
        <v>0.548386</v>
      </c>
      <c r="F2" t="s">
        <v>11</v>
      </c>
    </row>
    <row r="3" ht="12.75" customHeight="1">
      <c r="A3" s="4" t="s">
        <v>12</v>
      </c>
      <c r="B3" t="s">
        <v>13</v>
      </c>
      <c r="C3">
        <v>5.5</v>
      </c>
      <c r="D3" t="s">
        <v>8</v>
      </c>
      <c r="E3" s="2">
        <f t="shared" si="1"/>
        <v>0.1397</v>
      </c>
      <c r="F3" t="s">
        <v>11</v>
      </c>
      <c r="H3" s="6"/>
    </row>
    <row r="4" ht="12.75" customHeight="1">
      <c r="A4" s="4" t="s">
        <v>14</v>
      </c>
      <c r="B4" t="s">
        <v>15</v>
      </c>
      <c r="C4" s="48">
        <v>6.0</v>
      </c>
      <c r="D4" t="s">
        <v>8</v>
      </c>
      <c r="E4" s="2">
        <f t="shared" si="1"/>
        <v>0.1524</v>
      </c>
      <c r="F4" t="s">
        <v>11</v>
      </c>
      <c r="H4" s="6"/>
    </row>
    <row r="5" ht="12.75" customHeight="1">
      <c r="A5" s="4" t="s">
        <v>16</v>
      </c>
      <c r="B5" t="s">
        <v>17</v>
      </c>
      <c r="C5">
        <v>5.0</v>
      </c>
      <c r="D5" t="s">
        <v>8</v>
      </c>
      <c r="E5" s="2">
        <f t="shared" si="1"/>
        <v>0.127</v>
      </c>
      <c r="F5" t="s">
        <v>11</v>
      </c>
      <c r="H5" s="6"/>
    </row>
    <row r="6" ht="12.75" customHeight="1">
      <c r="A6" s="4" t="s">
        <v>18</v>
      </c>
      <c r="B6" t="s">
        <v>19</v>
      </c>
      <c r="C6">
        <v>6.0</v>
      </c>
      <c r="D6" t="s">
        <v>8</v>
      </c>
      <c r="E6" s="2">
        <f t="shared" si="1"/>
        <v>0.1524</v>
      </c>
      <c r="F6" t="s">
        <v>11</v>
      </c>
      <c r="H6" s="6"/>
    </row>
    <row r="7" ht="12.75" customHeight="1">
      <c r="A7" t="s">
        <v>21</v>
      </c>
      <c r="B7" t="s">
        <v>22</v>
      </c>
      <c r="C7" s="8">
        <f>C6/(COS(ATAN((C8+C5/2-C4/2)/C6)))</f>
        <v>9.326285434</v>
      </c>
      <c r="D7" t="s">
        <v>8</v>
      </c>
      <c r="E7" s="2">
        <f t="shared" si="1"/>
        <v>0.23688765</v>
      </c>
      <c r="F7" t="s">
        <v>11</v>
      </c>
      <c r="H7" s="6"/>
    </row>
    <row r="8" ht="12.75" customHeight="1">
      <c r="A8" s="48" t="s">
        <v>84</v>
      </c>
      <c r="B8" t="s">
        <v>24</v>
      </c>
      <c r="C8" s="10">
        <v>7.64</v>
      </c>
      <c r="D8" t="s">
        <v>8</v>
      </c>
      <c r="E8" s="2">
        <f t="shared" si="1"/>
        <v>0.194056</v>
      </c>
      <c r="F8" t="s">
        <v>11</v>
      </c>
      <c r="G8" s="49" t="s">
        <v>23</v>
      </c>
      <c r="H8" s="6"/>
    </row>
    <row r="9" ht="12.75" customHeight="1">
      <c r="A9" t="s">
        <v>26</v>
      </c>
      <c r="B9" t="s">
        <v>27</v>
      </c>
      <c r="C9" s="13">
        <f>C10-C4-C16</f>
        <v>96.19</v>
      </c>
      <c r="D9" t="s">
        <v>8</v>
      </c>
      <c r="E9" s="2">
        <f t="shared" si="1"/>
        <v>2.443226</v>
      </c>
      <c r="F9" t="s">
        <v>11</v>
      </c>
      <c r="G9">
        <f>C10-C16-C4</f>
        <v>96.19</v>
      </c>
      <c r="H9" s="17"/>
    </row>
    <row r="10" ht="12.75" customHeight="1">
      <c r="A10" s="4" t="s">
        <v>34</v>
      </c>
      <c r="B10" t="s">
        <v>35</v>
      </c>
      <c r="C10" s="48">
        <v>104.55</v>
      </c>
      <c r="D10" t="s">
        <v>8</v>
      </c>
      <c r="E10" s="2">
        <f t="shared" si="1"/>
        <v>2.65557</v>
      </c>
      <c r="F10" t="s">
        <v>11</v>
      </c>
      <c r="H10" s="6"/>
    </row>
    <row r="11" ht="12.75" customHeight="1">
      <c r="A11" t="s">
        <v>36</v>
      </c>
      <c r="B11" t="s">
        <v>37</v>
      </c>
      <c r="C11">
        <v>3.0</v>
      </c>
      <c r="D11" t="s">
        <v>8</v>
      </c>
      <c r="E11" s="2">
        <f t="shared" si="1"/>
        <v>0.0762</v>
      </c>
      <c r="F11" t="s">
        <v>11</v>
      </c>
    </row>
    <row r="12" ht="12.75" customHeight="1">
      <c r="A12" s="4" t="s">
        <v>38</v>
      </c>
      <c r="B12" t="s">
        <v>39</v>
      </c>
      <c r="C12">
        <v>3.0</v>
      </c>
      <c r="E12" s="2">
        <f t="shared" ref="E12:E13" si="2">C12</f>
        <v>3</v>
      </c>
      <c r="H12" s="6"/>
    </row>
    <row r="13" ht="12.75" customHeight="1">
      <c r="A13" t="s">
        <v>40</v>
      </c>
      <c r="B13" t="s">
        <v>41</v>
      </c>
      <c r="C13">
        <v>0.5</v>
      </c>
      <c r="E13" s="2">
        <f t="shared" si="2"/>
        <v>0.5</v>
      </c>
      <c r="G13" t="s">
        <v>45</v>
      </c>
      <c r="H13" s="6"/>
    </row>
    <row r="14" ht="12.75" customHeight="1">
      <c r="A14" t="s">
        <v>43</v>
      </c>
      <c r="B14" t="s">
        <v>44</v>
      </c>
      <c r="C14">
        <v>0.25</v>
      </c>
      <c r="D14" t="s">
        <v>8</v>
      </c>
      <c r="E14" s="19">
        <f t="shared" ref="E14:E20" si="3">CONVERT(C14, "in", "m")</f>
        <v>0.00635</v>
      </c>
    </row>
    <row r="15" ht="12.75" customHeight="1">
      <c r="A15" t="s">
        <v>46</v>
      </c>
      <c r="B15" t="s">
        <v>47</v>
      </c>
      <c r="C15">
        <v>0.25</v>
      </c>
      <c r="D15" t="s">
        <v>8</v>
      </c>
      <c r="E15" s="19">
        <f t="shared" si="3"/>
        <v>0.00635</v>
      </c>
      <c r="H15" s="6"/>
    </row>
    <row r="16" ht="12.75" customHeight="1">
      <c r="A16" t="s">
        <v>48</v>
      </c>
      <c r="C16">
        <v>2.36</v>
      </c>
      <c r="E16" s="2">
        <f t="shared" si="3"/>
        <v>0.059944</v>
      </c>
    </row>
    <row r="17" ht="12.75" customHeight="1">
      <c r="A17" t="s">
        <v>50</v>
      </c>
      <c r="C17">
        <v>4.24</v>
      </c>
      <c r="E17" s="2">
        <f t="shared" si="3"/>
        <v>0.107696</v>
      </c>
    </row>
    <row r="18" ht="12.75" customHeight="1">
      <c r="A18" t="s">
        <v>51</v>
      </c>
      <c r="C18">
        <v>3.23</v>
      </c>
      <c r="E18" s="2">
        <f t="shared" si="3"/>
        <v>0.082042</v>
      </c>
    </row>
    <row r="19" ht="12.75" customHeight="1">
      <c r="A19" t="s">
        <v>52</v>
      </c>
      <c r="C19">
        <v>0.15</v>
      </c>
      <c r="E19" s="19">
        <f t="shared" si="3"/>
        <v>0.00381</v>
      </c>
    </row>
    <row r="20" ht="12.75" customHeight="1">
      <c r="A20" t="s">
        <v>53</v>
      </c>
      <c r="C20">
        <v>8.62</v>
      </c>
      <c r="E20" s="2">
        <f t="shared" si="3"/>
        <v>0.218948</v>
      </c>
    </row>
    <row r="21" ht="12.75" customHeight="1">
      <c r="A21" t="s">
        <v>54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9.71"/>
    <col customWidth="1" min="3" max="3" width="15.86"/>
    <col customWidth="1" min="4" max="4" width="19.29"/>
    <col customWidth="1" min="5" max="5" width="12.57"/>
    <col customWidth="1" min="6" max="6" width="16.29"/>
    <col customWidth="1" min="7" max="7" width="12.29"/>
    <col customWidth="1" min="8" max="8" width="15.14"/>
    <col customWidth="1" min="9" max="9" width="19.29"/>
    <col customWidth="1" min="10" max="10" width="12.29"/>
    <col customWidth="1" min="11" max="11" width="16.0"/>
    <col customWidth="1" min="12" max="12" width="12.0"/>
    <col customWidth="1" min="13" max="13" width="16.71"/>
    <col customWidth="1" min="14" max="26" width="11.57"/>
  </cols>
  <sheetData>
    <row r="1" ht="12.75" customHeight="1"/>
    <row r="2" ht="12.75" customHeight="1"/>
    <row r="3" ht="12.75" customHeight="1"/>
    <row r="4" ht="12.75" customHeight="1">
      <c r="B4" s="1" t="s">
        <v>10</v>
      </c>
      <c r="C4" s="3"/>
      <c r="D4" s="3"/>
      <c r="E4" s="3"/>
      <c r="F4" s="3"/>
      <c r="G4" s="3"/>
      <c r="H4" s="5"/>
    </row>
    <row r="5" ht="12.75" customHeight="1">
      <c r="B5" s="7"/>
      <c r="C5" s="7"/>
      <c r="D5" s="7"/>
      <c r="E5" s="7"/>
      <c r="F5" s="7"/>
      <c r="G5" s="7"/>
      <c r="H5" s="7"/>
      <c r="J5" s="9" t="s">
        <v>20</v>
      </c>
    </row>
    <row r="6" ht="12.75" customHeight="1">
      <c r="B6" s="11" t="s">
        <v>25</v>
      </c>
      <c r="D6" s="11"/>
    </row>
    <row r="7" ht="12.75" customHeight="1">
      <c r="B7" s="12" t="s">
        <v>28</v>
      </c>
      <c r="C7" s="14" t="s">
        <v>29</v>
      </c>
      <c r="D7" s="14" t="s">
        <v>30</v>
      </c>
      <c r="E7" s="14" t="s">
        <v>31</v>
      </c>
      <c r="F7" s="15" t="s">
        <v>32</v>
      </c>
    </row>
    <row r="8" ht="12.75" customHeight="1">
      <c r="B8" s="16" t="s">
        <v>33</v>
      </c>
      <c r="C8" s="6">
        <f>'Defiance II Parameters'!E2*0.5</f>
        <v>0.274193</v>
      </c>
      <c r="D8" s="17">
        <f>2</f>
        <v>2</v>
      </c>
      <c r="E8" s="18">
        <f t="shared" ref="E8:E10" si="2">C8*D8</f>
        <v>0.548386</v>
      </c>
      <c r="F8" s="20"/>
    </row>
    <row r="9" ht="12.75" customHeight="1">
      <c r="B9" s="16" t="s">
        <v>49</v>
      </c>
      <c r="C9" s="6">
        <f t="shared" ref="C9:D9" si="1">0</f>
        <v>0</v>
      </c>
      <c r="D9" s="17">
        <f t="shared" si="1"/>
        <v>0</v>
      </c>
      <c r="E9" s="18">
        <f t="shared" si="2"/>
        <v>0</v>
      </c>
      <c r="F9" s="20"/>
    </row>
    <row r="10" ht="12.75" customHeight="1">
      <c r="B10" s="16" t="s">
        <v>55</v>
      </c>
      <c r="C10" s="21">
        <f>'Defiance II Parameters'!E10 - 'Defiance II Parameters'!E16 +'Defiance II Parameters'!E16/3*(1 + 1/(1+'Defiance II Parameters'!E3/'Defiance II Parameters'!E17))</f>
        <v>2.624305573</v>
      </c>
      <c r="D10" s="17">
        <f>2*(('Defiance II Parameters'!E17/'Defiance II Parameters'!E3)^2 - ('Defiance II Parameters'!E3/'Defiance II Parameters'!E3)^2)</f>
        <v>-0.8113983471</v>
      </c>
      <c r="E10" s="18">
        <f t="shared" si="2"/>
        <v>-2.129357204</v>
      </c>
      <c r="F10" s="20"/>
    </row>
    <row r="11" ht="12.75" customHeight="1">
      <c r="B11" s="16" t="s">
        <v>56</v>
      </c>
      <c r="C11" s="6">
        <f>('Defiance II Parameters'!E8/3*('Defiance II Parameters'!E4+2*'Defiance II Parameters'!E5)/('Defiance II Parameters'!E4+'Defiance II Parameters'!E5)) + 1/6*('Defiance II Parameters'!E4+'Defiance II Parameters'!E5 - 'Defiance II Parameters'!E4*'Defiance II Parameters'!E5/('Defiance II Parameters'!E4+'Defiance II Parameters'!E5))</f>
        <v>0.1291089697</v>
      </c>
      <c r="D11" s="17">
        <f>12*('Defiance II Parameters'!E6/'Defiance II Parameters'!E3)^2/(1+SQRT(1 + (2*'Defiance II Parameters'!E7/('Defiance II Parameters'!E4+'Defiance II Parameters'!E5))^2))</f>
        <v>4.810693617</v>
      </c>
      <c r="E11" s="22" t="s">
        <v>57</v>
      </c>
      <c r="F11" s="20">
        <f> 1 + 'Defiance Parameters'!E3/2/('Defiance Parameters'!E6 + 'Defiance Parameters'!E3/2)</f>
        <v>1.314285714</v>
      </c>
    </row>
    <row r="12" ht="12.75" customHeight="1">
      <c r="B12" s="16" t="s">
        <v>58</v>
      </c>
      <c r="C12" s="21">
        <f>C11+'Defiance II Parameters'!E9</f>
        <v>2.57233497</v>
      </c>
      <c r="D12" s="17">
        <f>F11*D11</f>
        <v>6.322625896</v>
      </c>
      <c r="E12" s="18">
        <f>C12*D12</f>
        <v>16.26391169</v>
      </c>
      <c r="F12" s="20"/>
    </row>
    <row r="13" ht="12.75" customHeight="1">
      <c r="B13" s="23" t="s">
        <v>59</v>
      </c>
      <c r="C13" s="24">
        <f>E13/D13</f>
        <v>1.954799052</v>
      </c>
      <c r="D13" s="25">
        <f t="shared" ref="D13:E13" si="3">D8+D9+D10+D12</f>
        <v>7.511227549</v>
      </c>
      <c r="E13" s="25">
        <f t="shared" si="3"/>
        <v>14.68294049</v>
      </c>
      <c r="F13" s="26"/>
    </row>
    <row r="14" ht="12.75" customHeight="1"/>
    <row r="15" ht="12.75" customHeight="1">
      <c r="B15" s="27" t="s">
        <v>60</v>
      </c>
      <c r="C15" s="28"/>
      <c r="D15" s="28"/>
      <c r="E15" s="29">
        <f>C13</f>
        <v>1.954799052</v>
      </c>
      <c r="F15">
        <f>CONVERT(E15,"m","in")</f>
        <v>76.96059258</v>
      </c>
    </row>
    <row r="16" ht="12.75" customHeight="1"/>
    <row r="17" ht="12.75" customHeight="1"/>
    <row r="18" ht="12.75" customHeight="1">
      <c r="B18" s="11" t="s">
        <v>64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>
      <c r="B46" t="s">
        <v>82</v>
      </c>
    </row>
    <row r="47" ht="12.75" customHeight="1"/>
    <row r="48" ht="12.75" customHeight="1">
      <c r="B48" s="30" t="s">
        <v>61</v>
      </c>
      <c r="C48" s="31"/>
      <c r="D48" s="31"/>
      <c r="E48" s="31"/>
      <c r="F48" s="31"/>
      <c r="G48" s="32"/>
    </row>
    <row r="49" ht="12.75" customHeight="1">
      <c r="B49" s="33"/>
      <c r="C49" s="7" t="s">
        <v>62</v>
      </c>
      <c r="D49" s="7"/>
      <c r="E49" s="7"/>
      <c r="F49" s="34"/>
      <c r="G49" s="34"/>
    </row>
    <row r="50" ht="12.75" customHeight="1">
      <c r="B50" s="35"/>
      <c r="C50" s="36" t="s">
        <v>63</v>
      </c>
      <c r="D50" s="36"/>
      <c r="E50" s="36"/>
      <c r="F50" s="36"/>
      <c r="G50" s="37"/>
    </row>
    <row r="51" ht="12.75" customHeight="1">
      <c r="B51" s="7"/>
      <c r="C51" s="7"/>
      <c r="D51" s="7"/>
      <c r="E51" s="7"/>
      <c r="F51" s="7"/>
      <c r="G51" s="7"/>
    </row>
    <row r="52" ht="12.75" customHeight="1">
      <c r="B52" s="7"/>
      <c r="C52" s="7"/>
      <c r="D52" s="7"/>
      <c r="E52" s="7"/>
      <c r="F52" s="7"/>
      <c r="G52" s="7"/>
    </row>
    <row r="53" ht="12.75" customHeight="1">
      <c r="B53" s="11" t="s">
        <v>64</v>
      </c>
    </row>
    <row r="54" ht="12.75" customHeight="1">
      <c r="B54" s="12" t="s">
        <v>28</v>
      </c>
      <c r="C54" s="14" t="s">
        <v>29</v>
      </c>
      <c r="D54" s="14" t="s">
        <v>30</v>
      </c>
      <c r="E54" s="15" t="s">
        <v>31</v>
      </c>
    </row>
    <row r="55" ht="12.75" customHeight="1">
      <c r="B55" s="16" t="s">
        <v>65</v>
      </c>
      <c r="C55" s="6">
        <f>0</f>
        <v>0</v>
      </c>
      <c r="D55" s="38">
        <v>14.276</v>
      </c>
      <c r="E55" s="39">
        <f t="shared" ref="E55:E57" si="4">D55*C55</f>
        <v>0</v>
      </c>
    </row>
    <row r="56" ht="12.75" customHeight="1">
      <c r="B56" s="16" t="s">
        <v>66</v>
      </c>
      <c r="C56" s="21">
        <f>'Deliverance II Parameters '!E9</f>
        <v>2.469896</v>
      </c>
      <c r="D56" s="38">
        <f>I68*L68</f>
        <v>88.16077376</v>
      </c>
      <c r="E56" s="39">
        <f t="shared" si="4"/>
        <v>217.7479425</v>
      </c>
    </row>
    <row r="57" ht="12.75" customHeight="1">
      <c r="B57" s="16" t="s">
        <v>67</v>
      </c>
      <c r="C57" s="21">
        <f>'Deliverance II Parameters '!E9+0.042</f>
        <v>2.511896</v>
      </c>
      <c r="D57" s="38">
        <f>I68*K68</f>
        <v>23.25895493</v>
      </c>
      <c r="E57" s="39">
        <f t="shared" si="4"/>
        <v>58.42407585</v>
      </c>
    </row>
    <row r="58" ht="12.75" customHeight="1">
      <c r="B58" s="23" t="s">
        <v>68</v>
      </c>
      <c r="C58" s="24">
        <f>E58/D58</f>
        <v>2.1971472</v>
      </c>
      <c r="D58" s="25">
        <f t="shared" ref="D58:E58" si="5">SUM(D55:D57)</f>
        <v>125.6957287</v>
      </c>
      <c r="E58" s="40">
        <f t="shared" si="5"/>
        <v>276.1720183</v>
      </c>
    </row>
    <row r="59" ht="12.75" customHeight="1"/>
    <row r="60" ht="12.75" customHeight="1">
      <c r="B60" s="27" t="s">
        <v>69</v>
      </c>
      <c r="C60" s="28"/>
      <c r="D60" s="28"/>
      <c r="E60" s="28"/>
      <c r="F60" s="29">
        <f>C58</f>
        <v>2.1971472</v>
      </c>
    </row>
    <row r="61" ht="12.75" customHeight="1"/>
    <row r="62" ht="12.75" customHeight="1"/>
    <row r="63" ht="12.75" customHeight="1"/>
    <row r="64" ht="12.75" customHeight="1"/>
    <row r="65" ht="12.75" customHeight="1">
      <c r="B65" s="11" t="s">
        <v>70</v>
      </c>
      <c r="C65" s="11"/>
      <c r="D65" s="11"/>
      <c r="E65" s="11"/>
    </row>
    <row r="66" ht="12.75" customHeight="1">
      <c r="B66" s="41" t="s">
        <v>71</v>
      </c>
      <c r="C66" s="42" t="s">
        <v>72</v>
      </c>
      <c r="D66" s="42" t="s">
        <v>73</v>
      </c>
      <c r="E66" s="42" t="s">
        <v>74</v>
      </c>
      <c r="F66" s="42" t="s">
        <v>75</v>
      </c>
      <c r="G66" s="42"/>
      <c r="H66" s="42"/>
      <c r="I66" s="43"/>
      <c r="K66" s="11" t="s">
        <v>76</v>
      </c>
      <c r="L66" s="11"/>
      <c r="M66" s="11"/>
      <c r="N66" s="11"/>
    </row>
    <row r="67" ht="12.75" customHeight="1">
      <c r="B67" s="44">
        <f t="shared" ref="B67:B128" si="6">ATAN(51/102)</f>
        <v>0.463647609</v>
      </c>
      <c r="C67" s="45">
        <f>(2*(0.102)^2)/'Defiance II Stability '!F67</f>
        <v>0.8447204969</v>
      </c>
      <c r="D67" s="45">
        <f t="shared" ref="D67:D128" si="7"> 3</f>
        <v>3</v>
      </c>
      <c r="E67" s="45">
        <f t="shared" ref="E67:E128" si="8">0.004*0.2183</f>
        <v>0.0008732</v>
      </c>
      <c r="F67" s="45">
        <f t="shared" ref="F67:F128" si="9">0.102*((0.381+0.102)/2)</f>
        <v>0.024633</v>
      </c>
      <c r="G67" s="45" t="s">
        <v>77</v>
      </c>
      <c r="H67" s="45" t="s">
        <v>78</v>
      </c>
      <c r="I67" s="20" t="s">
        <v>79</v>
      </c>
      <c r="K67" s="41" t="s">
        <v>80</v>
      </c>
      <c r="L67" s="42" t="s">
        <v>81</v>
      </c>
      <c r="M67" s="43" t="s">
        <v>44</v>
      </c>
    </row>
    <row r="68" ht="12.75" customHeight="1">
      <c r="B68" s="44">
        <f t="shared" si="6"/>
        <v>0.463647609</v>
      </c>
      <c r="C68" s="45">
        <f>(2*(0.102)^2)/'Defiance II Stability '!F68</f>
        <v>0.8447204969</v>
      </c>
      <c r="D68" s="45">
        <f t="shared" si="7"/>
        <v>3</v>
      </c>
      <c r="E68" s="45">
        <f t="shared" si="8"/>
        <v>0.0008732</v>
      </c>
      <c r="F68" s="45">
        <f t="shared" si="9"/>
        <v>0.024633</v>
      </c>
      <c r="G68" s="45">
        <v>1.0</v>
      </c>
      <c r="H68" s="45">
        <f t="shared" ref="H68:H128" si="10">SQRT(((G68)^2)-1)</f>
        <v>0</v>
      </c>
      <c r="I68" s="20">
        <f>(D67*PI()*C67*(F67/E67))/(2+SQRT(4+((H68*C67)/(COS(B67)))^2))</f>
        <v>56.14715409</v>
      </c>
      <c r="K68" s="46">
        <f>(2/(PI()*(1-(1/(M68)))^2))*((1+(1/M68)^4)*(0.5*ATAN(0.5)*(M68-(1/M68))))-(((1/M68)^2)*(((M68-(1/M68))+2*ATAN(1/M68))))</f>
        <v>0.4142499349</v>
      </c>
      <c r="L68" s="47">
        <f>(((1-(1/M68)^2)^2)/((1-(1/M68))^2) )-K68</f>
        <v>1.570173506</v>
      </c>
      <c r="M68" s="26">
        <f> (0.102+0.0705)/0.0705</f>
        <v>2.446808511</v>
      </c>
    </row>
    <row r="69" ht="12.75" customHeight="1">
      <c r="B69" s="44">
        <f t="shared" si="6"/>
        <v>0.463647609</v>
      </c>
      <c r="C69" s="45">
        <f>(2*(0.102)^2)/'Defiance II Stability '!F69</f>
        <v>0.8447204969</v>
      </c>
      <c r="D69" s="45">
        <f t="shared" si="7"/>
        <v>3</v>
      </c>
      <c r="E69" s="45">
        <f t="shared" si="8"/>
        <v>0.0008732</v>
      </c>
      <c r="F69" s="45">
        <f t="shared" si="9"/>
        <v>0.024633</v>
      </c>
      <c r="G69" s="45">
        <v>1.01</v>
      </c>
      <c r="H69" s="45">
        <f t="shared" si="10"/>
        <v>0.1417744688</v>
      </c>
      <c r="I69" s="20">
        <f>(D67*PI()*C67*(F67/E67))/(2+SQRT(4+((H69*C67)/(COS(B67)))^2))</f>
        <v>56.08438176</v>
      </c>
    </row>
    <row r="70" ht="12.75" customHeight="1">
      <c r="B70" s="44">
        <f t="shared" si="6"/>
        <v>0.463647609</v>
      </c>
      <c r="C70" s="45">
        <f>(2*(0.102)^2)/'Defiance II Stability '!F70</f>
        <v>0.8447204969</v>
      </c>
      <c r="D70" s="45">
        <f t="shared" si="7"/>
        <v>3</v>
      </c>
      <c r="E70" s="45">
        <f t="shared" si="8"/>
        <v>0.0008732</v>
      </c>
      <c r="F70" s="45">
        <f t="shared" si="9"/>
        <v>0.024633</v>
      </c>
      <c r="G70" s="45">
        <v>1.02</v>
      </c>
      <c r="H70" s="45">
        <f t="shared" si="10"/>
        <v>0.2009975124</v>
      </c>
      <c r="I70" s="20">
        <f>(D67*PI()*C67*(F67/E67))/(2+SQRT(4+((H70*C67)/(COS(B67)))^2))</f>
        <v>56.02126862</v>
      </c>
    </row>
    <row r="71" ht="12.75" customHeight="1">
      <c r="B71" s="44">
        <f t="shared" si="6"/>
        <v>0.463647609</v>
      </c>
      <c r="C71" s="45">
        <f>(2*(0.102)^2)/'Defiance II Stability '!F71</f>
        <v>0.8447204969</v>
      </c>
      <c r="D71" s="45">
        <f t="shared" si="7"/>
        <v>3</v>
      </c>
      <c r="E71" s="45">
        <f t="shared" si="8"/>
        <v>0.0008732</v>
      </c>
      <c r="F71" s="45">
        <f t="shared" si="9"/>
        <v>0.024633</v>
      </c>
      <c r="G71" s="45">
        <v>1.03</v>
      </c>
      <c r="H71" s="45">
        <f t="shared" si="10"/>
        <v>0.2467792536</v>
      </c>
      <c r="I71" s="20">
        <f>(D67*PI()*C67*(F67/E67))/(2+SQRT(4+((H71*C67)/(COS(B67)))^2))</f>
        <v>55.95782069</v>
      </c>
      <c r="K71" s="11" t="s">
        <v>83</v>
      </c>
      <c r="L71" s="11"/>
      <c r="M71" s="11"/>
      <c r="N71" s="11"/>
      <c r="O71" s="45"/>
    </row>
    <row r="72" ht="12.75" customHeight="1">
      <c r="B72" s="44">
        <f t="shared" si="6"/>
        <v>0.463647609</v>
      </c>
      <c r="C72" s="45">
        <f>(2*(0.102)^2)/'Defiance II Stability '!F72</f>
        <v>0.8447204969</v>
      </c>
      <c r="D72" s="45">
        <f t="shared" si="7"/>
        <v>3</v>
      </c>
      <c r="E72" s="45">
        <f t="shared" si="8"/>
        <v>0.0008732</v>
      </c>
      <c r="F72" s="45">
        <f t="shared" si="9"/>
        <v>0.024633</v>
      </c>
      <c r="G72" s="45">
        <v>1.04</v>
      </c>
      <c r="H72" s="45">
        <f t="shared" si="10"/>
        <v>0.2856571371</v>
      </c>
      <c r="I72" s="20">
        <f>(D71*PI()*C71*(F71/E71))/(2+SQRT(4+((H72*C71)/(COS(B71)))^2))</f>
        <v>55.89404394</v>
      </c>
    </row>
    <row r="73" ht="12.75" customHeight="1">
      <c r="B73" s="44">
        <f t="shared" si="6"/>
        <v>0.463647609</v>
      </c>
      <c r="C73" s="45">
        <f>(2*(0.102)^2)/'Defiance II Stability '!F73</f>
        <v>0.8447204969</v>
      </c>
      <c r="D73" s="45">
        <f t="shared" si="7"/>
        <v>3</v>
      </c>
      <c r="E73" s="45">
        <f t="shared" si="8"/>
        <v>0.0008732</v>
      </c>
      <c r="F73" s="45">
        <f t="shared" si="9"/>
        <v>0.024633</v>
      </c>
      <c r="G73" s="45">
        <v>1.05</v>
      </c>
      <c r="H73" s="45">
        <f t="shared" si="10"/>
        <v>0.3201562119</v>
      </c>
      <c r="I73" s="20">
        <f>(D71*PI()*C71*(F71/E71))/(2+SQRT(4+((H73*C71)/(COS(B71)))^2))</f>
        <v>55.82994429</v>
      </c>
    </row>
    <row r="74" ht="12.75" customHeight="1">
      <c r="B74" s="44">
        <f t="shared" si="6"/>
        <v>0.463647609</v>
      </c>
      <c r="C74" s="45">
        <f>(2*(0.102)^2)/'Defiance II Stability '!F74</f>
        <v>0.8447204969</v>
      </c>
      <c r="D74" s="45">
        <f t="shared" si="7"/>
        <v>3</v>
      </c>
      <c r="E74" s="45">
        <f t="shared" si="8"/>
        <v>0.0008732</v>
      </c>
      <c r="F74" s="45">
        <f t="shared" si="9"/>
        <v>0.024633</v>
      </c>
      <c r="G74" s="45">
        <v>1.06</v>
      </c>
      <c r="H74" s="45">
        <f t="shared" si="10"/>
        <v>0.3515679166</v>
      </c>
      <c r="I74" s="20">
        <f>(D71*PI()*C71*(F71/E71))/(2+SQRT(4+((H74*C71)/(COS(B71)))^2))</f>
        <v>55.76552766</v>
      </c>
    </row>
    <row r="75" ht="12.75" customHeight="1">
      <c r="B75" s="44">
        <f t="shared" si="6"/>
        <v>0.463647609</v>
      </c>
      <c r="C75" s="45">
        <f>(2*(0.102)^2)/'Defiance II Stability '!F75</f>
        <v>0.8447204969</v>
      </c>
      <c r="D75" s="45">
        <f t="shared" si="7"/>
        <v>3</v>
      </c>
      <c r="E75" s="45">
        <f t="shared" si="8"/>
        <v>0.0008732</v>
      </c>
      <c r="F75" s="45">
        <f t="shared" si="9"/>
        <v>0.024633</v>
      </c>
      <c r="G75" s="45">
        <v>1.07</v>
      </c>
      <c r="H75" s="45">
        <f t="shared" si="10"/>
        <v>0.3806573262</v>
      </c>
      <c r="I75" s="20">
        <f>(D71*PI()*C71*(F71/E71))/(2+SQRT(4+((H75*C71)/(COS(B71)))^2))</f>
        <v>55.70079992</v>
      </c>
    </row>
    <row r="76" ht="12.75" customHeight="1">
      <c r="B76" s="44">
        <f t="shared" si="6"/>
        <v>0.463647609</v>
      </c>
      <c r="C76" s="45">
        <f>(2*(0.102)^2)/'Defiance II Stability '!F76</f>
        <v>0.8447204969</v>
      </c>
      <c r="D76" s="45">
        <f t="shared" si="7"/>
        <v>3</v>
      </c>
      <c r="E76" s="45">
        <f t="shared" si="8"/>
        <v>0.0008732</v>
      </c>
      <c r="F76" s="45">
        <f t="shared" si="9"/>
        <v>0.024633</v>
      </c>
      <c r="G76" s="45">
        <v>1.08</v>
      </c>
      <c r="H76" s="45">
        <f t="shared" si="10"/>
        <v>0.4079215611</v>
      </c>
      <c r="I76" s="20">
        <f>(D75*PI()*C75*(F75/E75))/(2+SQRT(4+((H76*C75)/(COS(B75)))^2))</f>
        <v>55.63576692</v>
      </c>
    </row>
    <row r="77" ht="12.75" customHeight="1">
      <c r="B77" s="44">
        <f t="shared" si="6"/>
        <v>0.463647609</v>
      </c>
      <c r="C77" s="45">
        <f>(2*(0.102)^2)/'Defiance II Stability '!F77</f>
        <v>0.8447204969</v>
      </c>
      <c r="D77" s="45">
        <f t="shared" si="7"/>
        <v>3</v>
      </c>
      <c r="E77" s="45">
        <f t="shared" si="8"/>
        <v>0.0008732</v>
      </c>
      <c r="F77" s="45">
        <f t="shared" si="9"/>
        <v>0.024633</v>
      </c>
      <c r="G77" s="45">
        <v>1.09</v>
      </c>
      <c r="H77" s="45">
        <f t="shared" si="10"/>
        <v>0.4337049688</v>
      </c>
      <c r="I77" s="20">
        <f>(D75*PI()*C75*(F75/E75))/(2+SQRT(4+((H77*C75)/(COS(B75)))^2))</f>
        <v>55.57043447</v>
      </c>
    </row>
    <row r="78" ht="12.75" customHeight="1">
      <c r="B78" s="44">
        <f t="shared" si="6"/>
        <v>0.463647609</v>
      </c>
      <c r="C78" s="45">
        <f>(2*(0.102)^2)/'Defiance II Stability '!F78</f>
        <v>0.8447204969</v>
      </c>
      <c r="D78" s="45">
        <f t="shared" si="7"/>
        <v>3</v>
      </c>
      <c r="E78" s="45">
        <f t="shared" si="8"/>
        <v>0.0008732</v>
      </c>
      <c r="F78" s="45">
        <f t="shared" si="9"/>
        <v>0.024633</v>
      </c>
      <c r="G78" s="45">
        <v>1.1</v>
      </c>
      <c r="H78" s="45">
        <f t="shared" si="10"/>
        <v>0.4582575695</v>
      </c>
      <c r="I78" s="20">
        <f>(D75*PI()*C75*(F75/E75))/(2+SQRT(4+((H78*C75)/(COS(B75)))^2))</f>
        <v>55.50480834</v>
      </c>
    </row>
    <row r="79" ht="12.75" customHeight="1">
      <c r="B79" s="44">
        <f t="shared" si="6"/>
        <v>0.463647609</v>
      </c>
      <c r="C79" s="45">
        <f>(2*(0.102)^2)/'Defiance II Stability '!F79</f>
        <v>0.8447204969</v>
      </c>
      <c r="D79" s="45">
        <f t="shared" si="7"/>
        <v>3</v>
      </c>
      <c r="E79" s="45">
        <f t="shared" si="8"/>
        <v>0.0008732</v>
      </c>
      <c r="F79" s="45">
        <f t="shared" si="9"/>
        <v>0.024633</v>
      </c>
      <c r="G79" s="45">
        <v>1.11</v>
      </c>
      <c r="H79" s="45">
        <f t="shared" si="10"/>
        <v>0.4817675788</v>
      </c>
      <c r="I79" s="20">
        <f>(D75*PI()*C75*(F75/E75))/(2+SQRT(4+((H79*C75)/(COS(B75)))^2))</f>
        <v>55.43889427</v>
      </c>
    </row>
    <row r="80" ht="12.75" customHeight="1">
      <c r="B80" s="44">
        <f t="shared" si="6"/>
        <v>0.463647609</v>
      </c>
      <c r="C80" s="45">
        <f>(2*(0.102)^2)/'Defiance II Stability '!F80</f>
        <v>0.8447204969</v>
      </c>
      <c r="D80" s="45">
        <f t="shared" si="7"/>
        <v>3</v>
      </c>
      <c r="E80" s="45">
        <f t="shared" si="8"/>
        <v>0.0008732</v>
      </c>
      <c r="F80" s="45">
        <f t="shared" si="9"/>
        <v>0.024633</v>
      </c>
      <c r="G80" s="45">
        <v>1.12</v>
      </c>
      <c r="H80" s="45">
        <f t="shared" si="10"/>
        <v>0.5043808085</v>
      </c>
      <c r="I80" s="20">
        <f>(D79*PI()*C79*(F79/E79))/(2+SQRT(4+((H80*C79)/(COS(B79)))^2))</f>
        <v>55.37269796</v>
      </c>
    </row>
    <row r="81" ht="12.75" customHeight="1">
      <c r="B81" s="44">
        <f t="shared" si="6"/>
        <v>0.463647609</v>
      </c>
      <c r="C81" s="45">
        <f>(2*(0.102)^2)/'Defiance II Stability '!F81</f>
        <v>0.8447204969</v>
      </c>
      <c r="D81" s="45">
        <f t="shared" si="7"/>
        <v>3</v>
      </c>
      <c r="E81" s="45">
        <f t="shared" si="8"/>
        <v>0.0008732</v>
      </c>
      <c r="F81" s="45">
        <f t="shared" si="9"/>
        <v>0.024633</v>
      </c>
      <c r="G81" s="45">
        <v>1.13</v>
      </c>
      <c r="H81" s="45">
        <f t="shared" si="10"/>
        <v>0.5262128847</v>
      </c>
      <c r="I81" s="20">
        <f>(D79*PI()*C79*(F79/E79))/(2+SQRT(4+((H81*C79)/(COS(B79)))^2))</f>
        <v>55.30622508</v>
      </c>
    </row>
    <row r="82" ht="12.75" customHeight="1">
      <c r="B82" s="44">
        <f t="shared" si="6"/>
        <v>0.463647609</v>
      </c>
      <c r="C82" s="45">
        <f>(2*(0.102)^2)/'Defiance II Stability '!F82</f>
        <v>0.8447204969</v>
      </c>
      <c r="D82" s="45">
        <f t="shared" si="7"/>
        <v>3</v>
      </c>
      <c r="E82" s="45">
        <f t="shared" si="8"/>
        <v>0.0008732</v>
      </c>
      <c r="F82" s="45">
        <f t="shared" si="9"/>
        <v>0.024633</v>
      </c>
      <c r="G82" s="45">
        <v>1.14</v>
      </c>
      <c r="H82" s="45">
        <f t="shared" si="10"/>
        <v>0.5473572873</v>
      </c>
      <c r="I82" s="20">
        <f>(D79*PI()*C79*(F79/E79))/(2+SQRT(4+((H82*C79)/(COS(B79)))^2))</f>
        <v>55.23948125</v>
      </c>
    </row>
    <row r="83" ht="12.75" customHeight="1">
      <c r="B83" s="44">
        <f t="shared" si="6"/>
        <v>0.463647609</v>
      </c>
      <c r="C83" s="45">
        <f>(2*(0.102)^2)/'Defiance II Stability '!F83</f>
        <v>0.8447204969</v>
      </c>
      <c r="D83" s="45">
        <f t="shared" si="7"/>
        <v>3</v>
      </c>
      <c r="E83" s="45">
        <f t="shared" si="8"/>
        <v>0.0008732</v>
      </c>
      <c r="F83" s="45">
        <f t="shared" si="9"/>
        <v>0.024633</v>
      </c>
      <c r="G83" s="45">
        <v>1.15</v>
      </c>
      <c r="H83" s="45">
        <f t="shared" si="10"/>
        <v>0.5678908346</v>
      </c>
      <c r="I83" s="20">
        <f>(D79*PI()*C79*(F79/E79))/(2+SQRT(4+((H83*C79)/(COS(B79)))^2))</f>
        <v>55.17247207</v>
      </c>
    </row>
    <row r="84" ht="12.75" customHeight="1">
      <c r="B84" s="44">
        <f t="shared" si="6"/>
        <v>0.463647609</v>
      </c>
      <c r="C84" s="45">
        <f>(2*(0.102)^2)/'Defiance II Stability '!F84</f>
        <v>0.8447204969</v>
      </c>
      <c r="D84" s="45">
        <f t="shared" si="7"/>
        <v>3</v>
      </c>
      <c r="E84" s="45">
        <f t="shared" si="8"/>
        <v>0.0008732</v>
      </c>
      <c r="F84" s="45">
        <f t="shared" si="9"/>
        <v>0.024633</v>
      </c>
      <c r="G84" s="45">
        <v>1.16</v>
      </c>
      <c r="H84" s="45">
        <f t="shared" si="10"/>
        <v>0.5878775383</v>
      </c>
      <c r="I84" s="20">
        <f>(D83*PI()*C83*(F83/E83))/(2+SQRT(4+((H84*C83)/(COS(B83)))^2))</f>
        <v>55.10520309</v>
      </c>
    </row>
    <row r="85" ht="12.75" customHeight="1">
      <c r="B85" s="44">
        <f t="shared" si="6"/>
        <v>0.463647609</v>
      </c>
      <c r="C85" s="45">
        <f>(2*(0.102)^2)/'Defiance II Stability '!F85</f>
        <v>0.8447204969</v>
      </c>
      <c r="D85" s="45">
        <f t="shared" si="7"/>
        <v>3</v>
      </c>
      <c r="E85" s="45">
        <f t="shared" si="8"/>
        <v>0.0008732</v>
      </c>
      <c r="F85" s="45">
        <f t="shared" si="9"/>
        <v>0.024633</v>
      </c>
      <c r="G85" s="45">
        <v>1.17</v>
      </c>
      <c r="H85" s="45">
        <f t="shared" si="10"/>
        <v>0.6073713856</v>
      </c>
      <c r="I85" s="20">
        <f>(D83*PI()*C83*(F83/E83))/(2+SQRT(4+((H85*C83)/(COS(B83)))^2))</f>
        <v>55.03767982</v>
      </c>
    </row>
    <row r="86" ht="12.75" customHeight="1">
      <c r="B86" s="44">
        <f t="shared" si="6"/>
        <v>0.463647609</v>
      </c>
      <c r="C86" s="45">
        <f>(2*(0.102)^2)/'Defiance II Stability '!F86</f>
        <v>0.8447204969</v>
      </c>
      <c r="D86" s="45">
        <f t="shared" si="7"/>
        <v>3</v>
      </c>
      <c r="E86" s="45">
        <f t="shared" si="8"/>
        <v>0.0008732</v>
      </c>
      <c r="F86" s="45">
        <f t="shared" si="9"/>
        <v>0.024633</v>
      </c>
      <c r="G86" s="45">
        <v>1.18</v>
      </c>
      <c r="H86" s="45">
        <f t="shared" si="10"/>
        <v>0.6264183905</v>
      </c>
      <c r="I86" s="20">
        <f>(D83*PI()*C83*(F83/E83))/(2+SQRT(4+((H86*C83)/(COS(B83)))^2))</f>
        <v>54.96990772</v>
      </c>
    </row>
    <row r="87" ht="12.75" customHeight="1">
      <c r="B87" s="44">
        <f t="shared" si="6"/>
        <v>0.463647609</v>
      </c>
      <c r="C87" s="45">
        <f>(2*(0.102)^2)/'Defiance II Stability '!F87</f>
        <v>0.8447204969</v>
      </c>
      <c r="D87" s="45">
        <f t="shared" si="7"/>
        <v>3</v>
      </c>
      <c r="E87" s="45">
        <f t="shared" si="8"/>
        <v>0.0008732</v>
      </c>
      <c r="F87" s="45">
        <f t="shared" si="9"/>
        <v>0.024633</v>
      </c>
      <c r="G87" s="45">
        <v>1.19</v>
      </c>
      <c r="H87" s="45">
        <f t="shared" si="10"/>
        <v>0.6450581369</v>
      </c>
      <c r="I87" s="20">
        <f>(D83*PI()*C83*(F83/E83))/(2+SQRT(4+((H87*C83)/(COS(B83)))^2))</f>
        <v>54.90189223</v>
      </c>
    </row>
    <row r="88" ht="12.75" customHeight="1">
      <c r="B88" s="44">
        <f t="shared" si="6"/>
        <v>0.463647609</v>
      </c>
      <c r="C88" s="45">
        <f>(2*(0.102)^2)/'Defiance II Stability '!F88</f>
        <v>0.8447204969</v>
      </c>
      <c r="D88" s="45">
        <f t="shared" si="7"/>
        <v>3</v>
      </c>
      <c r="E88" s="45">
        <f t="shared" si="8"/>
        <v>0.0008732</v>
      </c>
      <c r="F88" s="45">
        <f t="shared" si="9"/>
        <v>0.024633</v>
      </c>
      <c r="G88" s="45">
        <v>1.2</v>
      </c>
      <c r="H88" s="45">
        <f t="shared" si="10"/>
        <v>0.6633249581</v>
      </c>
      <c r="I88" s="20">
        <f>(D87*PI()*C87*(F87/E87))/(2+SQRT(4+((H88*C87)/(COS(B87)))^2))</f>
        <v>54.83363873</v>
      </c>
    </row>
    <row r="89" ht="12.75" customHeight="1">
      <c r="B89" s="44">
        <f t="shared" si="6"/>
        <v>0.463647609</v>
      </c>
      <c r="C89" s="45">
        <f>(2*(0.102)^2)/'Defiance II Stability '!F89</f>
        <v>0.8447204969</v>
      </c>
      <c r="D89" s="45">
        <f t="shared" si="7"/>
        <v>3</v>
      </c>
      <c r="E89" s="45">
        <f t="shared" si="8"/>
        <v>0.0008732</v>
      </c>
      <c r="F89" s="45">
        <f t="shared" si="9"/>
        <v>0.024633</v>
      </c>
      <c r="G89" s="45">
        <v>1.21</v>
      </c>
      <c r="H89" s="45">
        <f t="shared" si="10"/>
        <v>0.6812488532</v>
      </c>
      <c r="I89" s="20">
        <f>(D87*PI()*C87*(F87/E87))/(2+SQRT(4+((H89*C87)/(COS(B87)))^2))</f>
        <v>54.76515258</v>
      </c>
    </row>
    <row r="90" ht="12.75" customHeight="1">
      <c r="B90" s="44">
        <f t="shared" si="6"/>
        <v>0.463647609</v>
      </c>
      <c r="C90" s="45">
        <f>(2*(0.102)^2)/'Defiance II Stability '!F90</f>
        <v>0.8447204969</v>
      </c>
      <c r="D90" s="45">
        <f t="shared" si="7"/>
        <v>3</v>
      </c>
      <c r="E90" s="45">
        <f t="shared" si="8"/>
        <v>0.0008732</v>
      </c>
      <c r="F90" s="45">
        <f t="shared" si="9"/>
        <v>0.024633</v>
      </c>
      <c r="G90" s="45">
        <v>1.22</v>
      </c>
      <c r="H90" s="45">
        <f t="shared" si="10"/>
        <v>0.6988562084</v>
      </c>
      <c r="I90" s="20">
        <f>(D87*PI()*C87*(F87/E87))/(2+SQRT(4+((H90*C87)/(COS(B87)))^2))</f>
        <v>54.69643907</v>
      </c>
    </row>
    <row r="91" ht="12.75" customHeight="1">
      <c r="B91" s="44">
        <f t="shared" si="6"/>
        <v>0.463647609</v>
      </c>
      <c r="C91" s="45">
        <f>(2*(0.102)^2)/'Defiance II Stability '!F91</f>
        <v>0.8447204969</v>
      </c>
      <c r="D91" s="45">
        <f t="shared" si="7"/>
        <v>3</v>
      </c>
      <c r="E91" s="45">
        <f t="shared" si="8"/>
        <v>0.0008732</v>
      </c>
      <c r="F91" s="45">
        <f t="shared" si="9"/>
        <v>0.024633</v>
      </c>
      <c r="G91" s="45">
        <v>1.23</v>
      </c>
      <c r="H91" s="45">
        <f t="shared" si="10"/>
        <v>0.7161703708</v>
      </c>
      <c r="I91" s="20">
        <f>(D87*PI()*C87*(F87/E87))/(2+SQRT(4+((H91*C87)/(COS(B87)))^2))</f>
        <v>54.62750347</v>
      </c>
    </row>
    <row r="92" ht="12.75" customHeight="1">
      <c r="B92" s="44">
        <f t="shared" si="6"/>
        <v>0.463647609</v>
      </c>
      <c r="C92" s="45">
        <f>(2*(0.102)^2)/'Defiance II Stability '!F92</f>
        <v>0.8447204969</v>
      </c>
      <c r="D92" s="45">
        <f t="shared" si="7"/>
        <v>3</v>
      </c>
      <c r="E92" s="45">
        <f t="shared" si="8"/>
        <v>0.0008732</v>
      </c>
      <c r="F92" s="45">
        <f t="shared" si="9"/>
        <v>0.024633</v>
      </c>
      <c r="G92" s="45">
        <v>1.24</v>
      </c>
      <c r="H92" s="45">
        <f t="shared" si="10"/>
        <v>0.7332121112</v>
      </c>
      <c r="I92" s="20">
        <f>(D91*PI()*C91*(F91/E91))/(2+SQRT(4+((H92*C91)/(COS(B91)))^2))</f>
        <v>54.55835099</v>
      </c>
    </row>
    <row r="93" ht="12.75" customHeight="1">
      <c r="B93" s="44">
        <f t="shared" si="6"/>
        <v>0.463647609</v>
      </c>
      <c r="C93" s="45">
        <f>(2*(0.102)^2)/'Defiance II Stability '!F93</f>
        <v>0.8447204969</v>
      </c>
      <c r="D93" s="45">
        <f t="shared" si="7"/>
        <v>3</v>
      </c>
      <c r="E93" s="45">
        <f t="shared" si="8"/>
        <v>0.0008732</v>
      </c>
      <c r="F93" s="45">
        <f t="shared" si="9"/>
        <v>0.024633</v>
      </c>
      <c r="G93" s="45">
        <v>1.25</v>
      </c>
      <c r="H93" s="45">
        <f t="shared" si="10"/>
        <v>0.75</v>
      </c>
      <c r="I93" s="20">
        <f>(D91*PI()*C91*(F91/E91))/(2+SQRT(4+((H93*C91)/(COS(B91)))^2))</f>
        <v>54.48898682</v>
      </c>
    </row>
    <row r="94" ht="12.75" customHeight="1">
      <c r="B94" s="44">
        <f t="shared" si="6"/>
        <v>0.463647609</v>
      </c>
      <c r="C94" s="45">
        <f>(2*(0.102)^2)/'Defiance II Stability '!F94</f>
        <v>0.8447204969</v>
      </c>
      <c r="D94" s="45">
        <f t="shared" si="7"/>
        <v>3</v>
      </c>
      <c r="E94" s="45">
        <f t="shared" si="8"/>
        <v>0.0008732</v>
      </c>
      <c r="F94" s="45">
        <f t="shared" si="9"/>
        <v>0.024633</v>
      </c>
      <c r="G94" s="45">
        <v>1.26</v>
      </c>
      <c r="H94" s="45">
        <f t="shared" si="10"/>
        <v>0.7665507159</v>
      </c>
      <c r="I94" s="20">
        <f>(D91*PI()*C91*(F91/E91))/(2+SQRT(4+((H94*C91)/(COS(B91)))^2))</f>
        <v>54.41941608</v>
      </c>
    </row>
    <row r="95" ht="12.75" customHeight="1">
      <c r="B95" s="44">
        <f t="shared" si="6"/>
        <v>0.463647609</v>
      </c>
      <c r="C95" s="45">
        <f>(2*(0.102)^2)/'Defiance II Stability '!F95</f>
        <v>0.8447204969</v>
      </c>
      <c r="D95" s="45">
        <f t="shared" si="7"/>
        <v>3</v>
      </c>
      <c r="E95" s="45">
        <f t="shared" si="8"/>
        <v>0.0008732</v>
      </c>
      <c r="F95" s="45">
        <f t="shared" si="9"/>
        <v>0.024633</v>
      </c>
      <c r="G95" s="45">
        <v>1.27</v>
      </c>
      <c r="H95" s="45">
        <f t="shared" si="10"/>
        <v>0.782879301</v>
      </c>
      <c r="I95" s="20">
        <f>(D91*PI()*C91*(F91/E91))/(2+SQRT(4+((H95*C91)/(COS(B91)))^2))</f>
        <v>54.34964385</v>
      </c>
    </row>
    <row r="96" ht="12.75" customHeight="1">
      <c r="B96" s="44">
        <f t="shared" si="6"/>
        <v>0.463647609</v>
      </c>
      <c r="C96" s="45">
        <f>(2*(0.102)^2)/'Defiance II Stability '!F96</f>
        <v>0.8447204969</v>
      </c>
      <c r="D96" s="45">
        <f t="shared" si="7"/>
        <v>3</v>
      </c>
      <c r="E96" s="45">
        <f t="shared" si="8"/>
        <v>0.0008732</v>
      </c>
      <c r="F96" s="45">
        <f t="shared" si="9"/>
        <v>0.024633</v>
      </c>
      <c r="G96" s="45">
        <v>1.28</v>
      </c>
      <c r="H96" s="45">
        <f t="shared" si="10"/>
        <v>0.7989993742</v>
      </c>
      <c r="I96" s="20">
        <f>(D95*PI()*C95*(F95/E95))/(2+SQRT(4+((H96*C95)/(COS(B95)))^2))</f>
        <v>54.27967518</v>
      </c>
    </row>
    <row r="97" ht="12.75" customHeight="1">
      <c r="B97" s="44">
        <f t="shared" si="6"/>
        <v>0.463647609</v>
      </c>
      <c r="C97" s="45">
        <f>(2*(0.102)^2)/'Defiance II Stability '!F97</f>
        <v>0.8447204969</v>
      </c>
      <c r="D97" s="45">
        <f t="shared" si="7"/>
        <v>3</v>
      </c>
      <c r="E97" s="45">
        <f t="shared" si="8"/>
        <v>0.0008732</v>
      </c>
      <c r="F97" s="45">
        <f t="shared" si="9"/>
        <v>0.024633</v>
      </c>
      <c r="G97" s="45">
        <v>1.29</v>
      </c>
      <c r="H97" s="45">
        <f t="shared" si="10"/>
        <v>0.8149233093</v>
      </c>
      <c r="I97" s="20">
        <f>(D95*PI()*C95*(F95/E95))/(2+SQRT(4+((H97*C95)/(COS(B95)))^2))</f>
        <v>54.20951507</v>
      </c>
    </row>
    <row r="98" ht="12.75" customHeight="1">
      <c r="B98" s="44">
        <f t="shared" si="6"/>
        <v>0.463647609</v>
      </c>
      <c r="C98" s="45">
        <f>(2*(0.102)^2)/'Defiance II Stability '!F98</f>
        <v>0.8447204969</v>
      </c>
      <c r="D98" s="45">
        <f t="shared" si="7"/>
        <v>3</v>
      </c>
      <c r="E98" s="45">
        <f t="shared" si="8"/>
        <v>0.0008732</v>
      </c>
      <c r="F98" s="45">
        <f t="shared" si="9"/>
        <v>0.024633</v>
      </c>
      <c r="G98" s="45">
        <v>1.3</v>
      </c>
      <c r="H98" s="45">
        <f t="shared" si="10"/>
        <v>0.8306623863</v>
      </c>
      <c r="I98" s="20">
        <f>(D95*PI()*C95*(F95/E95))/(2+SQRT(4+((H98*C95)/(COS(B95)))^2))</f>
        <v>54.13916846</v>
      </c>
      <c r="K98" s="7" t="s">
        <v>85</v>
      </c>
      <c r="L98" s="7"/>
      <c r="M98" s="7"/>
      <c r="N98" s="7"/>
      <c r="O98" s="7"/>
    </row>
    <row r="99" ht="12.75" customHeight="1">
      <c r="B99" s="44">
        <f t="shared" si="6"/>
        <v>0.463647609</v>
      </c>
      <c r="C99" s="45">
        <f>(2*(0.102)^2)/'Defiance II Stability '!F99</f>
        <v>0.8447204969</v>
      </c>
      <c r="D99" s="45">
        <f t="shared" si="7"/>
        <v>3</v>
      </c>
      <c r="E99" s="45">
        <f t="shared" si="8"/>
        <v>0.0008732</v>
      </c>
      <c r="F99" s="45">
        <f t="shared" si="9"/>
        <v>0.024633</v>
      </c>
      <c r="G99" s="45">
        <v>1.31</v>
      </c>
      <c r="H99" s="45">
        <f t="shared" si="10"/>
        <v>0.8462269199</v>
      </c>
      <c r="I99" s="20">
        <f>(D95*PI()*C95*(F95/E95))/(2+SQRT(4+((H99*C95)/(COS(B95)))^2))</f>
        <v>54.06864027</v>
      </c>
    </row>
    <row r="100" ht="12.75" customHeight="1">
      <c r="B100" s="44">
        <f t="shared" si="6"/>
        <v>0.463647609</v>
      </c>
      <c r="C100" s="45">
        <f>(2*(0.102)^2)/'Defiance II Stability '!F100</f>
        <v>0.8447204969</v>
      </c>
      <c r="D100" s="45">
        <f t="shared" si="7"/>
        <v>3</v>
      </c>
      <c r="E100" s="45">
        <f t="shared" si="8"/>
        <v>0.0008732</v>
      </c>
      <c r="F100" s="45">
        <f t="shared" si="9"/>
        <v>0.024633</v>
      </c>
      <c r="G100" s="45">
        <v>1.32</v>
      </c>
      <c r="H100" s="45">
        <f t="shared" si="10"/>
        <v>0.8616263691</v>
      </c>
      <c r="I100" s="20">
        <f>(D99*PI()*C99*(F99/E99))/(2+SQRT(4+((H100*C99)/(COS(B99)))^2))</f>
        <v>53.99793535</v>
      </c>
    </row>
    <row r="101" ht="12.75" customHeight="1">
      <c r="B101" s="44">
        <f t="shared" si="6"/>
        <v>0.463647609</v>
      </c>
      <c r="C101" s="45">
        <f>(2*(0.102)^2)/'Defiance II Stability '!F101</f>
        <v>0.8447204969</v>
      </c>
      <c r="D101" s="45">
        <f t="shared" si="7"/>
        <v>3</v>
      </c>
      <c r="E101" s="45">
        <f t="shared" si="8"/>
        <v>0.0008732</v>
      </c>
      <c r="F101" s="45">
        <f t="shared" si="9"/>
        <v>0.024633</v>
      </c>
      <c r="G101" s="45">
        <v>1.33</v>
      </c>
      <c r="H101" s="45">
        <f t="shared" si="10"/>
        <v>0.8768694316</v>
      </c>
      <c r="I101" s="20">
        <f>(D99*PI()*C99*(F99/E99))/(2+SQRT(4+((H101*C99)/(COS(B99)))^2))</f>
        <v>53.92705851</v>
      </c>
      <c r="K101" s="50" t="s">
        <v>86</v>
      </c>
      <c r="L101" s="51"/>
      <c r="M101" s="51"/>
      <c r="N101" s="51"/>
      <c r="O101" s="52"/>
    </row>
    <row r="102" ht="12.75" customHeight="1">
      <c r="B102" s="44">
        <f t="shared" si="6"/>
        <v>0.463647609</v>
      </c>
      <c r="C102" s="45">
        <f>(2*(0.102)^2)/'Defiance II Stability '!F102</f>
        <v>0.8447204969</v>
      </c>
      <c r="D102" s="45">
        <f t="shared" si="7"/>
        <v>3</v>
      </c>
      <c r="E102" s="45">
        <f t="shared" si="8"/>
        <v>0.0008732</v>
      </c>
      <c r="F102" s="45">
        <f t="shared" si="9"/>
        <v>0.024633</v>
      </c>
      <c r="G102" s="45">
        <v>1.34</v>
      </c>
      <c r="H102" s="45">
        <f t="shared" si="10"/>
        <v>0.8919641248</v>
      </c>
      <c r="I102" s="20">
        <f>(D99*PI()*C99*(F99/E99))/(2+SQRT(4+((H102*C99)/(COS(B99)))^2))</f>
        <v>53.85601453</v>
      </c>
      <c r="K102" t="s">
        <v>87</v>
      </c>
    </row>
    <row r="103" ht="12.75" customHeight="1">
      <c r="B103" s="44">
        <f t="shared" si="6"/>
        <v>0.463647609</v>
      </c>
      <c r="C103" s="45">
        <f>(2*(0.102)^2)/'Defiance II Stability '!F103</f>
        <v>0.8447204969</v>
      </c>
      <c r="D103" s="45">
        <f t="shared" si="7"/>
        <v>3</v>
      </c>
      <c r="E103" s="45">
        <f t="shared" si="8"/>
        <v>0.0008732</v>
      </c>
      <c r="F103" s="45">
        <f t="shared" si="9"/>
        <v>0.024633</v>
      </c>
      <c r="G103" s="45">
        <v>1.35</v>
      </c>
      <c r="H103" s="45">
        <f t="shared" si="10"/>
        <v>0.9069178574</v>
      </c>
      <c r="I103" s="20">
        <f>(D99*PI()*C99*(F99/E99))/(2+SQRT(4+((H103*C99)/(COS(B99)))^2))</f>
        <v>53.78480812</v>
      </c>
    </row>
    <row r="104" ht="12.75" customHeight="1">
      <c r="B104" s="44">
        <f t="shared" si="6"/>
        <v>0.463647609</v>
      </c>
      <c r="C104" s="45">
        <f>(2*(0.102)^2)/'Defiance II Stability '!F104</f>
        <v>0.8447204969</v>
      </c>
      <c r="D104" s="45">
        <f t="shared" si="7"/>
        <v>3</v>
      </c>
      <c r="E104" s="45">
        <f t="shared" si="8"/>
        <v>0.0008732</v>
      </c>
      <c r="F104" s="45">
        <f t="shared" si="9"/>
        <v>0.024633</v>
      </c>
      <c r="G104" s="45">
        <v>1.36</v>
      </c>
      <c r="H104" s="45">
        <f t="shared" si="10"/>
        <v>0.9217374897</v>
      </c>
      <c r="I104" s="20">
        <f>(D103*PI()*C103*(F103/E103))/(2+SQRT(4+((H104*C103)/(COS(B103)))^2))</f>
        <v>53.71344397</v>
      </c>
    </row>
    <row r="105" ht="12.75" customHeight="1">
      <c r="B105" s="44">
        <f t="shared" si="6"/>
        <v>0.463647609</v>
      </c>
      <c r="C105" s="45">
        <f>(2*(0.102)^2)/'Defiance II Stability '!F105</f>
        <v>0.8447204969</v>
      </c>
      <c r="D105" s="45">
        <f t="shared" si="7"/>
        <v>3</v>
      </c>
      <c r="E105" s="45">
        <f t="shared" si="8"/>
        <v>0.0008732</v>
      </c>
      <c r="F105" s="45">
        <f t="shared" si="9"/>
        <v>0.024633</v>
      </c>
      <c r="G105" s="45">
        <v>1.37</v>
      </c>
      <c r="H105" s="45">
        <f t="shared" si="10"/>
        <v>0.9364293887</v>
      </c>
      <c r="I105" s="20">
        <f>(D103*PI()*C103*(F103/E103))/(2+SQRT(4+((H105*C103)/(COS(B103)))^2))</f>
        <v>53.64192669</v>
      </c>
    </row>
    <row r="106" ht="12.75" customHeight="1">
      <c r="B106" s="44">
        <f t="shared" si="6"/>
        <v>0.463647609</v>
      </c>
      <c r="C106" s="45">
        <f>(2*(0.102)^2)/'Defiance II Stability '!F106</f>
        <v>0.8447204969</v>
      </c>
      <c r="D106" s="45">
        <f t="shared" si="7"/>
        <v>3</v>
      </c>
      <c r="E106" s="45">
        <f t="shared" si="8"/>
        <v>0.0008732</v>
      </c>
      <c r="F106" s="45">
        <f t="shared" si="9"/>
        <v>0.024633</v>
      </c>
      <c r="G106" s="45">
        <v>1.38</v>
      </c>
      <c r="H106" s="45">
        <f t="shared" si="10"/>
        <v>0.9509994742</v>
      </c>
      <c r="I106" s="20">
        <f>(D103*PI()*C103*(F103/E103))/(2+SQRT(4+((H106*C103)/(COS(B103)))^2))</f>
        <v>53.57026087</v>
      </c>
    </row>
    <row r="107" ht="12.75" customHeight="1">
      <c r="B107" s="44">
        <f t="shared" si="6"/>
        <v>0.463647609</v>
      </c>
      <c r="C107" s="45">
        <f>(2*(0.102)^2)/'Defiance II Stability '!F107</f>
        <v>0.8447204969</v>
      </c>
      <c r="D107" s="45">
        <f t="shared" si="7"/>
        <v>3</v>
      </c>
      <c r="E107" s="45">
        <f t="shared" si="8"/>
        <v>0.0008732</v>
      </c>
      <c r="F107" s="45">
        <f t="shared" si="9"/>
        <v>0.024633</v>
      </c>
      <c r="G107" s="45">
        <v>1.39</v>
      </c>
      <c r="H107" s="45">
        <f t="shared" si="10"/>
        <v>0.9654532614</v>
      </c>
      <c r="I107" s="20">
        <f>(D103*PI()*C103*(F103/E103))/(2+SQRT(4+((H107*C103)/(COS(B103)))^2))</f>
        <v>53.49845105</v>
      </c>
    </row>
    <row r="108" ht="12.75" customHeight="1">
      <c r="B108" s="44">
        <f t="shared" si="6"/>
        <v>0.463647609</v>
      </c>
      <c r="C108" s="45">
        <f>(2*(0.102)^2)/'Defiance II Stability '!F108</f>
        <v>0.8447204969</v>
      </c>
      <c r="D108" s="45">
        <f t="shared" si="7"/>
        <v>3</v>
      </c>
      <c r="E108" s="45">
        <f t="shared" si="8"/>
        <v>0.0008732</v>
      </c>
      <c r="F108" s="45">
        <f t="shared" si="9"/>
        <v>0.024633</v>
      </c>
      <c r="G108" s="45">
        <v>1.4</v>
      </c>
      <c r="H108" s="45">
        <f t="shared" si="10"/>
        <v>0.9797958971</v>
      </c>
      <c r="I108" s="20">
        <f>(D107*PI()*C107*(F107/E107))/(2+SQRT(4+((H108*C107)/(COS(B107)))^2))</f>
        <v>53.42650171</v>
      </c>
    </row>
    <row r="109" ht="12.75" customHeight="1">
      <c r="B109" s="44">
        <f t="shared" si="6"/>
        <v>0.463647609</v>
      </c>
      <c r="C109" s="45">
        <f>(2*(0.102)^2)/'Defiance II Stability '!F109</f>
        <v>0.8447204969</v>
      </c>
      <c r="D109" s="45">
        <f t="shared" si="7"/>
        <v>3</v>
      </c>
      <c r="E109" s="45">
        <f t="shared" si="8"/>
        <v>0.0008732</v>
      </c>
      <c r="F109" s="45">
        <f t="shared" si="9"/>
        <v>0.024633</v>
      </c>
      <c r="G109" s="45">
        <v>1.41</v>
      </c>
      <c r="H109" s="45">
        <f t="shared" si="10"/>
        <v>0.9940321926</v>
      </c>
      <c r="I109" s="20">
        <f>(D107*PI()*C107*(F107/E107))/(2+SQRT(4+((H109*C107)/(COS(B107)))^2))</f>
        <v>53.35441729</v>
      </c>
    </row>
    <row r="110" ht="12.75" customHeight="1">
      <c r="B110" s="44">
        <f t="shared" si="6"/>
        <v>0.463647609</v>
      </c>
      <c r="C110" s="45">
        <f>(2*(0.102)^2)/'Defiance II Stability '!F110</f>
        <v>0.8447204969</v>
      </c>
      <c r="D110" s="45">
        <f t="shared" si="7"/>
        <v>3</v>
      </c>
      <c r="E110" s="45">
        <f t="shared" si="8"/>
        <v>0.0008732</v>
      </c>
      <c r="F110" s="45">
        <f t="shared" si="9"/>
        <v>0.024633</v>
      </c>
      <c r="G110" s="45">
        <v>1.42</v>
      </c>
      <c r="H110" s="45">
        <f t="shared" si="10"/>
        <v>1.008166653</v>
      </c>
      <c r="I110" s="20">
        <f>(D107*PI()*C107*(F107/E107))/(2+SQRT(4+((H110*C107)/(COS(B107)))^2))</f>
        <v>53.28220219</v>
      </c>
    </row>
    <row r="111" ht="12.75" customHeight="1">
      <c r="B111" s="44">
        <f t="shared" si="6"/>
        <v>0.463647609</v>
      </c>
      <c r="C111" s="45">
        <f>(2*(0.102)^2)/'Defiance II Stability '!F111</f>
        <v>0.8447204969</v>
      </c>
      <c r="D111" s="45">
        <f t="shared" si="7"/>
        <v>3</v>
      </c>
      <c r="E111" s="45">
        <f t="shared" si="8"/>
        <v>0.0008732</v>
      </c>
      <c r="F111" s="45">
        <f t="shared" si="9"/>
        <v>0.024633</v>
      </c>
      <c r="G111" s="45">
        <v>1.43</v>
      </c>
      <c r="H111" s="45">
        <f t="shared" si="10"/>
        <v>1.022203502</v>
      </c>
      <c r="I111" s="20">
        <f>(D107*PI()*C107*(F107/E107))/(2+SQRT(4+((H111*C107)/(COS(B107)))^2))</f>
        <v>53.20986075</v>
      </c>
    </row>
    <row r="112" ht="12.75" customHeight="1">
      <c r="B112" s="44">
        <f t="shared" si="6"/>
        <v>0.463647609</v>
      </c>
      <c r="C112" s="45">
        <f>(2*(0.102)^2)/'Defiance II Stability '!F112</f>
        <v>0.8447204969</v>
      </c>
      <c r="D112" s="45">
        <f t="shared" si="7"/>
        <v>3</v>
      </c>
      <c r="E112" s="45">
        <f t="shared" si="8"/>
        <v>0.0008732</v>
      </c>
      <c r="F112" s="45">
        <f t="shared" si="9"/>
        <v>0.024633</v>
      </c>
      <c r="G112" s="45">
        <v>1.44</v>
      </c>
      <c r="H112" s="45">
        <f t="shared" si="10"/>
        <v>1.036146708</v>
      </c>
      <c r="I112" s="20">
        <f>(D111*PI()*C111*(F111/E111))/(2+SQRT(4+((H112*C111)/(COS(B111)))^2))</f>
        <v>53.13739728</v>
      </c>
    </row>
    <row r="113" ht="12.75" customHeight="1">
      <c r="B113" s="44">
        <f t="shared" si="6"/>
        <v>0.463647609</v>
      </c>
      <c r="C113" s="45">
        <f>(2*(0.102)^2)/'Defiance II Stability '!F113</f>
        <v>0.8447204969</v>
      </c>
      <c r="D113" s="45">
        <f t="shared" si="7"/>
        <v>3</v>
      </c>
      <c r="E113" s="45">
        <f t="shared" si="8"/>
        <v>0.0008732</v>
      </c>
      <c r="F113" s="45">
        <f t="shared" si="9"/>
        <v>0.024633</v>
      </c>
      <c r="G113" s="45">
        <v>1.45</v>
      </c>
      <c r="H113" s="45">
        <f t="shared" si="10"/>
        <v>1.05</v>
      </c>
      <c r="I113" s="20">
        <f>(D111*PI()*C111*(F111/E111))/(2+SQRT(4+((H113*C111)/(COS(B111)))^2))</f>
        <v>53.06481602</v>
      </c>
    </row>
    <row r="114" ht="12.75" customHeight="1">
      <c r="B114" s="44">
        <f t="shared" si="6"/>
        <v>0.463647609</v>
      </c>
      <c r="C114" s="45">
        <f>(2*(0.102)^2)/'Defiance II Stability '!F114</f>
        <v>0.8447204969</v>
      </c>
      <c r="D114" s="45">
        <f t="shared" si="7"/>
        <v>3</v>
      </c>
      <c r="E114" s="45">
        <f t="shared" si="8"/>
        <v>0.0008732</v>
      </c>
      <c r="F114" s="45">
        <f t="shared" si="9"/>
        <v>0.024633</v>
      </c>
      <c r="G114" s="45">
        <v>1.46</v>
      </c>
      <c r="H114" s="45">
        <f t="shared" si="10"/>
        <v>1.063766892</v>
      </c>
      <c r="I114" s="20">
        <f>(D111*PI()*C111*(F111/E111))/(2+SQRT(4+((H114*C111)/(COS(B111)))^2))</f>
        <v>52.99212118</v>
      </c>
    </row>
    <row r="115" ht="12.75" customHeight="1">
      <c r="B115" s="44">
        <f t="shared" si="6"/>
        <v>0.463647609</v>
      </c>
      <c r="C115" s="45">
        <f>(2*(0.102)^2)/'Defiance II Stability '!F115</f>
        <v>0.8447204969</v>
      </c>
      <c r="D115" s="45">
        <f t="shared" si="7"/>
        <v>3</v>
      </c>
      <c r="E115" s="45">
        <f t="shared" si="8"/>
        <v>0.0008732</v>
      </c>
      <c r="F115" s="45">
        <f t="shared" si="9"/>
        <v>0.024633</v>
      </c>
      <c r="G115" s="45">
        <v>1.47</v>
      </c>
      <c r="H115" s="45">
        <f t="shared" si="10"/>
        <v>1.077450695</v>
      </c>
      <c r="I115" s="20">
        <f>(D111*PI()*C111*(F111/E111))/(2+SQRT(4+((H115*C111)/(COS(B111)))^2))</f>
        <v>52.91931693</v>
      </c>
    </row>
    <row r="116" ht="12.75" customHeight="1">
      <c r="B116" s="44">
        <f t="shared" si="6"/>
        <v>0.463647609</v>
      </c>
      <c r="C116" s="45">
        <f>(2*(0.102)^2)/'Defiance II Stability '!F116</f>
        <v>0.8447204969</v>
      </c>
      <c r="D116" s="45">
        <f t="shared" si="7"/>
        <v>3</v>
      </c>
      <c r="E116" s="45">
        <f t="shared" si="8"/>
        <v>0.0008732</v>
      </c>
      <c r="F116" s="45">
        <f t="shared" si="9"/>
        <v>0.024633</v>
      </c>
      <c r="G116" s="45">
        <v>1.48</v>
      </c>
      <c r="H116" s="45">
        <f t="shared" si="10"/>
        <v>1.091054536</v>
      </c>
      <c r="I116" s="20">
        <f>(D115*PI()*C115*(F115/E115))/(2+SQRT(4+((H116*C115)/(COS(B115)))^2))</f>
        <v>52.84640736</v>
      </c>
    </row>
    <row r="117" ht="12.75" customHeight="1">
      <c r="B117" s="44">
        <f t="shared" si="6"/>
        <v>0.463647609</v>
      </c>
      <c r="C117" s="45">
        <f>(2*(0.102)^2)/'Defiance II Stability '!F117</f>
        <v>0.8447204969</v>
      </c>
      <c r="D117" s="45">
        <f t="shared" si="7"/>
        <v>3</v>
      </c>
      <c r="E117" s="45">
        <f t="shared" si="8"/>
        <v>0.0008732</v>
      </c>
      <c r="F117" s="45">
        <f t="shared" si="9"/>
        <v>0.024633</v>
      </c>
      <c r="G117" s="45">
        <v>1.49</v>
      </c>
      <c r="H117" s="45">
        <f t="shared" si="10"/>
        <v>1.104581369</v>
      </c>
      <c r="I117" s="20">
        <f>(D115*PI()*C115*(F115/E115))/(2+SQRT(4+((H117*C115)/(COS(B115)))^2))</f>
        <v>52.77339656</v>
      </c>
    </row>
    <row r="118" ht="12.75" customHeight="1">
      <c r="B118" s="44">
        <f t="shared" si="6"/>
        <v>0.463647609</v>
      </c>
      <c r="C118" s="45">
        <f>(2*(0.102)^2)/'Defiance II Stability '!F118</f>
        <v>0.8447204969</v>
      </c>
      <c r="D118" s="45">
        <f t="shared" si="7"/>
        <v>3</v>
      </c>
      <c r="E118" s="45">
        <f t="shared" si="8"/>
        <v>0.0008732</v>
      </c>
      <c r="F118" s="45">
        <f t="shared" si="9"/>
        <v>0.024633</v>
      </c>
      <c r="G118" s="45">
        <v>1.5</v>
      </c>
      <c r="H118" s="45">
        <f t="shared" si="10"/>
        <v>1.118033989</v>
      </c>
      <c r="I118" s="20">
        <f>(D115*PI()*C115*(F115/E115))/(2+SQRT(4+((H118*C115)/(COS(B115)))^2))</f>
        <v>52.70028852</v>
      </c>
    </row>
    <row r="119" ht="12.75" customHeight="1">
      <c r="B119" s="44">
        <f t="shared" si="6"/>
        <v>0.463647609</v>
      </c>
      <c r="C119" s="45">
        <f>(2*(0.102)^2)/'Defiance II Stability '!F119</f>
        <v>0.8447204969</v>
      </c>
      <c r="D119" s="45">
        <f t="shared" si="7"/>
        <v>3</v>
      </c>
      <c r="E119" s="45">
        <f t="shared" si="8"/>
        <v>0.0008732</v>
      </c>
      <c r="F119" s="45">
        <f t="shared" si="9"/>
        <v>0.024633</v>
      </c>
      <c r="G119" s="45">
        <v>1.51</v>
      </c>
      <c r="H119" s="45">
        <f t="shared" si="10"/>
        <v>1.131415043</v>
      </c>
      <c r="I119" s="20">
        <f>(D115*PI()*C115*(F115/E115))/(2+SQRT(4+((H119*C115)/(COS(B115)))^2))</f>
        <v>52.62708724</v>
      </c>
    </row>
    <row r="120" ht="12.75" customHeight="1">
      <c r="B120" s="44">
        <f t="shared" si="6"/>
        <v>0.463647609</v>
      </c>
      <c r="C120" s="45">
        <f>(2*(0.102)^2)/'Defiance II Stability '!F120</f>
        <v>0.8447204969</v>
      </c>
      <c r="D120" s="45">
        <f t="shared" si="7"/>
        <v>3</v>
      </c>
      <c r="E120" s="45">
        <f t="shared" si="8"/>
        <v>0.0008732</v>
      </c>
      <c r="F120" s="45">
        <f t="shared" si="9"/>
        <v>0.024633</v>
      </c>
      <c r="G120" s="45">
        <v>1.52</v>
      </c>
      <c r="H120" s="45">
        <f t="shared" si="10"/>
        <v>1.144727042</v>
      </c>
      <c r="I120" s="20">
        <f>(D119*PI()*C119*(F119/E119))/(2+SQRT(4+((H120*C119)/(COS(B119)))^2))</f>
        <v>52.55379662</v>
      </c>
    </row>
    <row r="121" ht="12.75" customHeight="1">
      <c r="B121" s="44">
        <f t="shared" si="6"/>
        <v>0.463647609</v>
      </c>
      <c r="C121" s="45">
        <f>(2*(0.102)^2)/'Defiance II Stability '!F121</f>
        <v>0.8447204969</v>
      </c>
      <c r="D121" s="45">
        <f t="shared" si="7"/>
        <v>3</v>
      </c>
      <c r="E121" s="45">
        <f t="shared" si="8"/>
        <v>0.0008732</v>
      </c>
      <c r="F121" s="45">
        <f t="shared" si="9"/>
        <v>0.024633</v>
      </c>
      <c r="G121" s="45">
        <v>1.53</v>
      </c>
      <c r="H121" s="45">
        <f t="shared" si="10"/>
        <v>1.157972366</v>
      </c>
      <c r="I121" s="20">
        <f>(D119*PI()*C119*(F119/E119))/(2+SQRT(4+((H121*C119)/(COS(B119)))^2))</f>
        <v>52.48042055</v>
      </c>
    </row>
    <row r="122" ht="12.75" customHeight="1">
      <c r="B122" s="44">
        <f t="shared" si="6"/>
        <v>0.463647609</v>
      </c>
      <c r="C122" s="45">
        <f>(2*(0.102)^2)/'Defiance II Stability '!F122</f>
        <v>0.8447204969</v>
      </c>
      <c r="D122" s="45">
        <f t="shared" si="7"/>
        <v>3</v>
      </c>
      <c r="E122" s="45">
        <f t="shared" si="8"/>
        <v>0.0008732</v>
      </c>
      <c r="F122" s="45">
        <f t="shared" si="9"/>
        <v>0.024633</v>
      </c>
      <c r="G122" s="45">
        <v>1.54</v>
      </c>
      <c r="H122" s="45">
        <f t="shared" si="10"/>
        <v>1.171153278</v>
      </c>
      <c r="I122" s="20">
        <f>(D119*PI()*C119*(F119/E119))/(2+SQRT(4+((H122*C119)/(COS(B119)))^2))</f>
        <v>52.40696287</v>
      </c>
    </row>
    <row r="123" ht="12.75" customHeight="1">
      <c r="B123" s="44">
        <f t="shared" si="6"/>
        <v>0.463647609</v>
      </c>
      <c r="C123" s="45">
        <f>(2*(0.102)^2)/'Defiance II Stability '!F123</f>
        <v>0.8447204969</v>
      </c>
      <c r="D123" s="45">
        <f t="shared" si="7"/>
        <v>3</v>
      </c>
      <c r="E123" s="45">
        <f t="shared" si="8"/>
        <v>0.0008732</v>
      </c>
      <c r="F123" s="45">
        <f t="shared" si="9"/>
        <v>0.024633</v>
      </c>
      <c r="G123" s="45">
        <v>1.55</v>
      </c>
      <c r="H123" s="45">
        <f t="shared" si="10"/>
        <v>1.184271928</v>
      </c>
      <c r="I123" s="20">
        <f>(D119*PI()*C119*(F119/E119))/(2+SQRT(4+((H123*C119)/(COS(B119)))^2))</f>
        <v>52.33342735</v>
      </c>
    </row>
    <row r="124" ht="12.75" customHeight="1">
      <c r="B124" s="44">
        <f t="shared" si="6"/>
        <v>0.463647609</v>
      </c>
      <c r="C124" s="45">
        <f>(2*(0.102)^2)/'Defiance II Stability '!F124</f>
        <v>0.8447204969</v>
      </c>
      <c r="D124" s="45">
        <f t="shared" si="7"/>
        <v>3</v>
      </c>
      <c r="E124" s="45">
        <f t="shared" si="8"/>
        <v>0.0008732</v>
      </c>
      <c r="F124" s="45">
        <f t="shared" si="9"/>
        <v>0.024633</v>
      </c>
      <c r="G124" s="45">
        <v>1.56</v>
      </c>
      <c r="H124" s="45">
        <f t="shared" si="10"/>
        <v>1.197330364</v>
      </c>
      <c r="I124" s="20">
        <f>(D123*PI()*C123*(F123/E123))/(2+SQRT(4+((H124*C123)/(COS(B123)))^2))</f>
        <v>52.25981773</v>
      </c>
    </row>
    <row r="125" ht="12.75" customHeight="1">
      <c r="B125" s="44">
        <f t="shared" si="6"/>
        <v>0.463647609</v>
      </c>
      <c r="C125" s="45">
        <f>(2*(0.102)^2)/'Defiance II Stability '!F125</f>
        <v>0.8447204969</v>
      </c>
      <c r="D125" s="45">
        <f t="shared" si="7"/>
        <v>3</v>
      </c>
      <c r="E125" s="45">
        <f t="shared" si="8"/>
        <v>0.0008732</v>
      </c>
      <c r="F125" s="45">
        <f t="shared" si="9"/>
        <v>0.024633</v>
      </c>
      <c r="G125" s="45">
        <v>1.57</v>
      </c>
      <c r="H125" s="45">
        <f t="shared" si="10"/>
        <v>1.210330533</v>
      </c>
      <c r="I125" s="20">
        <f>(D123*PI()*C123*(F123/E123))/(2+SQRT(4+((H125*C123)/(COS(B123)))^2))</f>
        <v>52.18613772</v>
      </c>
    </row>
    <row r="126" ht="12.75" customHeight="1">
      <c r="B126" s="44">
        <f t="shared" si="6"/>
        <v>0.463647609</v>
      </c>
      <c r="C126" s="45">
        <f>(2*(0.102)^2)/'Defiance II Stability '!F126</f>
        <v>0.8447204969</v>
      </c>
      <c r="D126" s="45">
        <f t="shared" si="7"/>
        <v>3</v>
      </c>
      <c r="E126" s="45">
        <f t="shared" si="8"/>
        <v>0.0008732</v>
      </c>
      <c r="F126" s="45">
        <f t="shared" si="9"/>
        <v>0.024633</v>
      </c>
      <c r="G126" s="45">
        <v>1.58</v>
      </c>
      <c r="H126" s="45">
        <f t="shared" si="10"/>
        <v>1.223274295</v>
      </c>
      <c r="I126" s="20">
        <f>(D123*PI()*C123*(F123/E123))/(2+SQRT(4+((H126*C123)/(COS(B123)))^2))</f>
        <v>52.11239095</v>
      </c>
    </row>
    <row r="127" ht="12.75" customHeight="1">
      <c r="B127" s="44">
        <f t="shared" si="6"/>
        <v>0.463647609</v>
      </c>
      <c r="C127" s="45">
        <f>(2*(0.102)^2)/'Defiance II Stability '!F127</f>
        <v>0.8447204969</v>
      </c>
      <c r="D127" s="45">
        <f t="shared" si="7"/>
        <v>3</v>
      </c>
      <c r="E127" s="45">
        <f t="shared" si="8"/>
        <v>0.0008732</v>
      </c>
      <c r="F127" s="45">
        <f t="shared" si="9"/>
        <v>0.024633</v>
      </c>
      <c r="G127" s="45">
        <v>1.59</v>
      </c>
      <c r="H127" s="45">
        <f t="shared" si="10"/>
        <v>1.23616342</v>
      </c>
      <c r="I127" s="20">
        <f>(D123*PI()*C123*(F123/E123))/(2+SQRT(4+((H127*C123)/(COS(B123)))^2))</f>
        <v>52.03858103</v>
      </c>
    </row>
    <row r="128" ht="12.75" customHeight="1">
      <c r="B128" s="44">
        <f t="shared" si="6"/>
        <v>0.463647609</v>
      </c>
      <c r="C128" s="47">
        <f>(2*(0.102)^2)/'Defiance II Stability '!F128</f>
        <v>0.8447204969</v>
      </c>
      <c r="D128" s="47">
        <f t="shared" si="7"/>
        <v>3</v>
      </c>
      <c r="E128" s="45">
        <f t="shared" si="8"/>
        <v>0.0008732</v>
      </c>
      <c r="F128" s="47">
        <f t="shared" si="9"/>
        <v>0.024633</v>
      </c>
      <c r="G128" s="47">
        <v>1.6</v>
      </c>
      <c r="H128" s="47">
        <f t="shared" si="10"/>
        <v>1.2489996</v>
      </c>
      <c r="I128" s="26">
        <f>(D127*PI()*C127*(F127/E127))/(2+SQRT(4+((H128*C127)/(COS(B127)))^2))</f>
        <v>51.96471152</v>
      </c>
    </row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J5"/>
  </hyperlink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2"/>
</worksheet>
</file>