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\Desktop\"/>
    </mc:Choice>
  </mc:AlternateContent>
  <xr:revisionPtr revIDLastSave="0" documentId="13_ncr:1_{EACE14D3-31BE-4293-80A6-643F57A0A8CA}" xr6:coauthVersionLast="47" xr6:coauthVersionMax="47" xr10:uidLastSave="{00000000-0000-0000-0000-000000000000}"/>
  <bookViews>
    <workbookView xWindow="-24300" yWindow="1668" windowWidth="23040" windowHeight="12168" activeTab="2" xr2:uid="{00000000-000D-0000-FFFF-FFFF00000000}"/>
  </bookViews>
  <sheets>
    <sheet name="Allgemein" sheetId="2" r:id="rId1"/>
    <sheet name="Addressen" sheetId="1" r:id="rId2"/>
    <sheet name="Leistungen" sheetId="3" r:id="rId3"/>
  </sheets>
  <definedNames>
    <definedName name="AmFischbahnhof9">#REF!</definedName>
    <definedName name="AmLunedeich12">#REF!</definedName>
    <definedName name="AmLunedeich138">#REF!</definedName>
    <definedName name="AmLunedeich6">#REF!</definedName>
    <definedName name="BioNord">#REF!</definedName>
    <definedName name="Fischbahnhof">#REF!</definedName>
    <definedName name="Fischkai35">#REF!</definedName>
    <definedName name="Fischkai35Lagerhalle">#REF!</definedName>
    <definedName name="Freiladestraße1">#REF!</definedName>
    <definedName name="Freiladestraße5">#REF!</definedName>
    <definedName name="Grönlandstraße6">#REF!</definedName>
    <definedName name="HalleIV">#REF!</definedName>
    <definedName name="IndustriehalleXVI">#REF!</definedName>
    <definedName name="IndustriehalleXVII">#REF!</definedName>
    <definedName name="IndustriehalleXXII">#REF!</definedName>
    <definedName name="KleinerWestring5">#REF!</definedName>
    <definedName name="Klußmannstrasse3">#REF!</definedName>
    <definedName name="Klußmannstrasse3d">#REF!</definedName>
    <definedName name="LuneortNordGaragenhalle">#REF!</definedName>
    <definedName name="LuneortNordHangarI">#REF!</definedName>
    <definedName name="LuneortNordHangarII">#REF!</definedName>
    <definedName name="LuneortNordHangarIII">#REF!</definedName>
    <definedName name="LuneortNordHangarIV">#REF!</definedName>
    <definedName name="LuneortNordHangarV">#REF!</definedName>
    <definedName name="LuneortNordHangarVI">#REF!</definedName>
    <definedName name="LuneortNordHangarVII">#REF!</definedName>
    <definedName name="LuneortNordLuftwerft">#REF!</definedName>
    <definedName name="PackhalleV">#REF!</definedName>
    <definedName name="PackhalleVI">#REF!</definedName>
    <definedName name="PackhalleVII">#REF!</definedName>
    <definedName name="PackhalleXIII">#REF!</definedName>
    <definedName name="PackhalleXIV">#REF!</definedName>
    <definedName name="Pottwalstraße">#REF!</definedName>
    <definedName name="TouristInfo">#REF!</definedName>
    <definedName name="Westkai18">#REF!</definedName>
    <definedName name="Westkai48">#REF!</definedName>
    <definedName name="Westkai50">#REF!</definedName>
    <definedName name="Westkai56">#REF!</definedName>
    <definedName name="Westkai5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C30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D9" i="3"/>
  <c r="C9" i="3"/>
  <c r="B1" i="1"/>
  <c r="E6" i="3"/>
  <c r="B2" i="1" l="1"/>
  <c r="K23" i="3" l="1"/>
  <c r="K15" i="3"/>
  <c r="K11" i="3"/>
  <c r="K30" i="3"/>
  <c r="K13" i="3"/>
  <c r="K46" i="3"/>
  <c r="K45" i="3"/>
  <c r="K42" i="3"/>
  <c r="K35" i="3"/>
  <c r="K9" i="3"/>
  <c r="K18" i="3"/>
  <c r="K19" i="3"/>
  <c r="K32" i="3"/>
  <c r="K14" i="3"/>
  <c r="K26" i="3"/>
  <c r="K21" i="3"/>
  <c r="K40" i="3"/>
  <c r="K29" i="3"/>
  <c r="K44" i="3"/>
  <c r="K37" i="3"/>
  <c r="K43" i="3"/>
  <c r="K38" i="3"/>
  <c r="K17" i="3"/>
  <c r="K28" i="3"/>
  <c r="K12" i="3"/>
  <c r="K27" i="3"/>
  <c r="K20" i="3"/>
  <c r="K31" i="3"/>
  <c r="K39" i="3"/>
  <c r="K25" i="3"/>
  <c r="K10" i="3"/>
  <c r="K34" i="3"/>
  <c r="K41" i="3"/>
  <c r="K16" i="3"/>
  <c r="K24" i="3"/>
  <c r="K22" i="3"/>
  <c r="K36" i="3"/>
  <c r="K33" i="3"/>
  <c r="K47" i="3"/>
  <c r="F43" i="3"/>
  <c r="F45" i="3"/>
  <c r="F42" i="3"/>
  <c r="F35" i="3"/>
  <c r="F9" i="3"/>
  <c r="F18" i="3"/>
  <c r="F19" i="3"/>
  <c r="F32" i="3"/>
  <c r="F14" i="3"/>
  <c r="F26" i="3"/>
  <c r="F21" i="3"/>
  <c r="F40" i="3"/>
  <c r="F29" i="3"/>
  <c r="F44" i="3"/>
  <c r="F37" i="3"/>
  <c r="F17" i="3"/>
  <c r="F28" i="3"/>
  <c r="F12" i="3"/>
  <c r="F27" i="3"/>
  <c r="F20" i="3"/>
  <c r="F31" i="3"/>
  <c r="F39" i="3"/>
  <c r="F25" i="3"/>
  <c r="F10" i="3"/>
  <c r="F34" i="3"/>
  <c r="F41" i="3"/>
  <c r="F16" i="3"/>
  <c r="F24" i="3"/>
  <c r="F22" i="3"/>
  <c r="F36" i="3"/>
  <c r="F33" i="3"/>
  <c r="F38" i="3" l="1"/>
  <c r="G6" i="3" l="1"/>
  <c r="F30" i="3"/>
  <c r="F13" i="3"/>
  <c r="F11" i="3"/>
  <c r="F23" i="3"/>
  <c r="F47" i="3"/>
  <c r="F15" i="3"/>
  <c r="F46" i="3"/>
  <c r="I46" i="3" s="1"/>
  <c r="I15" i="3" l="1"/>
  <c r="I47" i="3"/>
  <c r="I30" i="3"/>
  <c r="I11" i="3"/>
  <c r="I43" i="3"/>
  <c r="I9" i="3"/>
  <c r="I44" i="3"/>
  <c r="I35" i="3"/>
  <c r="I42" i="3"/>
  <c r="I20" i="3"/>
  <c r="I45" i="3"/>
  <c r="I22" i="3"/>
  <c r="I31" i="3"/>
  <c r="I24" i="3"/>
  <c r="I28" i="3"/>
  <c r="I17" i="3"/>
  <c r="I41" i="3"/>
  <c r="I10" i="3"/>
  <c r="I18" i="3"/>
  <c r="I25" i="3"/>
  <c r="I37" i="3"/>
  <c r="I39" i="3"/>
  <c r="I29" i="3"/>
  <c r="I33" i="3"/>
  <c r="I40" i="3"/>
  <c r="I27" i="3"/>
  <c r="I21" i="3"/>
  <c r="I12" i="3"/>
  <c r="I26" i="3"/>
  <c r="I16" i="3"/>
  <c r="I14" i="3"/>
  <c r="I34" i="3"/>
  <c r="I36" i="3"/>
  <c r="I32" i="3"/>
  <c r="I19" i="3"/>
  <c r="I23" i="3"/>
  <c r="I13" i="3"/>
  <c r="I38" i="3"/>
  <c r="F6" i="3"/>
</calcChain>
</file>

<file path=xl/sharedStrings.xml><?xml version="1.0" encoding="utf-8"?>
<sst xmlns="http://schemas.openxmlformats.org/spreadsheetml/2006/main" count="213" uniqueCount="116">
  <si>
    <t>Gebäudenummer FBG</t>
  </si>
  <si>
    <t>Gebäudeart</t>
  </si>
  <si>
    <t>Baujahr</t>
  </si>
  <si>
    <t>PLZ</t>
  </si>
  <si>
    <t>Straße</t>
  </si>
  <si>
    <t>Haus-Nr</t>
  </si>
  <si>
    <t>Am Fischbahnhof 9-13</t>
  </si>
  <si>
    <t>Gewerbliche Halle mit Büroflächen</t>
  </si>
  <si>
    <t>Am Fischbahnhof</t>
  </si>
  <si>
    <t>Am Lunedeich 12 (BILB)</t>
  </si>
  <si>
    <t>Bürogebäude</t>
  </si>
  <si>
    <t>Am Lunedeich</t>
  </si>
  <si>
    <t>Am Lunedeich 138</t>
  </si>
  <si>
    <t>Gewerbliche Halle</t>
  </si>
  <si>
    <t>BioNord I</t>
  </si>
  <si>
    <t>Fischkai</t>
  </si>
  <si>
    <t>BioNord II</t>
  </si>
  <si>
    <t>Fischbahnhof</t>
  </si>
  <si>
    <t>Veranstaltungszentrum</t>
  </si>
  <si>
    <t>Am Schaufenster</t>
  </si>
  <si>
    <t>Fischkai 35</t>
  </si>
  <si>
    <t>Fischkai 35, Lagerhalle</t>
  </si>
  <si>
    <t>Freiladestraße 1, QMZ</t>
  </si>
  <si>
    <t>Freiladestraße</t>
  </si>
  <si>
    <t>Freiladestraße 5</t>
  </si>
  <si>
    <t>Grönlandstraße 6</t>
  </si>
  <si>
    <t>Grönlandstraße</t>
  </si>
  <si>
    <t>Halle IV</t>
  </si>
  <si>
    <t>An der Packhalle IV</t>
  </si>
  <si>
    <t>6-26</t>
  </si>
  <si>
    <t>Industriehalle XVI</t>
  </si>
  <si>
    <t>106-108</t>
  </si>
  <si>
    <t>Industriehalle XVII</t>
  </si>
  <si>
    <t>110 a-110 b</t>
  </si>
  <si>
    <t>Industriehalle XXII</t>
  </si>
  <si>
    <t>Wittlingstraße</t>
  </si>
  <si>
    <t>Kleiner Westring 5</t>
  </si>
  <si>
    <t>Kleiner Westring</t>
  </si>
  <si>
    <t>Luneort Nord, Luftwerft- Halle</t>
  </si>
  <si>
    <t>Am Luneort</t>
  </si>
  <si>
    <t>Luneort Nord, Hangar I</t>
  </si>
  <si>
    <t>Luneort Nord, Hangar II +  Bürogebäude</t>
  </si>
  <si>
    <t>Luneort Nord, Hangar III</t>
  </si>
  <si>
    <t>Luneort Nord, Hangar V</t>
  </si>
  <si>
    <t>Packhalle V</t>
  </si>
  <si>
    <t>An der Packhalle V</t>
  </si>
  <si>
    <t>1-11</t>
  </si>
  <si>
    <t>Packhalle VI</t>
  </si>
  <si>
    <t>An der Packhalle VI</t>
  </si>
  <si>
    <t>1-8</t>
  </si>
  <si>
    <t>Packhalle VII</t>
  </si>
  <si>
    <t>5-11</t>
  </si>
  <si>
    <t>Packhalle XIII</t>
  </si>
  <si>
    <t>An der Packhalle XIII</t>
  </si>
  <si>
    <t>1 - 17</t>
  </si>
  <si>
    <t>Packhalle XIV</t>
  </si>
  <si>
    <t>42-104</t>
  </si>
  <si>
    <t>Pottwalstraße Leichtbauhalle</t>
  </si>
  <si>
    <t>Pottwalstraße</t>
  </si>
  <si>
    <t>Tourist Info</t>
  </si>
  <si>
    <t>Westkai 18-24</t>
  </si>
  <si>
    <t>Lagerhalle</t>
  </si>
  <si>
    <t>Westkai</t>
  </si>
  <si>
    <t>18-24</t>
  </si>
  <si>
    <t>Westkai 56, Gebäude 1</t>
  </si>
  <si>
    <t>Westkai 58, Gebäude 2</t>
  </si>
  <si>
    <t>Gebäude</t>
  </si>
  <si>
    <t>Nutzfläche</t>
  </si>
  <si>
    <t>Leistung</t>
  </si>
  <si>
    <t>spezifisch</t>
  </si>
  <si>
    <t>Luneort Nord, Hangar IV</t>
  </si>
  <si>
    <t>Luneort Nord, Hangar VI</t>
  </si>
  <si>
    <t>Luneort Nord, Hangar VII</t>
  </si>
  <si>
    <t>Luneort Nord, Garagenhalle</t>
  </si>
  <si>
    <t>Westkai 48</t>
  </si>
  <si>
    <t>Westkai 50</t>
  </si>
  <si>
    <t>413 64</t>
  </si>
  <si>
    <t>413 65</t>
  </si>
  <si>
    <t>413 76</t>
  </si>
  <si>
    <t>Bürogebäude AWI</t>
  </si>
  <si>
    <t>413 51</t>
  </si>
  <si>
    <t>3d</t>
  </si>
  <si>
    <t xml:space="preserve">Am Lunedeich 6 </t>
  </si>
  <si>
    <t>302 01</t>
  </si>
  <si>
    <t>Betriebshof FBG</t>
  </si>
  <si>
    <t xml:space="preserve">Am Lunedeich </t>
  </si>
  <si>
    <t>Ertrag</t>
  </si>
  <si>
    <t>BioNord I &amp; II</t>
  </si>
  <si>
    <t>PV-Modul für Simulation</t>
  </si>
  <si>
    <t>Neigung</t>
  </si>
  <si>
    <t>Hanwha Q-Cells</t>
  </si>
  <si>
    <t>Länge</t>
  </si>
  <si>
    <t>Breite</t>
  </si>
  <si>
    <t>Gewicht</t>
  </si>
  <si>
    <t>(ohne Ballastierung und UK)</t>
  </si>
  <si>
    <t>Hinweise</t>
  </si>
  <si>
    <t>Q.PEAK DUO ML-G10 410</t>
  </si>
  <si>
    <t>(Selbstreinigungseffekt)</t>
  </si>
  <si>
    <t>Randabstand</t>
  </si>
  <si>
    <t>→ Dachneigungen unter 5° werden als Flachdach betrachtet.</t>
  </si>
  <si>
    <t>Klußmannstraße 3</t>
  </si>
  <si>
    <t xml:space="preserve">Klußmannstraße </t>
  </si>
  <si>
    <t>Klußmannstraße 3d</t>
  </si>
  <si>
    <t xml:space="preserve">→ Tonnendächer werden als Satteldächer simuliert. </t>
  </si>
  <si>
    <t>Priorität</t>
  </si>
  <si>
    <t>Liegenschaft</t>
  </si>
  <si>
    <t>→ Verschattung (z.B. durch Bäume, Schornsteine oder Gebäude) unberücksichtigt.</t>
  </si>
  <si>
    <t>(Mindestneigungswinkel für Selbsteinigungseffekt kann hier unterschritten werden)</t>
  </si>
  <si>
    <t>neu</t>
  </si>
  <si>
    <t>Achtung!!! 30m hohes Gebäude nebenan geplant!</t>
  </si>
  <si>
    <t>Gewichtung:</t>
  </si>
  <si>
    <t>Summen bzw. Mittelwerte:</t>
  </si>
  <si>
    <t>latitude</t>
  </si>
  <si>
    <t>longitude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</si>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</sst>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.00\ &quot;m²&quot;"/>
    <numFmt numFmtId="165" formatCode="#,##0.00\ &quot;m&quot;"/>
    <numFmt numFmtId="166" formatCode="#,##0.00\ &quot;kWp&quot;"/>
    <numFmt numFmtId="168" formatCode="#,##0.0\ &quot;kWh/kWp&quot;"/>
    <numFmt numFmtId="170" formatCode="#,##0\ &quot;kWh/a&quot;"/>
    <numFmt numFmtId="171" formatCode="&quot;≥&quot;\ #,##0&quot;°&quot;"/>
    <numFmt numFmtId="172" formatCode="#,##0\ &quot;Wp&quot;"/>
    <numFmt numFmtId="173" formatCode="#,##0.0\ &quot;kg&quot;"/>
    <numFmt numFmtId="174" formatCode="#,##0\ &quot;mm&quot;"/>
    <numFmt numFmtId="175" formatCode="&quot;≥&quot;\ #,##0\ &quot;mm&quot;"/>
    <numFmt numFmtId="176" formatCode="#,##0\ &quot;kWh/kWp&quot;"/>
    <numFmt numFmtId="177" formatCode="#,##0\ &quot;kWp&quot;"/>
    <numFmt numFmtId="178" formatCode="0.0000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Calibri"/>
    </font>
    <font>
      <i/>
      <sz val="11"/>
      <color rgb="FF808080"/>
      <name val="Arial"/>
      <family val="2"/>
    </font>
    <font>
      <u/>
      <sz val="11"/>
      <color theme="10"/>
      <name val="Calibri"/>
      <family val="2"/>
    </font>
    <font>
      <i/>
      <sz val="10"/>
      <color rgb="FF808080"/>
      <name val="Arial"/>
      <family val="2"/>
    </font>
    <font>
      <sz val="11"/>
      <color rgb="FFC00000"/>
      <name val="Arial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right" vertical="top"/>
    </xf>
    <xf numFmtId="170" fontId="2" fillId="0" borderId="0" xfId="0" applyNumberFormat="1" applyFont="1" applyAlignment="1">
      <alignment horizontal="right"/>
    </xf>
    <xf numFmtId="9" fontId="5" fillId="0" borderId="0" xfId="2" applyFont="1" applyAlignment="1">
      <alignment horizontal="right"/>
    </xf>
    <xf numFmtId="0" fontId="2" fillId="0" borderId="0" xfId="0" applyFont="1" applyFill="1" applyBorder="1" applyAlignment="1">
      <alignment horizontal="center" vertical="top" wrapText="1"/>
    </xf>
    <xf numFmtId="0" fontId="6" fillId="0" borderId="0" xfId="3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73" fontId="2" fillId="0" borderId="0" xfId="0" applyNumberFormat="1" applyFont="1" applyAlignment="1">
      <alignment horizontal="right"/>
    </xf>
    <xf numFmtId="174" fontId="2" fillId="0" borderId="0" xfId="0" applyNumberFormat="1" applyFont="1" applyAlignment="1">
      <alignment horizontal="right"/>
    </xf>
    <xf numFmtId="17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3"/>
    </xf>
    <xf numFmtId="166" fontId="2" fillId="0" borderId="0" xfId="0" applyNumberFormat="1" applyFont="1" applyAlignment="1">
      <alignment horizontal="right" indent="1"/>
    </xf>
    <xf numFmtId="168" fontId="2" fillId="0" borderId="0" xfId="0" applyNumberFormat="1" applyFont="1" applyAlignment="1">
      <alignment horizontal="right" indent="1"/>
    </xf>
    <xf numFmtId="170" fontId="2" fillId="0" borderId="0" xfId="0" applyNumberFormat="1" applyFont="1" applyAlignment="1">
      <alignment horizontal="right" indent="1"/>
    </xf>
    <xf numFmtId="0" fontId="2" fillId="0" borderId="0" xfId="0" applyFont="1" applyFill="1" applyBorder="1" applyAlignment="1">
      <alignment horizontal="right" vertical="top" wrapText="1" indent="1"/>
    </xf>
    <xf numFmtId="0" fontId="8" fillId="2" borderId="0" xfId="0" applyFont="1" applyFill="1" applyBorder="1" applyAlignment="1">
      <alignment horizontal="left"/>
    </xf>
    <xf numFmtId="9" fontId="2" fillId="0" borderId="0" xfId="2" applyFont="1" applyFill="1" applyBorder="1" applyAlignment="1">
      <alignment horizontal="left"/>
    </xf>
    <xf numFmtId="176" fontId="9" fillId="0" borderId="0" xfId="0" applyNumberFormat="1" applyFont="1" applyAlignment="1">
      <alignment horizontal="right"/>
    </xf>
    <xf numFmtId="170" fontId="9" fillId="0" borderId="0" xfId="0" applyNumberFormat="1" applyFont="1" applyAlignment="1">
      <alignment horizontal="right"/>
    </xf>
    <xf numFmtId="177" fontId="9" fillId="0" borderId="0" xfId="0" applyNumberFormat="1" applyFont="1" applyAlignment="1">
      <alignment horizontal="right"/>
    </xf>
    <xf numFmtId="0" fontId="2" fillId="3" borderId="0" xfId="0" applyFont="1" applyFill="1" applyBorder="1" applyAlignment="1">
      <alignment horizontal="left" vertical="center" wrapText="1"/>
    </xf>
    <xf numFmtId="166" fontId="2" fillId="3" borderId="0" xfId="0" applyNumberFormat="1" applyFont="1" applyFill="1" applyAlignment="1">
      <alignment horizontal="right" indent="1"/>
    </xf>
    <xf numFmtId="168" fontId="2" fillId="3" borderId="0" xfId="0" applyNumberFormat="1" applyFont="1" applyFill="1" applyAlignment="1">
      <alignment horizontal="right" indent="1"/>
    </xf>
    <xf numFmtId="170" fontId="2" fillId="3" borderId="0" xfId="0" applyNumberFormat="1" applyFont="1" applyFill="1" applyAlignment="1">
      <alignment horizontal="right" indent="1"/>
    </xf>
    <xf numFmtId="17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 indent="1"/>
    </xf>
    <xf numFmtId="0" fontId="6" fillId="3" borderId="0" xfId="3" applyFill="1" applyAlignment="1">
      <alignment horizontal="center"/>
    </xf>
    <xf numFmtId="0" fontId="7" fillId="3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2" fontId="9" fillId="0" borderId="0" xfId="0" applyNumberFormat="1" applyFont="1" applyAlignment="1">
      <alignment horizontal="right"/>
    </xf>
    <xf numFmtId="178" fontId="2" fillId="0" borderId="0" xfId="0" applyNumberFormat="1" applyFont="1" applyFill="1" applyBorder="1" applyAlignment="1">
      <alignment horizontal="right" vertical="center" wrapText="1"/>
    </xf>
  </cellXfs>
  <cellStyles count="4">
    <cellStyle name="Link" xfId="3" builtinId="8"/>
    <cellStyle name="Prozent" xfId="2" builtinId="5"/>
    <cellStyle name="Standard" xfId="0" builtinId="0"/>
    <cellStyle name="Standard 2" xfId="1" xr:uid="{63B5EBE4-66A3-4E84-B08A-A2197B420692}"/>
  </cellStyles>
  <dxfs count="2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CCFF99"/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822C-1010-4AEE-B2BA-CC281AD86559}">
  <dimension ref="B4:D26"/>
  <sheetViews>
    <sheetView showGridLines="0" zoomScaleNormal="100" workbookViewId="0">
      <selection activeCell="I28" sqref="I28"/>
    </sheetView>
  </sheetViews>
  <sheetFormatPr baseColWidth="10" defaultColWidth="11.44140625" defaultRowHeight="13.8" x14ac:dyDescent="0.25"/>
  <cols>
    <col min="1" max="1" width="11.44140625" style="6"/>
    <col min="2" max="2" width="16.6640625" style="6" customWidth="1"/>
    <col min="3" max="3" width="12.5546875" style="9" customWidth="1"/>
    <col min="4" max="16384" width="11.44140625" style="6"/>
  </cols>
  <sheetData>
    <row r="4" spans="2:4" x14ac:dyDescent="0.25">
      <c r="B4" s="7" t="s">
        <v>88</v>
      </c>
    </row>
    <row r="5" spans="2:4" x14ac:dyDescent="0.25">
      <c r="C5" s="8"/>
    </row>
    <row r="6" spans="2:4" x14ac:dyDescent="0.25">
      <c r="B6" s="6" t="s">
        <v>90</v>
      </c>
    </row>
    <row r="7" spans="2:4" x14ac:dyDescent="0.25">
      <c r="B7" s="6" t="s">
        <v>96</v>
      </c>
      <c r="C7" s="8"/>
    </row>
    <row r="9" spans="2:4" x14ac:dyDescent="0.25">
      <c r="B9" s="6" t="s">
        <v>68</v>
      </c>
      <c r="C9" s="22">
        <v>410</v>
      </c>
    </row>
    <row r="11" spans="2:4" x14ac:dyDescent="0.25">
      <c r="B11" s="6" t="s">
        <v>91</v>
      </c>
      <c r="C11" s="25">
        <v>1879</v>
      </c>
    </row>
    <row r="12" spans="2:4" x14ac:dyDescent="0.25">
      <c r="B12" s="6" t="s">
        <v>92</v>
      </c>
      <c r="C12" s="25">
        <v>1045</v>
      </c>
    </row>
    <row r="13" spans="2:4" ht="14.4" x14ac:dyDescent="0.3">
      <c r="B13" s="6" t="s">
        <v>93</v>
      </c>
      <c r="C13" s="24">
        <v>22</v>
      </c>
      <c r="D13" s="23" t="s">
        <v>94</v>
      </c>
    </row>
    <row r="15" spans="2:4" ht="14.4" x14ac:dyDescent="0.3">
      <c r="B15" s="6" t="s">
        <v>89</v>
      </c>
      <c r="C15" s="21">
        <v>15</v>
      </c>
      <c r="D15" s="23" t="s">
        <v>97</v>
      </c>
    </row>
    <row r="17" spans="2:3" x14ac:dyDescent="0.25">
      <c r="B17" s="6" t="s">
        <v>98</v>
      </c>
      <c r="C17" s="26">
        <v>500</v>
      </c>
    </row>
    <row r="21" spans="2:3" x14ac:dyDescent="0.25">
      <c r="B21" s="7" t="s">
        <v>95</v>
      </c>
    </row>
    <row r="23" spans="2:3" x14ac:dyDescent="0.25">
      <c r="B23" s="6" t="s">
        <v>106</v>
      </c>
    </row>
    <row r="24" spans="2:3" x14ac:dyDescent="0.25">
      <c r="B24" s="6" t="s">
        <v>99</v>
      </c>
    </row>
    <row r="25" spans="2:3" x14ac:dyDescent="0.25">
      <c r="B25" s="6" t="s">
        <v>103</v>
      </c>
    </row>
    <row r="26" spans="2:3" x14ac:dyDescent="0.25">
      <c r="B26" s="27" t="s">
        <v>107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showGridLines="0" workbookViewId="0">
      <selection activeCell="G11" sqref="G11"/>
    </sheetView>
  </sheetViews>
  <sheetFormatPr baseColWidth="10" defaultColWidth="8.88671875" defaultRowHeight="13.8" x14ac:dyDescent="0.25"/>
  <cols>
    <col min="1" max="1" width="2.44140625" style="1" customWidth="1"/>
    <col min="2" max="2" width="9.33203125" style="1" customWidth="1"/>
    <col min="3" max="3" width="39" style="1" customWidth="1"/>
    <col min="4" max="4" width="19.5546875" style="2" customWidth="1"/>
    <col min="5" max="5" width="36" style="1" customWidth="1"/>
    <col min="6" max="6" width="10.6640625" style="2" customWidth="1"/>
    <col min="7" max="7" width="22.6640625" style="2" customWidth="1"/>
    <col min="8" max="8" width="8" style="2" customWidth="1"/>
    <col min="9" max="9" width="20.33203125" style="1" customWidth="1"/>
    <col min="10" max="10" width="12.33203125" style="2" customWidth="1"/>
    <col min="11" max="16384" width="8.88671875" style="1"/>
  </cols>
  <sheetData>
    <row r="1" spans="2:12" x14ac:dyDescent="0.25">
      <c r="B1" s="33">
        <f>COUNTA(C4:C43)/(COUNTA(C4:C43)-B2)-1</f>
        <v>0.3793103448275863</v>
      </c>
    </row>
    <row r="2" spans="2:12" x14ac:dyDescent="0.25">
      <c r="B2" s="1">
        <f>COUNTA(B4:B43)</f>
        <v>11</v>
      </c>
    </row>
    <row r="3" spans="2:12" ht="13.5" customHeight="1" x14ac:dyDescent="0.25">
      <c r="C3" s="4" t="s">
        <v>66</v>
      </c>
      <c r="D3" s="3" t="s">
        <v>0</v>
      </c>
      <c r="E3" s="4" t="s">
        <v>1</v>
      </c>
      <c r="F3" s="3" t="s">
        <v>2</v>
      </c>
      <c r="G3" s="3" t="s">
        <v>67</v>
      </c>
      <c r="H3" s="3" t="s">
        <v>3</v>
      </c>
      <c r="I3" s="4" t="s">
        <v>4</v>
      </c>
      <c r="J3" s="3" t="s">
        <v>5</v>
      </c>
      <c r="K3" s="1" t="s">
        <v>114</v>
      </c>
      <c r="L3" s="1" t="s">
        <v>115</v>
      </c>
    </row>
    <row r="4" spans="2:12" ht="12.75" customHeight="1" x14ac:dyDescent="0.25">
      <c r="C4" s="4" t="s">
        <v>6</v>
      </c>
      <c r="D4" s="3">
        <v>41325</v>
      </c>
      <c r="E4" s="4" t="s">
        <v>7</v>
      </c>
      <c r="F4" s="3">
        <v>1951</v>
      </c>
      <c r="G4" s="5">
        <v>125.34</v>
      </c>
      <c r="H4" s="3">
        <v>27572</v>
      </c>
      <c r="I4" s="4" t="s">
        <v>8</v>
      </c>
      <c r="J4" s="3">
        <v>9</v>
      </c>
      <c r="K4" s="1">
        <v>53.52076780918992</v>
      </c>
      <c r="L4" s="1">
        <v>8.58000857395478</v>
      </c>
    </row>
    <row r="5" spans="2:12" ht="12.75" customHeight="1" x14ac:dyDescent="0.25">
      <c r="C5" s="4" t="s">
        <v>9</v>
      </c>
      <c r="D5" s="3">
        <v>41371</v>
      </c>
      <c r="E5" s="4" t="s">
        <v>10</v>
      </c>
      <c r="F5" s="3">
        <v>2014</v>
      </c>
      <c r="G5" s="5">
        <v>674</v>
      </c>
      <c r="H5" s="3">
        <v>27572</v>
      </c>
      <c r="I5" s="4" t="s">
        <v>11</v>
      </c>
      <c r="J5" s="3">
        <v>12</v>
      </c>
      <c r="K5" s="1">
        <v>53.519741332180963</v>
      </c>
      <c r="L5" s="1">
        <v>8.5799651050952281</v>
      </c>
    </row>
    <row r="6" spans="2:12" ht="12.75" customHeight="1" x14ac:dyDescent="0.25">
      <c r="C6" s="4" t="s">
        <v>12</v>
      </c>
      <c r="D6" s="3">
        <v>41502</v>
      </c>
      <c r="E6" s="4" t="s">
        <v>13</v>
      </c>
      <c r="F6" s="3">
        <v>1993</v>
      </c>
      <c r="G6" s="5">
        <v>3048.18</v>
      </c>
      <c r="H6" s="3">
        <v>27572</v>
      </c>
      <c r="I6" s="4" t="s">
        <v>11</v>
      </c>
      <c r="J6" s="3">
        <v>138</v>
      </c>
      <c r="K6" s="1">
        <v>53.520816927932657</v>
      </c>
      <c r="L6" s="1">
        <v>8.578878567688621</v>
      </c>
    </row>
    <row r="7" spans="2:12" ht="12.75" customHeight="1" x14ac:dyDescent="0.25">
      <c r="B7" s="32" t="s">
        <v>108</v>
      </c>
      <c r="C7" s="1" t="s">
        <v>82</v>
      </c>
      <c r="D7" s="2" t="s">
        <v>83</v>
      </c>
      <c r="E7" s="1" t="s">
        <v>84</v>
      </c>
      <c r="F7" s="3">
        <v>1979</v>
      </c>
      <c r="G7" s="5">
        <v>2648</v>
      </c>
      <c r="H7" s="2">
        <v>27572</v>
      </c>
      <c r="I7" s="1" t="s">
        <v>85</v>
      </c>
      <c r="J7" s="2">
        <v>6</v>
      </c>
      <c r="K7" s="1">
        <v>53.504908464327663</v>
      </c>
      <c r="L7" s="1">
        <v>8.5881451463400342</v>
      </c>
    </row>
    <row r="8" spans="2:12" ht="12.75" customHeight="1" x14ac:dyDescent="0.25">
      <c r="C8" s="4" t="s">
        <v>14</v>
      </c>
      <c r="D8" s="3">
        <v>41383</v>
      </c>
      <c r="E8" s="4" t="s">
        <v>10</v>
      </c>
      <c r="F8" s="3">
        <v>2002</v>
      </c>
      <c r="G8" s="5">
        <v>4389.2</v>
      </c>
      <c r="H8" s="3">
        <v>27572</v>
      </c>
      <c r="I8" s="4" t="s">
        <v>15</v>
      </c>
      <c r="J8" s="3">
        <v>1</v>
      </c>
      <c r="K8" s="1">
        <v>53.521866482066933</v>
      </c>
      <c r="L8" s="1">
        <v>8.5834501670610024</v>
      </c>
    </row>
    <row r="9" spans="2:12" ht="12.75" customHeight="1" x14ac:dyDescent="0.25">
      <c r="C9" s="4" t="s">
        <v>16</v>
      </c>
      <c r="D9" s="3">
        <v>41386</v>
      </c>
      <c r="E9" s="4" t="s">
        <v>10</v>
      </c>
      <c r="F9" s="3">
        <v>2004</v>
      </c>
      <c r="G9" s="5">
        <v>3593.67</v>
      </c>
      <c r="H9" s="3">
        <v>27572</v>
      </c>
      <c r="I9" s="4" t="s">
        <v>15</v>
      </c>
      <c r="J9" s="3">
        <v>1</v>
      </c>
      <c r="K9" s="1">
        <v>53.521866482066933</v>
      </c>
      <c r="L9" s="1">
        <v>8.5834501670610024</v>
      </c>
    </row>
    <row r="10" spans="2:12" ht="12.75" customHeight="1" x14ac:dyDescent="0.25">
      <c r="C10" s="4" t="s">
        <v>17</v>
      </c>
      <c r="D10" s="3">
        <v>64200</v>
      </c>
      <c r="E10" s="4" t="s">
        <v>18</v>
      </c>
      <c r="F10" s="3">
        <v>1996</v>
      </c>
      <c r="G10" s="5">
        <v>3320.94</v>
      </c>
      <c r="H10" s="3">
        <v>27572</v>
      </c>
      <c r="I10" s="4" t="s">
        <v>19</v>
      </c>
      <c r="J10" s="3">
        <v>6</v>
      </c>
      <c r="K10" s="1">
        <v>53.521930937313293</v>
      </c>
      <c r="L10" s="1">
        <v>8.5870954706101585</v>
      </c>
    </row>
    <row r="11" spans="2:12" ht="12.75" customHeight="1" x14ac:dyDescent="0.25">
      <c r="C11" s="4" t="s">
        <v>20</v>
      </c>
      <c r="D11" s="3">
        <v>41380</v>
      </c>
      <c r="E11" s="4" t="s">
        <v>10</v>
      </c>
      <c r="F11" s="3">
        <v>1959</v>
      </c>
      <c r="G11" s="5">
        <v>582.5</v>
      </c>
      <c r="H11" s="3">
        <v>27572</v>
      </c>
      <c r="I11" s="4" t="s">
        <v>15</v>
      </c>
      <c r="J11" s="3">
        <v>35</v>
      </c>
      <c r="K11" s="1">
        <v>53.523268446883741</v>
      </c>
      <c r="L11" s="1">
        <v>8.579026869037083</v>
      </c>
    </row>
    <row r="12" spans="2:12" ht="12.75" customHeight="1" x14ac:dyDescent="0.25">
      <c r="C12" s="4" t="s">
        <v>21</v>
      </c>
      <c r="D12" s="3"/>
      <c r="E12" s="4" t="s">
        <v>13</v>
      </c>
      <c r="F12" s="3">
        <v>1986</v>
      </c>
      <c r="G12" s="5">
        <v>597.29999999999995</v>
      </c>
      <c r="H12" s="3">
        <v>27572</v>
      </c>
      <c r="I12" s="4" t="s">
        <v>15</v>
      </c>
      <c r="J12" s="3">
        <v>35</v>
      </c>
      <c r="K12" s="1">
        <v>53.519730200818053</v>
      </c>
      <c r="L12" s="1">
        <v>8.579039686826393</v>
      </c>
    </row>
    <row r="13" spans="2:12" ht="12.75" customHeight="1" x14ac:dyDescent="0.25">
      <c r="C13" s="4" t="s">
        <v>22</v>
      </c>
      <c r="D13" s="3">
        <v>41324</v>
      </c>
      <c r="E13" s="4" t="s">
        <v>10</v>
      </c>
      <c r="F13" s="3">
        <v>1991</v>
      </c>
      <c r="G13" s="5">
        <v>3186.92</v>
      </c>
      <c r="H13" s="3">
        <v>27572</v>
      </c>
      <c r="I13" s="4" t="s">
        <v>23</v>
      </c>
      <c r="J13" s="3">
        <v>1</v>
      </c>
      <c r="K13" s="1">
        <v>53.519173107758178</v>
      </c>
      <c r="L13" s="1">
        <v>8.5794605634790617</v>
      </c>
    </row>
    <row r="14" spans="2:12" ht="12.75" customHeight="1" x14ac:dyDescent="0.25">
      <c r="C14" s="4" t="s">
        <v>24</v>
      </c>
      <c r="D14" s="3">
        <v>41349</v>
      </c>
      <c r="E14" s="4" t="s">
        <v>10</v>
      </c>
      <c r="F14" s="3">
        <v>1965</v>
      </c>
      <c r="G14" s="5">
        <v>1478.75</v>
      </c>
      <c r="H14" s="3">
        <v>27572</v>
      </c>
      <c r="I14" s="4" t="s">
        <v>23</v>
      </c>
      <c r="J14" s="3">
        <v>5</v>
      </c>
      <c r="K14" s="1">
        <v>53.501693750770009</v>
      </c>
      <c r="L14" s="1">
        <v>8.5737274536142358</v>
      </c>
    </row>
    <row r="15" spans="2:12" ht="12.75" customHeight="1" x14ac:dyDescent="0.25">
      <c r="C15" s="4" t="s">
        <v>25</v>
      </c>
      <c r="D15" s="3">
        <v>41307</v>
      </c>
      <c r="E15" s="4" t="s">
        <v>13</v>
      </c>
      <c r="F15" s="3">
        <v>1993</v>
      </c>
      <c r="G15" s="5">
        <v>3525.77</v>
      </c>
      <c r="H15" s="3">
        <v>27572</v>
      </c>
      <c r="I15" s="4" t="s">
        <v>26</v>
      </c>
      <c r="J15" s="3">
        <v>6</v>
      </c>
      <c r="K15" s="1">
        <v>53.505766256934947</v>
      </c>
      <c r="L15" s="1">
        <v>8.5875768396831589</v>
      </c>
    </row>
    <row r="16" spans="2:12" ht="12.75" customHeight="1" x14ac:dyDescent="0.25">
      <c r="C16" s="4" t="s">
        <v>27</v>
      </c>
      <c r="D16" s="3">
        <v>64202</v>
      </c>
      <c r="E16" s="4" t="s">
        <v>7</v>
      </c>
      <c r="F16" s="3">
        <v>1906</v>
      </c>
      <c r="G16" s="5">
        <v>4157.6099999999997</v>
      </c>
      <c r="H16" s="3">
        <v>27572</v>
      </c>
      <c r="I16" s="4" t="s">
        <v>28</v>
      </c>
      <c r="J16" s="3" t="s">
        <v>29</v>
      </c>
      <c r="K16" s="1">
        <v>53.521051187352882</v>
      </c>
      <c r="L16" s="1">
        <v>8.5874080725777695</v>
      </c>
    </row>
    <row r="17" spans="2:12" ht="12.75" customHeight="1" x14ac:dyDescent="0.25">
      <c r="C17" s="4" t="s">
        <v>30</v>
      </c>
      <c r="D17" s="3">
        <v>41216</v>
      </c>
      <c r="E17" s="4" t="s">
        <v>13</v>
      </c>
      <c r="F17" s="3">
        <v>1965</v>
      </c>
      <c r="G17" s="5">
        <v>4113.8599999999997</v>
      </c>
      <c r="H17" s="3">
        <v>27572</v>
      </c>
      <c r="I17" s="4" t="s">
        <v>11</v>
      </c>
      <c r="J17" s="3" t="s">
        <v>31</v>
      </c>
      <c r="K17" s="1">
        <v>53.501954613012202</v>
      </c>
      <c r="L17" s="1">
        <v>8.5733357726291501</v>
      </c>
    </row>
    <row r="18" spans="2:12" ht="12.75" customHeight="1" x14ac:dyDescent="0.25">
      <c r="C18" s="4" t="s">
        <v>32</v>
      </c>
      <c r="D18" s="3">
        <v>41217</v>
      </c>
      <c r="E18" s="4" t="s">
        <v>13</v>
      </c>
      <c r="F18" s="3">
        <v>1965</v>
      </c>
      <c r="G18" s="5">
        <v>2769.12</v>
      </c>
      <c r="H18" s="3">
        <v>27572</v>
      </c>
      <c r="I18" s="4" t="s">
        <v>11</v>
      </c>
      <c r="J18" s="3" t="s">
        <v>33</v>
      </c>
      <c r="K18" s="1">
        <v>53.502990399980433</v>
      </c>
      <c r="L18" s="1">
        <v>8.5775049108635528</v>
      </c>
    </row>
    <row r="19" spans="2:12" ht="12.75" customHeight="1" x14ac:dyDescent="0.25">
      <c r="C19" s="4" t="s">
        <v>34</v>
      </c>
      <c r="D19" s="3">
        <v>41222</v>
      </c>
      <c r="E19" s="4" t="s">
        <v>13</v>
      </c>
      <c r="F19" s="3">
        <v>1978</v>
      </c>
      <c r="G19" s="5">
        <v>2337.88</v>
      </c>
      <c r="H19" s="3">
        <v>27572</v>
      </c>
      <c r="I19" s="4" t="s">
        <v>35</v>
      </c>
      <c r="J19" s="3">
        <v>26</v>
      </c>
      <c r="K19" s="1">
        <v>53.503413572023589</v>
      </c>
      <c r="L19" s="1">
        <v>8.5773759124738032</v>
      </c>
    </row>
    <row r="20" spans="2:12" ht="12.75" customHeight="1" x14ac:dyDescent="0.25">
      <c r="B20" s="32" t="s">
        <v>108</v>
      </c>
      <c r="C20" s="4" t="s">
        <v>36</v>
      </c>
      <c r="D20" s="3">
        <v>41326</v>
      </c>
      <c r="E20" s="4" t="s">
        <v>10</v>
      </c>
      <c r="F20" s="3">
        <v>1983</v>
      </c>
      <c r="G20" s="5">
        <v>853.75</v>
      </c>
      <c r="H20" s="3">
        <v>27572</v>
      </c>
      <c r="I20" s="4" t="s">
        <v>37</v>
      </c>
      <c r="J20" s="3">
        <v>5</v>
      </c>
      <c r="K20" s="1">
        <v>53.514189184537109</v>
      </c>
      <c r="L20" s="1">
        <v>8.5857849367988059</v>
      </c>
    </row>
    <row r="21" spans="2:12" ht="12.75" customHeight="1" x14ac:dyDescent="0.25">
      <c r="B21" s="32" t="s">
        <v>108</v>
      </c>
      <c r="C21" s="1" t="s">
        <v>100</v>
      </c>
      <c r="D21" s="2" t="s">
        <v>78</v>
      </c>
      <c r="E21" s="1" t="s">
        <v>79</v>
      </c>
      <c r="F21" s="3">
        <v>1880</v>
      </c>
      <c r="G21" s="5">
        <v>5234.54</v>
      </c>
      <c r="H21" s="2">
        <v>27572</v>
      </c>
      <c r="I21" s="1" t="s">
        <v>101</v>
      </c>
      <c r="J21" s="2">
        <v>3</v>
      </c>
      <c r="K21" s="1">
        <v>53.513308544460813</v>
      </c>
      <c r="L21" s="1">
        <v>8.5865272920018754</v>
      </c>
    </row>
    <row r="22" spans="2:12" ht="12.75" customHeight="1" x14ac:dyDescent="0.25">
      <c r="B22" s="32" t="s">
        <v>108</v>
      </c>
      <c r="C22" s="1" t="s">
        <v>102</v>
      </c>
      <c r="D22" s="2" t="s">
        <v>80</v>
      </c>
      <c r="E22" s="1" t="s">
        <v>79</v>
      </c>
      <c r="F22" s="3">
        <v>1956</v>
      </c>
      <c r="G22" s="5">
        <v>2787.15</v>
      </c>
      <c r="H22" s="2">
        <v>27572</v>
      </c>
      <c r="I22" s="1" t="s">
        <v>101</v>
      </c>
      <c r="J22" s="2" t="s">
        <v>81</v>
      </c>
      <c r="K22" s="1">
        <v>53.513151222961049</v>
      </c>
      <c r="L22" s="1">
        <v>8.5854950587542778</v>
      </c>
    </row>
    <row r="23" spans="2:12" ht="12.75" customHeight="1" x14ac:dyDescent="0.25">
      <c r="B23" s="32" t="s">
        <v>108</v>
      </c>
      <c r="C23" s="4" t="s">
        <v>73</v>
      </c>
      <c r="D23" s="3"/>
      <c r="E23" s="4"/>
      <c r="F23" s="3"/>
      <c r="G23" s="5"/>
      <c r="H23" s="3"/>
      <c r="I23" s="4"/>
      <c r="J23" s="3"/>
      <c r="K23" s="1">
        <v>53.520173968364702</v>
      </c>
      <c r="L23" s="1">
        <v>8.5733437633966574</v>
      </c>
    </row>
    <row r="24" spans="2:12" ht="12.75" customHeight="1" x14ac:dyDescent="0.25">
      <c r="C24" s="4" t="s">
        <v>40</v>
      </c>
      <c r="D24" s="3">
        <v>41701</v>
      </c>
      <c r="E24" s="4" t="s">
        <v>13</v>
      </c>
      <c r="F24" s="3">
        <v>1994</v>
      </c>
      <c r="G24" s="5">
        <v>619.59</v>
      </c>
      <c r="H24" s="3">
        <v>27572</v>
      </c>
      <c r="I24" s="4" t="s">
        <v>39</v>
      </c>
      <c r="J24" s="3">
        <v>15</v>
      </c>
      <c r="K24" s="1">
        <v>53.533160509314598</v>
      </c>
      <c r="L24" s="1">
        <v>8.5830343770472233</v>
      </c>
    </row>
    <row r="25" spans="2:12" ht="12.75" customHeight="1" x14ac:dyDescent="0.25">
      <c r="C25" s="4" t="s">
        <v>41</v>
      </c>
      <c r="D25" s="3">
        <v>41702</v>
      </c>
      <c r="E25" s="4" t="s">
        <v>7</v>
      </c>
      <c r="F25" s="3">
        <v>1994</v>
      </c>
      <c r="G25" s="5">
        <v>1714.59</v>
      </c>
      <c r="H25" s="3">
        <v>27572</v>
      </c>
      <c r="I25" s="4" t="s">
        <v>39</v>
      </c>
      <c r="J25" s="3">
        <v>15</v>
      </c>
      <c r="K25" s="1">
        <v>53.532853457071852</v>
      </c>
      <c r="L25" s="1">
        <v>8.5844848623508092</v>
      </c>
    </row>
    <row r="26" spans="2:12" ht="12.75" customHeight="1" x14ac:dyDescent="0.25">
      <c r="C26" s="4" t="s">
        <v>42</v>
      </c>
      <c r="D26" s="3">
        <v>41703</v>
      </c>
      <c r="E26" s="4" t="s">
        <v>13</v>
      </c>
      <c r="F26" s="3">
        <v>1995</v>
      </c>
      <c r="G26" s="5">
        <v>727.47</v>
      </c>
      <c r="H26" s="3">
        <v>27572</v>
      </c>
      <c r="I26" s="4" t="s">
        <v>39</v>
      </c>
      <c r="J26" s="3">
        <v>15</v>
      </c>
      <c r="K26" s="1">
        <v>53.52359432562109</v>
      </c>
      <c r="L26" s="1">
        <v>8.5786579772674525</v>
      </c>
    </row>
    <row r="27" spans="2:12" ht="12.75" customHeight="1" x14ac:dyDescent="0.25">
      <c r="B27" s="32" t="s">
        <v>108</v>
      </c>
      <c r="C27" s="4" t="s">
        <v>70</v>
      </c>
      <c r="D27" s="3"/>
      <c r="E27" s="4"/>
      <c r="F27" s="3"/>
      <c r="G27" s="5"/>
      <c r="H27" s="3"/>
      <c r="I27" s="4"/>
      <c r="J27" s="3"/>
      <c r="K27" s="1">
        <v>53.50287454620495</v>
      </c>
      <c r="L27" s="1">
        <v>8.572172938691569</v>
      </c>
    </row>
    <row r="28" spans="2:12" ht="12.75" customHeight="1" x14ac:dyDescent="0.25">
      <c r="C28" s="4" t="s">
        <v>43</v>
      </c>
      <c r="D28" s="3">
        <v>41705</v>
      </c>
      <c r="E28" s="4" t="s">
        <v>13</v>
      </c>
      <c r="F28" s="3">
        <v>1997</v>
      </c>
      <c r="G28" s="5">
        <v>1275.99</v>
      </c>
      <c r="H28" s="3">
        <v>27572</v>
      </c>
      <c r="I28" s="4" t="s">
        <v>39</v>
      </c>
      <c r="J28" s="3">
        <v>15</v>
      </c>
      <c r="K28" s="1">
        <v>53.502556870374129</v>
      </c>
      <c r="L28" s="1">
        <v>8.5726219813026034</v>
      </c>
    </row>
    <row r="29" spans="2:12" ht="12.75" customHeight="1" x14ac:dyDescent="0.25">
      <c r="B29" s="32" t="s">
        <v>108</v>
      </c>
      <c r="C29" s="4" t="s">
        <v>71</v>
      </c>
      <c r="D29" s="3"/>
      <c r="E29" s="4"/>
      <c r="F29" s="3"/>
      <c r="G29" s="5"/>
      <c r="H29" s="3"/>
      <c r="I29" s="4"/>
      <c r="J29" s="3"/>
      <c r="K29" s="1">
        <v>53.502242128959203</v>
      </c>
      <c r="L29" s="1">
        <v>8.5730806891583029</v>
      </c>
    </row>
    <row r="30" spans="2:12" ht="12.75" customHeight="1" x14ac:dyDescent="0.25">
      <c r="B30" s="32" t="s">
        <v>108</v>
      </c>
      <c r="C30" s="4" t="s">
        <v>72</v>
      </c>
      <c r="D30" s="3"/>
      <c r="E30" s="4"/>
      <c r="F30" s="3"/>
      <c r="G30" s="5"/>
      <c r="H30" s="3"/>
      <c r="I30" s="4"/>
      <c r="J30" s="3"/>
      <c r="K30" s="1">
        <v>53.503292570797868</v>
      </c>
      <c r="L30" s="1">
        <v>8.5713771559443703</v>
      </c>
    </row>
    <row r="31" spans="2:12" ht="12.75" customHeight="1" x14ac:dyDescent="0.25">
      <c r="C31" s="4" t="s">
        <v>38</v>
      </c>
      <c r="D31" s="3">
        <v>41709</v>
      </c>
      <c r="E31" s="4" t="s">
        <v>13</v>
      </c>
      <c r="F31" s="3">
        <v>1997</v>
      </c>
      <c r="G31" s="5">
        <v>1005.75</v>
      </c>
      <c r="H31" s="3">
        <v>27572</v>
      </c>
      <c r="I31" s="4" t="s">
        <v>39</v>
      </c>
      <c r="J31" s="3">
        <v>13</v>
      </c>
      <c r="K31" s="1">
        <v>53.505209653871283</v>
      </c>
      <c r="L31" s="1">
        <v>8.5711937463772774</v>
      </c>
    </row>
    <row r="32" spans="2:12" ht="12.75" customHeight="1" x14ac:dyDescent="0.25">
      <c r="C32" s="4" t="s">
        <v>44</v>
      </c>
      <c r="D32" s="3">
        <v>41105</v>
      </c>
      <c r="E32" s="4" t="s">
        <v>7</v>
      </c>
      <c r="F32" s="3">
        <v>1915</v>
      </c>
      <c r="G32" s="5">
        <v>4852.6099999999997</v>
      </c>
      <c r="H32" s="3">
        <v>27572</v>
      </c>
      <c r="I32" s="4" t="s">
        <v>45</v>
      </c>
      <c r="J32" s="3" t="s">
        <v>46</v>
      </c>
      <c r="K32" s="1">
        <v>53.521439782249047</v>
      </c>
      <c r="L32" s="1">
        <v>8.5791817476286738</v>
      </c>
    </row>
    <row r="33" spans="2:12" ht="12.75" customHeight="1" x14ac:dyDescent="0.25">
      <c r="C33" s="4" t="s">
        <v>47</v>
      </c>
      <c r="D33" s="3">
        <v>41106</v>
      </c>
      <c r="E33" s="4" t="s">
        <v>13</v>
      </c>
      <c r="F33" s="3">
        <v>1916</v>
      </c>
      <c r="G33" s="5">
        <v>3750.09</v>
      </c>
      <c r="H33" s="3">
        <v>27572</v>
      </c>
      <c r="I33" s="4" t="s">
        <v>48</v>
      </c>
      <c r="J33" s="3" t="s">
        <v>49</v>
      </c>
      <c r="K33" s="1">
        <v>53.521732643241258</v>
      </c>
      <c r="L33" s="1">
        <v>8.5795957073799922</v>
      </c>
    </row>
    <row r="34" spans="2:12" ht="12.75" customHeight="1" x14ac:dyDescent="0.25">
      <c r="C34" s="4" t="s">
        <v>50</v>
      </c>
      <c r="D34" s="3">
        <v>64203</v>
      </c>
      <c r="E34" s="4" t="s">
        <v>7</v>
      </c>
      <c r="F34" s="3">
        <v>1920</v>
      </c>
      <c r="G34" s="5">
        <v>1715.56</v>
      </c>
      <c r="H34" s="3">
        <v>27572</v>
      </c>
      <c r="I34" s="4" t="s">
        <v>15</v>
      </c>
      <c r="J34" s="3" t="s">
        <v>51</v>
      </c>
      <c r="K34" s="1">
        <v>53.522216255569347</v>
      </c>
      <c r="L34" s="1">
        <v>8.5825691711284957</v>
      </c>
    </row>
    <row r="35" spans="2:12" ht="12.75" customHeight="1" x14ac:dyDescent="0.25">
      <c r="C35" s="4" t="s">
        <v>52</v>
      </c>
      <c r="D35" s="3">
        <v>41113</v>
      </c>
      <c r="E35" s="4" t="s">
        <v>13</v>
      </c>
      <c r="F35" s="3">
        <v>1938</v>
      </c>
      <c r="G35" s="5">
        <v>8527.9</v>
      </c>
      <c r="H35" s="3">
        <v>27572</v>
      </c>
      <c r="I35" s="4" t="s">
        <v>53</v>
      </c>
      <c r="J35" s="3" t="s">
        <v>54</v>
      </c>
      <c r="K35" s="1">
        <v>53.518367179830918</v>
      </c>
      <c r="L35" s="1">
        <v>8.5801359940011537</v>
      </c>
    </row>
    <row r="36" spans="2:12" ht="12.75" customHeight="1" x14ac:dyDescent="0.25">
      <c r="C36" s="4" t="s">
        <v>55</v>
      </c>
      <c r="D36" s="3">
        <v>41114</v>
      </c>
      <c r="E36" s="4" t="s">
        <v>7</v>
      </c>
      <c r="F36" s="3">
        <v>1950</v>
      </c>
      <c r="G36" s="5">
        <v>12451.29</v>
      </c>
      <c r="H36" s="3">
        <v>27572</v>
      </c>
      <c r="I36" s="4" t="s">
        <v>11</v>
      </c>
      <c r="J36" s="3" t="s">
        <v>56</v>
      </c>
      <c r="K36" s="1">
        <v>53.516044920136522</v>
      </c>
      <c r="L36" s="1">
        <v>8.5840633560382962</v>
      </c>
    </row>
    <row r="37" spans="2:12" ht="12.75" customHeight="1" x14ac:dyDescent="0.25">
      <c r="C37" s="4" t="s">
        <v>57</v>
      </c>
      <c r="D37" s="3"/>
      <c r="E37" s="4" t="s">
        <v>13</v>
      </c>
      <c r="F37" s="3"/>
      <c r="G37" s="5">
        <v>954.64</v>
      </c>
      <c r="H37" s="3">
        <v>27572</v>
      </c>
      <c r="I37" s="4" t="s">
        <v>58</v>
      </c>
      <c r="J37" s="3">
        <v>1</v>
      </c>
      <c r="K37" s="1">
        <v>53.516095987354802</v>
      </c>
      <c r="L37" s="1">
        <v>8.5867493316529817</v>
      </c>
    </row>
    <row r="38" spans="2:12" ht="12.75" customHeight="1" x14ac:dyDescent="0.25">
      <c r="C38" s="4" t="s">
        <v>59</v>
      </c>
      <c r="D38" s="3">
        <v>64208</v>
      </c>
      <c r="E38" s="4" t="s">
        <v>10</v>
      </c>
      <c r="F38" s="3"/>
      <c r="G38" s="5">
        <v>171.57</v>
      </c>
      <c r="H38" s="3">
        <v>27572</v>
      </c>
      <c r="I38" s="4" t="s">
        <v>19</v>
      </c>
      <c r="J38" s="3">
        <v>5</v>
      </c>
      <c r="K38" s="1">
        <v>53.522297813539893</v>
      </c>
      <c r="L38" s="1">
        <v>8.5863541440785358</v>
      </c>
    </row>
    <row r="39" spans="2:12" ht="12.75" customHeight="1" x14ac:dyDescent="0.25">
      <c r="B39" s="32" t="s">
        <v>108</v>
      </c>
      <c r="C39" s="4" t="s">
        <v>60</v>
      </c>
      <c r="D39" s="3">
        <v>41314</v>
      </c>
      <c r="E39" s="4" t="s">
        <v>61</v>
      </c>
      <c r="F39" s="3">
        <v>1938</v>
      </c>
      <c r="G39" s="5">
        <v>2505.75</v>
      </c>
      <c r="H39" s="3">
        <v>27572</v>
      </c>
      <c r="I39" s="4" t="s">
        <v>62</v>
      </c>
      <c r="J39" s="3" t="s">
        <v>63</v>
      </c>
      <c r="K39" s="1">
        <v>53.52893498891725</v>
      </c>
      <c r="L39" s="1">
        <v>8.5751048706811197</v>
      </c>
    </row>
    <row r="40" spans="2:12" ht="12.75" customHeight="1" x14ac:dyDescent="0.25">
      <c r="B40" s="32" t="s">
        <v>108</v>
      </c>
      <c r="C40" s="4" t="s">
        <v>74</v>
      </c>
      <c r="D40" s="3" t="s">
        <v>76</v>
      </c>
      <c r="E40" s="4" t="s">
        <v>7</v>
      </c>
      <c r="F40" s="3">
        <v>1948</v>
      </c>
      <c r="G40" s="5">
        <v>2810.58</v>
      </c>
      <c r="H40" s="3">
        <v>27573</v>
      </c>
      <c r="I40" s="4" t="s">
        <v>62</v>
      </c>
      <c r="J40" s="3">
        <v>48</v>
      </c>
      <c r="K40" s="1">
        <v>53.524905805816417</v>
      </c>
      <c r="L40" s="1">
        <v>8.5737767626259078</v>
      </c>
    </row>
    <row r="41" spans="2:12" x14ac:dyDescent="0.25">
      <c r="B41" s="32" t="s">
        <v>108</v>
      </c>
      <c r="C41" s="4" t="s">
        <v>75</v>
      </c>
      <c r="D41" s="3" t="s">
        <v>77</v>
      </c>
      <c r="E41" s="4" t="s">
        <v>7</v>
      </c>
      <c r="F41" s="3">
        <v>1948</v>
      </c>
      <c r="G41" s="5">
        <v>2810.58</v>
      </c>
      <c r="H41" s="3">
        <v>27572</v>
      </c>
      <c r="I41" s="4" t="s">
        <v>62</v>
      </c>
      <c r="J41" s="3">
        <v>50</v>
      </c>
      <c r="K41" s="1">
        <v>53.524161008513879</v>
      </c>
      <c r="L41" s="1">
        <v>8.5736774258569177</v>
      </c>
    </row>
    <row r="42" spans="2:12" x14ac:dyDescent="0.25">
      <c r="C42" s="4" t="s">
        <v>64</v>
      </c>
      <c r="D42" s="3">
        <v>41356</v>
      </c>
      <c r="E42" s="4" t="s">
        <v>7</v>
      </c>
      <c r="F42" s="3">
        <v>1913</v>
      </c>
      <c r="G42" s="5">
        <v>2195.69</v>
      </c>
      <c r="H42" s="3">
        <v>27572</v>
      </c>
      <c r="I42" s="4" t="s">
        <v>62</v>
      </c>
      <c r="J42" s="3">
        <v>56</v>
      </c>
      <c r="K42" s="1">
        <v>53.522884385566726</v>
      </c>
      <c r="L42" s="1">
        <v>8.5734667850029389</v>
      </c>
    </row>
    <row r="43" spans="2:12" x14ac:dyDescent="0.25">
      <c r="C43" s="4" t="s">
        <v>65</v>
      </c>
      <c r="D43" s="3">
        <v>41358</v>
      </c>
      <c r="E43" s="4" t="s">
        <v>10</v>
      </c>
      <c r="F43" s="3">
        <v>1964</v>
      </c>
      <c r="G43" s="5">
        <v>2380.42</v>
      </c>
      <c r="H43" s="3">
        <v>27572</v>
      </c>
      <c r="I43" s="4" t="s">
        <v>62</v>
      </c>
      <c r="J43" s="3">
        <v>58</v>
      </c>
      <c r="K43" s="1">
        <v>53.522408782171738</v>
      </c>
      <c r="L43" s="1">
        <v>8.5736424587740085</v>
      </c>
    </row>
  </sheetData>
  <sortState xmlns:xlrd2="http://schemas.microsoft.com/office/spreadsheetml/2017/richdata2" ref="C4:J43">
    <sortCondition ref="C4:C43"/>
  </sortState>
  <conditionalFormatting sqref="A3:XFD3">
    <cfRule type="cellIs" dxfId="1" priority="7" operator="notEqual">
      <formula>""</formula>
    </cfRule>
  </conditionalFormatting>
  <conditionalFormatting sqref="G4:G43">
    <cfRule type="dataBar" priority="30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{03D8FC0C-FBC6-4203-9B27-F61298F2810D}</x14:id>
        </ext>
      </extLst>
    </cfRule>
  </conditionalFormatting>
  <conditionalFormatting sqref="F4:F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8FC0C-FBC6-4203-9B27-F61298F2810D}">
            <x14:dataBar minLength="0" maxLength="100" gradient="0" direction="rightToLeft" negativeBarColorSameAsPositive="1" axisPosition="none">
              <x14:cfvo type="autoMin"/>
              <x14:cfvo type="autoMax"/>
            </x14:dataBar>
          </x14:cfRule>
          <xm:sqref>G4:G43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8BA5-DDB1-46E9-81CD-7A9344ACAC2D}">
  <dimension ref="B2:V47"/>
  <sheetViews>
    <sheetView showGridLines="0" tabSelected="1" workbookViewId="0">
      <selection activeCell="I4" sqref="I4"/>
    </sheetView>
  </sheetViews>
  <sheetFormatPr baseColWidth="10" defaultColWidth="11.44140625" defaultRowHeight="13.8" outlineLevelCol="1" x14ac:dyDescent="0.25"/>
  <cols>
    <col min="1" max="1" width="11.44140625" style="6"/>
    <col min="2" max="2" width="38.44140625" style="6" bestFit="1" customWidth="1"/>
    <col min="3" max="4" width="11.5546875" style="9" hidden="1" customWidth="1" outlineLevel="1"/>
    <col min="5" max="5" width="20.44140625" style="9" customWidth="1" collapsed="1"/>
    <col min="6" max="6" width="20.44140625" style="9" customWidth="1"/>
    <col min="7" max="7" width="20.44140625" style="6" customWidth="1"/>
    <col min="8" max="8" width="2.109375" style="6" customWidth="1"/>
    <col min="9" max="9" width="10.33203125" style="6" customWidth="1"/>
    <col min="10" max="10" width="2.109375" style="19" customWidth="1"/>
    <col min="11" max="11" width="35.109375" style="6" bestFit="1" customWidth="1"/>
    <col min="12" max="16384" width="11.44140625" style="6"/>
  </cols>
  <sheetData>
    <row r="2" spans="2:22" x14ac:dyDescent="0.25">
      <c r="E2" s="6"/>
      <c r="F2" s="6"/>
    </row>
    <row r="3" spans="2:22" x14ac:dyDescent="0.25">
      <c r="E3" s="36"/>
      <c r="F3" s="34"/>
      <c r="G3" s="35"/>
    </row>
    <row r="4" spans="2:22" x14ac:dyDescent="0.25">
      <c r="B4" s="9" t="s">
        <v>110</v>
      </c>
      <c r="E4" s="46">
        <v>1</v>
      </c>
      <c r="F4" s="46">
        <v>1</v>
      </c>
      <c r="G4" s="46">
        <v>1</v>
      </c>
    </row>
    <row r="5" spans="2:22" x14ac:dyDescent="0.25">
      <c r="E5" s="36"/>
      <c r="F5" s="34"/>
      <c r="G5" s="35"/>
    </row>
    <row r="6" spans="2:22" x14ac:dyDescent="0.25">
      <c r="B6" s="9" t="s">
        <v>111</v>
      </c>
      <c r="E6" s="36">
        <f>SUM(E9:E47)</f>
        <v>7053.2299999999987</v>
      </c>
      <c r="F6" s="34">
        <f>AVERAGE(F9:F47)</f>
        <v>906.38296140057798</v>
      </c>
      <c r="G6" s="35">
        <f>SUM(G9:G47)</f>
        <v>6390632.9079000121</v>
      </c>
    </row>
    <row r="8" spans="2:22" s="10" customFormat="1" x14ac:dyDescent="0.3">
      <c r="B8" s="10" t="s">
        <v>105</v>
      </c>
      <c r="C8" s="14" t="s">
        <v>112</v>
      </c>
      <c r="D8" s="14" t="s">
        <v>113</v>
      </c>
      <c r="E8" s="31" t="s">
        <v>68</v>
      </c>
      <c r="F8" s="31" t="s">
        <v>69</v>
      </c>
      <c r="G8" s="31" t="s">
        <v>86</v>
      </c>
      <c r="H8" s="31"/>
      <c r="I8" s="31" t="s">
        <v>104</v>
      </c>
      <c r="J8" s="17"/>
      <c r="K8" s="11"/>
      <c r="L8" s="11"/>
      <c r="M8" s="12"/>
      <c r="N8" s="11"/>
      <c r="Q8" s="13"/>
      <c r="R8" s="13"/>
      <c r="S8" s="13"/>
      <c r="T8" s="13"/>
      <c r="U8" s="13"/>
      <c r="V8" s="14"/>
    </row>
    <row r="9" spans="2:22" ht="14.4" x14ac:dyDescent="0.3">
      <c r="B9" s="37" t="s">
        <v>25</v>
      </c>
      <c r="C9" s="47">
        <f>INDEX(Addressen!$K$4:$K$43,MATCH($B9,Addressen!$C$4:$C$43,0))</f>
        <v>53.505766256934947</v>
      </c>
      <c r="D9" s="47">
        <f>INDEX(Addressen!$L$4:$L$43,MATCH($B9,Addressen!$C$4:$C$43,0))</f>
        <v>8.5875768396831589</v>
      </c>
      <c r="E9" s="38">
        <v>398.11</v>
      </c>
      <c r="F9" s="39">
        <f t="shared" ref="F9:F47" si="0">IF(E9="","",G9/E9)</f>
        <v>909.954786365583</v>
      </c>
      <c r="G9" s="40">
        <v>362262.10000000225</v>
      </c>
      <c r="H9" s="41"/>
      <c r="I9" s="42">
        <f>IF(E9="","",COUNTA($E$9:$E$47)-AVERAGE(_xlfn.RANK.EQ(E9,$E$9:$E$47)*$E$4,_xlfn.RANK.EQ(F9,$F$9:$F$47)*$F$4,_xlfn.RANK.EQ(G9,$G$9:$G$47)*$G$4))</f>
        <v>32.666666666666664</v>
      </c>
      <c r="J9" s="43"/>
      <c r="K9" s="44" t="str">
        <f t="shared" ref="K9:K47" si="1">B9</f>
        <v>Grönlandstraße 6</v>
      </c>
      <c r="L9" s="45" t="s">
        <v>109</v>
      </c>
    </row>
    <row r="10" spans="2:22" ht="14.4" x14ac:dyDescent="0.3">
      <c r="B10" s="4" t="s">
        <v>55</v>
      </c>
      <c r="C10" s="47">
        <f>INDEX(Addressen!$K$4:$K$43,MATCH($B10,Addressen!$C$4:$C$43,0))</f>
        <v>53.516044920136522</v>
      </c>
      <c r="D10" s="47">
        <f>INDEX(Addressen!$L$4:$L$43,MATCH($B10,Addressen!$C$4:$C$43,0))</f>
        <v>8.5840633560382962</v>
      </c>
      <c r="E10" s="28">
        <v>340.3</v>
      </c>
      <c r="F10" s="29">
        <f t="shared" si="0"/>
        <v>908.7970173376342</v>
      </c>
      <c r="G10" s="30">
        <v>309263.62499999691</v>
      </c>
      <c r="H10" s="15"/>
      <c r="I10" s="42">
        <f t="shared" ref="I10:I47" si="2">IF(E10="","",COUNTA($E$9:$E$47)-AVERAGE(_xlfn.RANK.EQ(E10,$E$9:$E$47)*$E$4,_xlfn.RANK.EQ(F10,$F$9:$F$47)*$F$4,_xlfn.RANK.EQ(G10,$G$9:$G$47)*$G$4))</f>
        <v>30.333333333333336</v>
      </c>
      <c r="J10" s="18"/>
      <c r="K10" s="20" t="str">
        <f t="shared" si="1"/>
        <v>Packhalle XIV</v>
      </c>
    </row>
    <row r="11" spans="2:22" ht="14.4" x14ac:dyDescent="0.3">
      <c r="B11" s="1" t="s">
        <v>82</v>
      </c>
      <c r="C11" s="47">
        <f>INDEX(Addressen!$K$4:$K$43,MATCH($B11,Addressen!$C$4:$C$43,0))</f>
        <v>53.504908464327663</v>
      </c>
      <c r="D11" s="47">
        <f>INDEX(Addressen!$L$4:$L$43,MATCH($B11,Addressen!$C$4:$C$43,0))</f>
        <v>8.5881451463400342</v>
      </c>
      <c r="E11" s="28">
        <v>369.41</v>
      </c>
      <c r="F11" s="29">
        <f t="shared" si="0"/>
        <v>906.17733412741143</v>
      </c>
      <c r="G11" s="30">
        <v>334750.96900000708</v>
      </c>
      <c r="H11" s="15"/>
      <c r="I11" s="42">
        <f t="shared" si="2"/>
        <v>30</v>
      </c>
      <c r="J11" s="18"/>
      <c r="K11" s="20" t="str">
        <f t="shared" si="1"/>
        <v xml:space="preserve">Am Lunedeich 6 </v>
      </c>
    </row>
    <row r="12" spans="2:22" ht="14.4" x14ac:dyDescent="0.3">
      <c r="B12" s="4" t="s">
        <v>72</v>
      </c>
      <c r="C12" s="47">
        <f>INDEX(Addressen!$K$4:$K$43,MATCH($B12,Addressen!$C$4:$C$43,0))</f>
        <v>53.503292570797868</v>
      </c>
      <c r="D12" s="47">
        <f>INDEX(Addressen!$L$4:$L$43,MATCH($B12,Addressen!$C$4:$C$43,0))</f>
        <v>8.5713771559443703</v>
      </c>
      <c r="E12" s="28">
        <v>218.12</v>
      </c>
      <c r="F12" s="29">
        <f t="shared" si="0"/>
        <v>917.05991655968216</v>
      </c>
      <c r="G12" s="30">
        <v>200029.10899999787</v>
      </c>
      <c r="H12" s="15"/>
      <c r="I12" s="42">
        <f t="shared" si="2"/>
        <v>29</v>
      </c>
      <c r="J12" s="18"/>
      <c r="K12" s="20" t="str">
        <f t="shared" si="1"/>
        <v>Luneort Nord, Hangar VII</v>
      </c>
    </row>
    <row r="13" spans="2:22" ht="14.4" x14ac:dyDescent="0.3">
      <c r="B13" s="4" t="s">
        <v>17</v>
      </c>
      <c r="C13" s="47">
        <f>INDEX(Addressen!$K$4:$K$43,MATCH($B13,Addressen!$C$4:$C$43,0))</f>
        <v>53.521930937313293</v>
      </c>
      <c r="D13" s="47">
        <f>INDEX(Addressen!$L$4:$L$43,MATCH($B13,Addressen!$C$4:$C$43,0))</f>
        <v>8.5870954706101585</v>
      </c>
      <c r="E13" s="28">
        <v>285.77</v>
      </c>
      <c r="F13" s="29">
        <f t="shared" si="0"/>
        <v>910.26415648948455</v>
      </c>
      <c r="G13" s="30">
        <v>260126.18799999999</v>
      </c>
      <c r="H13" s="15"/>
      <c r="I13" s="42">
        <f t="shared" si="2"/>
        <v>28.333333333333336</v>
      </c>
      <c r="J13" s="18"/>
      <c r="K13" s="20" t="str">
        <f t="shared" si="1"/>
        <v>Fischbahnhof</v>
      </c>
    </row>
    <row r="14" spans="2:22" ht="14.4" x14ac:dyDescent="0.3">
      <c r="B14" s="4" t="s">
        <v>34</v>
      </c>
      <c r="C14" s="47">
        <f>INDEX(Addressen!$K$4:$K$43,MATCH($B14,Addressen!$C$4:$C$43,0))</f>
        <v>53.503413572023589</v>
      </c>
      <c r="D14" s="47">
        <f>INDEX(Addressen!$L$4:$L$43,MATCH($B14,Addressen!$C$4:$C$43,0))</f>
        <v>8.5773759124738032</v>
      </c>
      <c r="E14" s="28">
        <v>223.04</v>
      </c>
      <c r="F14" s="29">
        <f t="shared" si="0"/>
        <v>914.10362266858226</v>
      </c>
      <c r="G14" s="30">
        <v>203881.67200000057</v>
      </c>
      <c r="H14" s="15"/>
      <c r="I14" s="42">
        <f t="shared" si="2"/>
        <v>28</v>
      </c>
      <c r="J14" s="18"/>
      <c r="K14" s="20" t="str">
        <f t="shared" si="1"/>
        <v>Industriehalle XXII</v>
      </c>
    </row>
    <row r="15" spans="2:22" ht="14.4" x14ac:dyDescent="0.3">
      <c r="B15" s="4" t="s">
        <v>12</v>
      </c>
      <c r="C15" s="47">
        <f>INDEX(Addressen!$K$4:$K$43,MATCH($B15,Addressen!$C$4:$C$43,0))</f>
        <v>53.520816927932657</v>
      </c>
      <c r="D15" s="47">
        <f>INDEX(Addressen!$L$4:$L$43,MATCH($B15,Addressen!$C$4:$C$43,0))</f>
        <v>8.578878567688621</v>
      </c>
      <c r="E15" s="28">
        <v>523.16</v>
      </c>
      <c r="F15" s="29">
        <f t="shared" si="0"/>
        <v>896.8150871626284</v>
      </c>
      <c r="G15" s="30">
        <v>469177.78100000066</v>
      </c>
      <c r="H15" s="15"/>
      <c r="I15" s="42">
        <f t="shared" si="2"/>
        <v>27</v>
      </c>
      <c r="J15" s="18"/>
      <c r="K15" s="20" t="str">
        <f t="shared" si="1"/>
        <v>Am Lunedeich 138</v>
      </c>
    </row>
    <row r="16" spans="2:22" ht="14.4" x14ac:dyDescent="0.3">
      <c r="B16" s="4" t="s">
        <v>60</v>
      </c>
      <c r="C16" s="47">
        <f>INDEX(Addressen!$K$4:$K$43,MATCH($B16,Addressen!$C$4:$C$43,0))</f>
        <v>53.52893498891725</v>
      </c>
      <c r="D16" s="47">
        <f>INDEX(Addressen!$L$4:$L$43,MATCH($B16,Addressen!$C$4:$C$43,0))</f>
        <v>8.5751048706811197</v>
      </c>
      <c r="E16" s="28">
        <v>213.2</v>
      </c>
      <c r="F16" s="29">
        <f t="shared" si="0"/>
        <v>914.17265009381742</v>
      </c>
      <c r="G16" s="30">
        <v>194901.60900000186</v>
      </c>
      <c r="H16" s="15"/>
      <c r="I16" s="42">
        <f t="shared" si="2"/>
        <v>27</v>
      </c>
      <c r="J16" s="18"/>
      <c r="K16" s="20" t="str">
        <f t="shared" si="1"/>
        <v>Westkai 18-24</v>
      </c>
    </row>
    <row r="17" spans="2:13" ht="14.4" x14ac:dyDescent="0.3">
      <c r="B17" s="4" t="s">
        <v>43</v>
      </c>
      <c r="C17" s="47">
        <f>INDEX(Addressen!$K$4:$K$43,MATCH($B17,Addressen!$C$4:$C$43,0))</f>
        <v>53.502556870374129</v>
      </c>
      <c r="D17" s="47">
        <f>INDEX(Addressen!$L$4:$L$43,MATCH($B17,Addressen!$C$4:$C$43,0))</f>
        <v>8.5726219813026034</v>
      </c>
      <c r="E17" s="28">
        <v>200.08</v>
      </c>
      <c r="F17" s="29">
        <f t="shared" si="0"/>
        <v>917.12877349059181</v>
      </c>
      <c r="G17" s="30">
        <v>183499.12499999761</v>
      </c>
      <c r="H17" s="15"/>
      <c r="I17" s="42">
        <f t="shared" si="2"/>
        <v>26.666666666666664</v>
      </c>
      <c r="J17" s="18"/>
      <c r="K17" s="20" t="str">
        <f t="shared" si="1"/>
        <v>Luneort Nord, Hangar V</v>
      </c>
    </row>
    <row r="18" spans="2:13" ht="14.4" x14ac:dyDescent="0.3">
      <c r="B18" s="4" t="s">
        <v>27</v>
      </c>
      <c r="C18" s="47">
        <f>INDEX(Addressen!$K$4:$K$43,MATCH($B18,Addressen!$C$4:$C$43,0))</f>
        <v>53.521051187352882</v>
      </c>
      <c r="D18" s="47">
        <f>INDEX(Addressen!$L$4:$L$43,MATCH($B18,Addressen!$C$4:$C$43,0))</f>
        <v>8.5874080725777695</v>
      </c>
      <c r="E18" s="28">
        <v>369.41</v>
      </c>
      <c r="F18" s="29">
        <f t="shared" si="0"/>
        <v>897.23689396605573</v>
      </c>
      <c r="G18" s="30">
        <v>331448.28100000066</v>
      </c>
      <c r="H18" s="15"/>
      <c r="I18" s="42">
        <f t="shared" si="2"/>
        <v>25.666666666666664</v>
      </c>
      <c r="J18" s="18"/>
      <c r="K18" s="20" t="str">
        <f t="shared" si="1"/>
        <v>Halle IV</v>
      </c>
    </row>
    <row r="19" spans="2:13" ht="14.4" x14ac:dyDescent="0.3">
      <c r="B19" s="4" t="s">
        <v>30</v>
      </c>
      <c r="C19" s="47">
        <f>INDEX(Addressen!$K$4:$K$43,MATCH($B19,Addressen!$C$4:$C$43,0))</f>
        <v>53.501954613012202</v>
      </c>
      <c r="D19" s="47">
        <f>INDEX(Addressen!$L$4:$L$43,MATCH($B19,Addressen!$C$4:$C$43,0))</f>
        <v>8.5733357726291501</v>
      </c>
      <c r="E19" s="28">
        <v>329.64</v>
      </c>
      <c r="F19" s="29">
        <f t="shared" si="0"/>
        <v>903.07864336852458</v>
      </c>
      <c r="G19" s="30">
        <v>297690.84400000045</v>
      </c>
      <c r="H19" s="15"/>
      <c r="I19" s="42">
        <f t="shared" si="2"/>
        <v>25.666666666666664</v>
      </c>
      <c r="J19" s="18"/>
      <c r="K19" s="20" t="str">
        <f t="shared" si="1"/>
        <v>Industriehalle XVI</v>
      </c>
    </row>
    <row r="20" spans="2:13" ht="14.4" x14ac:dyDescent="0.3">
      <c r="B20" s="4" t="s">
        <v>44</v>
      </c>
      <c r="C20" s="47">
        <f>INDEX(Addressen!$K$4:$K$43,MATCH($B20,Addressen!$C$4:$C$43,0))</f>
        <v>53.521439782249047</v>
      </c>
      <c r="D20" s="47">
        <f>INDEX(Addressen!$L$4:$L$43,MATCH($B20,Addressen!$C$4:$C$43,0))</f>
        <v>8.5791817476286738</v>
      </c>
      <c r="E20" s="28">
        <v>207.46</v>
      </c>
      <c r="F20" s="29">
        <f t="shared" si="0"/>
        <v>911.64878048781418</v>
      </c>
      <c r="G20" s="30">
        <v>189130.65600000194</v>
      </c>
      <c r="H20" s="15"/>
      <c r="I20" s="42">
        <f t="shared" si="2"/>
        <v>25.333333333333336</v>
      </c>
      <c r="J20" s="18"/>
      <c r="K20" s="20" t="str">
        <f t="shared" si="1"/>
        <v>Packhalle V</v>
      </c>
    </row>
    <row r="21" spans="2:13" ht="14.4" x14ac:dyDescent="0.3">
      <c r="B21" s="1" t="s">
        <v>100</v>
      </c>
      <c r="C21" s="47">
        <f>INDEX(Addressen!$K$4:$K$43,MATCH($B21,Addressen!$C$4:$C$43,0))</f>
        <v>53.513308544460813</v>
      </c>
      <c r="D21" s="47">
        <f>INDEX(Addressen!$L$4:$L$43,MATCH($B21,Addressen!$C$4:$C$43,0))</f>
        <v>8.5865272920018754</v>
      </c>
      <c r="E21" s="28">
        <v>206.23</v>
      </c>
      <c r="F21" s="29">
        <f t="shared" si="0"/>
        <v>913.58177277797256</v>
      </c>
      <c r="G21" s="30">
        <v>188407.96900000126</v>
      </c>
      <c r="H21" s="15"/>
      <c r="I21" s="42">
        <f t="shared" si="2"/>
        <v>25</v>
      </c>
      <c r="J21" s="18"/>
      <c r="K21" s="20" t="str">
        <f t="shared" si="1"/>
        <v>Klußmannstraße 3</v>
      </c>
    </row>
    <row r="22" spans="2:13" ht="14.4" x14ac:dyDescent="0.3">
      <c r="B22" s="4" t="s">
        <v>75</v>
      </c>
      <c r="C22" s="47">
        <f>INDEX(Addressen!$K$4:$K$43,MATCH($B22,Addressen!$C$4:$C$43,0))</f>
        <v>53.524161008513879</v>
      </c>
      <c r="D22" s="47">
        <f>INDEX(Addressen!$L$4:$L$43,MATCH($B22,Addressen!$C$4:$C$43,0))</f>
        <v>8.5736774258569177</v>
      </c>
      <c r="E22" s="28">
        <v>259.12</v>
      </c>
      <c r="F22" s="29">
        <f t="shared" si="0"/>
        <v>904.3466849336329</v>
      </c>
      <c r="G22" s="30">
        <v>234334.31300000296</v>
      </c>
      <c r="H22" s="15"/>
      <c r="I22" s="42">
        <f t="shared" si="2"/>
        <v>25</v>
      </c>
      <c r="J22" s="18"/>
      <c r="K22" s="20" t="str">
        <f t="shared" si="1"/>
        <v>Westkai 50</v>
      </c>
    </row>
    <row r="23" spans="2:13" ht="14.4" x14ac:dyDescent="0.3">
      <c r="B23" s="4" t="s">
        <v>9</v>
      </c>
      <c r="C23" s="47">
        <f>INDEX(Addressen!$K$4:$K$43,MATCH($B23,Addressen!$C$4:$C$43,0))</f>
        <v>53.519741332180963</v>
      </c>
      <c r="D23" s="47">
        <f>INDEX(Addressen!$L$4:$L$43,MATCH($B23,Addressen!$C$4:$C$43,0))</f>
        <v>8.5799651050952281</v>
      </c>
      <c r="E23" s="28">
        <v>119.72</v>
      </c>
      <c r="F23" s="29">
        <f t="shared" si="0"/>
        <v>958.44170564650653</v>
      </c>
      <c r="G23" s="30">
        <v>114744.64099999976</v>
      </c>
      <c r="H23" s="15"/>
      <c r="I23" s="42">
        <f t="shared" si="2"/>
        <v>23</v>
      </c>
      <c r="J23" s="18"/>
      <c r="K23" s="20" t="str">
        <f t="shared" si="1"/>
        <v>Am Lunedeich 12 (BILB)</v>
      </c>
    </row>
    <row r="24" spans="2:13" ht="14.4" x14ac:dyDescent="0.3">
      <c r="B24" s="4" t="s">
        <v>74</v>
      </c>
      <c r="C24" s="47">
        <f>INDEX(Addressen!$K$4:$K$43,MATCH($B24,Addressen!$C$4:$C$43,0))</f>
        <v>53.524905805816417</v>
      </c>
      <c r="D24" s="47">
        <f>INDEX(Addressen!$L$4:$L$43,MATCH($B24,Addressen!$C$4:$C$43,0))</f>
        <v>8.5737767626259078</v>
      </c>
      <c r="E24" s="28">
        <v>310.77999999999997</v>
      </c>
      <c r="F24" s="29">
        <f t="shared" si="0"/>
        <v>889.79342300018993</v>
      </c>
      <c r="G24" s="30">
        <v>276529.99999999901</v>
      </c>
      <c r="H24" s="15"/>
      <c r="I24" s="42">
        <f t="shared" si="2"/>
        <v>22.333333333333332</v>
      </c>
      <c r="J24" s="18"/>
      <c r="K24" s="20" t="str">
        <f t="shared" si="1"/>
        <v>Westkai 48</v>
      </c>
    </row>
    <row r="25" spans="2:13" ht="14.4" x14ac:dyDescent="0.3">
      <c r="B25" s="4" t="s">
        <v>52</v>
      </c>
      <c r="C25" s="47">
        <f>INDEX(Addressen!$K$4:$K$43,MATCH($B25,Addressen!$C$4:$C$43,0))</f>
        <v>53.518367179830918</v>
      </c>
      <c r="D25" s="47">
        <f>INDEX(Addressen!$L$4:$L$43,MATCH($B25,Addressen!$C$4:$C$43,0))</f>
        <v>8.5801359940011537</v>
      </c>
      <c r="E25" s="28">
        <v>309.55</v>
      </c>
      <c r="F25" s="29">
        <f t="shared" si="0"/>
        <v>885.22726538523102</v>
      </c>
      <c r="G25" s="30">
        <v>274022.09999999829</v>
      </c>
      <c r="H25" s="15"/>
      <c r="I25" s="42">
        <f t="shared" si="2"/>
        <v>21.333333333333332</v>
      </c>
      <c r="J25" s="18"/>
      <c r="K25" s="20" t="str">
        <f t="shared" si="1"/>
        <v>Packhalle XIII</v>
      </c>
    </row>
    <row r="26" spans="2:13" ht="14.4" x14ac:dyDescent="0.3">
      <c r="B26" s="4" t="s">
        <v>36</v>
      </c>
      <c r="C26" s="47">
        <f>INDEX(Addressen!$K$4:$K$43,MATCH($B26,Addressen!$C$4:$C$43,0))</f>
        <v>53.514189184537109</v>
      </c>
      <c r="D26" s="47">
        <f>INDEX(Addressen!$L$4:$L$43,MATCH($B26,Addressen!$C$4:$C$43,0))</f>
        <v>8.5857849367988059</v>
      </c>
      <c r="E26" s="28">
        <v>112.75</v>
      </c>
      <c r="F26" s="29">
        <f t="shared" si="0"/>
        <v>917.27827050998008</v>
      </c>
      <c r="G26" s="30">
        <v>103423.12500000025</v>
      </c>
      <c r="H26" s="15"/>
      <c r="I26" s="42">
        <f t="shared" si="2"/>
        <v>21</v>
      </c>
      <c r="J26" s="18"/>
      <c r="K26" s="20" t="str">
        <f t="shared" si="1"/>
        <v>Kleiner Westring 5</v>
      </c>
    </row>
    <row r="27" spans="2:13" ht="14.4" x14ac:dyDescent="0.3">
      <c r="B27" s="4" t="s">
        <v>38</v>
      </c>
      <c r="C27" s="47">
        <f>INDEX(Addressen!$K$4:$K$43,MATCH($B27,Addressen!$C$4:$C$43,0))</f>
        <v>53.505209653871283</v>
      </c>
      <c r="D27" s="47">
        <f>INDEX(Addressen!$L$4:$L$43,MATCH($B27,Addressen!$C$4:$C$43,0))</f>
        <v>8.5711937463772774</v>
      </c>
      <c r="E27" s="28">
        <v>102.91</v>
      </c>
      <c r="F27" s="29">
        <f t="shared" si="0"/>
        <v>931.28937906908482</v>
      </c>
      <c r="G27" s="30">
        <v>95838.98999999951</v>
      </c>
      <c r="H27" s="15"/>
      <c r="I27" s="42">
        <f t="shared" si="2"/>
        <v>20.666666666666668</v>
      </c>
      <c r="J27" s="18"/>
      <c r="K27" s="20" t="str">
        <f t="shared" si="1"/>
        <v>Luneort Nord, Luftwerft- Halle</v>
      </c>
    </row>
    <row r="28" spans="2:13" ht="14.4" x14ac:dyDescent="0.3">
      <c r="B28" s="4" t="s">
        <v>71</v>
      </c>
      <c r="C28" s="47">
        <f>INDEX(Addressen!$K$4:$K$43,MATCH($B28,Addressen!$C$4:$C$43,0))</f>
        <v>53.502242128959203</v>
      </c>
      <c r="D28" s="47">
        <f>INDEX(Addressen!$L$4:$L$43,MATCH($B28,Addressen!$C$4:$C$43,0))</f>
        <v>8.5730806891583029</v>
      </c>
      <c r="E28" s="28">
        <v>177.94</v>
      </c>
      <c r="F28" s="29">
        <f t="shared" si="0"/>
        <v>904.2111273463039</v>
      </c>
      <c r="G28" s="30">
        <v>160895.32800000132</v>
      </c>
      <c r="H28" s="15"/>
      <c r="I28" s="42">
        <f t="shared" si="2"/>
        <v>20</v>
      </c>
      <c r="J28" s="18"/>
      <c r="K28" s="20" t="str">
        <f t="shared" si="1"/>
        <v>Luneort Nord, Hangar VI</v>
      </c>
    </row>
    <row r="29" spans="2:13" ht="14.4" x14ac:dyDescent="0.3">
      <c r="B29" s="4" t="s">
        <v>73</v>
      </c>
      <c r="C29" s="47">
        <f>INDEX(Addressen!$K$4:$K$43,MATCH($B29,Addressen!$C$4:$C$43,0))</f>
        <v>53.520173968364702</v>
      </c>
      <c r="D29" s="47">
        <f>INDEX(Addressen!$L$4:$L$43,MATCH($B29,Addressen!$C$4:$C$43,0))</f>
        <v>8.5733437633966574</v>
      </c>
      <c r="E29" s="28">
        <v>94.3</v>
      </c>
      <c r="F29" s="29">
        <f t="shared" si="0"/>
        <v>933.12799575821623</v>
      </c>
      <c r="G29" s="30">
        <v>87993.969999999783</v>
      </c>
      <c r="H29" s="15"/>
      <c r="I29" s="42">
        <f t="shared" si="2"/>
        <v>19.333333333333332</v>
      </c>
      <c r="J29" s="18"/>
      <c r="K29" s="20" t="str">
        <f t="shared" si="1"/>
        <v>Luneort Nord, Garagenhalle</v>
      </c>
    </row>
    <row r="30" spans="2:13" ht="14.4" x14ac:dyDescent="0.3">
      <c r="B30" s="6" t="s">
        <v>87</v>
      </c>
      <c r="C30" s="47">
        <f>Addressen!K8</f>
        <v>53.521866482066933</v>
      </c>
      <c r="D30" s="47">
        <f>Addressen!L8</f>
        <v>8.5834501670610024</v>
      </c>
      <c r="E30" s="28">
        <v>164.82</v>
      </c>
      <c r="F30" s="29">
        <f t="shared" si="0"/>
        <v>906.62190268170741</v>
      </c>
      <c r="G30" s="30">
        <v>149429.421999999</v>
      </c>
      <c r="H30" s="15"/>
      <c r="I30" s="42">
        <f t="shared" si="2"/>
        <v>18.333333333333332</v>
      </c>
      <c r="J30" s="18"/>
      <c r="K30" s="20" t="str">
        <f t="shared" si="1"/>
        <v>BioNord I &amp; II</v>
      </c>
      <c r="M30" s="16"/>
    </row>
    <row r="31" spans="2:13" ht="14.4" x14ac:dyDescent="0.3">
      <c r="B31" s="4" t="s">
        <v>47</v>
      </c>
      <c r="C31" s="47">
        <f>INDEX(Addressen!$K$4:$K$43,MATCH($B31,Addressen!$C$4:$C$43,0))</f>
        <v>53.521732643241258</v>
      </c>
      <c r="D31" s="47">
        <f>INDEX(Addressen!$L$4:$L$43,MATCH($B31,Addressen!$C$4:$C$43,0))</f>
        <v>8.5795957073799922</v>
      </c>
      <c r="E31" s="28">
        <v>174.66</v>
      </c>
      <c r="F31" s="29">
        <f t="shared" si="0"/>
        <v>903.41816099850973</v>
      </c>
      <c r="G31" s="30">
        <v>157791.01599999971</v>
      </c>
      <c r="H31" s="15"/>
      <c r="I31" s="42">
        <f t="shared" si="2"/>
        <v>17.666666666666668</v>
      </c>
      <c r="J31" s="18"/>
      <c r="K31" s="20" t="str">
        <f t="shared" si="1"/>
        <v>Packhalle VI</v>
      </c>
    </row>
    <row r="32" spans="2:13" ht="14.4" x14ac:dyDescent="0.3">
      <c r="B32" s="4" t="s">
        <v>32</v>
      </c>
      <c r="C32" s="47">
        <f>INDEX(Addressen!$K$4:$K$43,MATCH($B32,Addressen!$C$4:$C$43,0))</f>
        <v>53.502990399980433</v>
      </c>
      <c r="D32" s="47">
        <f>INDEX(Addressen!$L$4:$L$43,MATCH($B32,Addressen!$C$4:$C$43,0))</f>
        <v>8.5775049108635528</v>
      </c>
      <c r="E32" s="28">
        <v>151.69999999999999</v>
      </c>
      <c r="F32" s="29">
        <f t="shared" si="0"/>
        <v>904.07331575478759</v>
      </c>
      <c r="G32" s="30">
        <v>137147.92200000127</v>
      </c>
      <c r="H32" s="15"/>
      <c r="I32" s="42">
        <f t="shared" si="2"/>
        <v>16.333333333333332</v>
      </c>
      <c r="J32" s="18"/>
      <c r="K32" s="20" t="str">
        <f t="shared" si="1"/>
        <v>Industriehalle XVII</v>
      </c>
    </row>
    <row r="33" spans="2:11" ht="14.4" x14ac:dyDescent="0.3">
      <c r="B33" s="4" t="s">
        <v>65</v>
      </c>
      <c r="C33" s="47">
        <f>INDEX(Addressen!$K$4:$K$43,MATCH($B33,Addressen!$C$4:$C$43,0))</f>
        <v>53.522408782171738</v>
      </c>
      <c r="D33" s="47">
        <f>INDEX(Addressen!$L$4:$L$43,MATCH($B33,Addressen!$C$4:$C$43,0))</f>
        <v>8.5736424587740085</v>
      </c>
      <c r="E33" s="28">
        <v>166.87</v>
      </c>
      <c r="F33" s="29">
        <f t="shared" si="0"/>
        <v>902.0541799005324</v>
      </c>
      <c r="G33" s="30">
        <v>150525.78100000185</v>
      </c>
      <c r="H33" s="15"/>
      <c r="I33" s="42">
        <f t="shared" si="2"/>
        <v>15.666666666666668</v>
      </c>
      <c r="J33" s="18"/>
      <c r="K33" s="20" t="str">
        <f t="shared" si="1"/>
        <v>Westkai 58, Gebäude 2</v>
      </c>
    </row>
    <row r="34" spans="2:11" ht="14.4" x14ac:dyDescent="0.3">
      <c r="B34" s="4" t="s">
        <v>57</v>
      </c>
      <c r="C34" s="47">
        <f>INDEX(Addressen!$K$4:$K$43,MATCH($B34,Addressen!$C$4:$C$43,0))</f>
        <v>53.516095987354802</v>
      </c>
      <c r="D34" s="47">
        <f>INDEX(Addressen!$L$4:$L$43,MATCH($B34,Addressen!$C$4:$C$43,0))</f>
        <v>8.5867493316529817</v>
      </c>
      <c r="E34" s="28">
        <v>175.89</v>
      </c>
      <c r="F34" s="29">
        <f t="shared" si="0"/>
        <v>894.52854056513763</v>
      </c>
      <c r="G34" s="30">
        <v>157338.62500000204</v>
      </c>
      <c r="H34" s="15"/>
      <c r="I34" s="42">
        <f t="shared" si="2"/>
        <v>15</v>
      </c>
      <c r="J34" s="18"/>
      <c r="K34" s="20" t="str">
        <f t="shared" si="1"/>
        <v>Pottwalstraße Leichtbauhalle</v>
      </c>
    </row>
    <row r="35" spans="2:11" ht="14.4" x14ac:dyDescent="0.3">
      <c r="B35" s="4" t="s">
        <v>24</v>
      </c>
      <c r="C35" s="47">
        <f>INDEX(Addressen!$K$4:$K$43,MATCH($B35,Addressen!$C$4:$C$43,0))</f>
        <v>53.501693750770009</v>
      </c>
      <c r="D35" s="47">
        <f>INDEX(Addressen!$L$4:$L$43,MATCH($B35,Addressen!$C$4:$C$43,0))</f>
        <v>8.5737274536142358</v>
      </c>
      <c r="E35" s="28">
        <v>95.12</v>
      </c>
      <c r="F35" s="29">
        <f t="shared" si="0"/>
        <v>907.37268713205572</v>
      </c>
      <c r="G35" s="30">
        <v>86309.290000001143</v>
      </c>
      <c r="H35" s="15"/>
      <c r="I35" s="42">
        <f t="shared" si="2"/>
        <v>13.666666666666668</v>
      </c>
      <c r="J35" s="18"/>
      <c r="K35" s="20" t="str">
        <f t="shared" si="1"/>
        <v>Freiladestraße 5</v>
      </c>
    </row>
    <row r="36" spans="2:11" ht="14.4" x14ac:dyDescent="0.3">
      <c r="B36" s="4" t="s">
        <v>64</v>
      </c>
      <c r="C36" s="47">
        <f>INDEX(Addressen!$K$4:$K$43,MATCH($B36,Addressen!$C$4:$C$43,0))</f>
        <v>53.522884385566726</v>
      </c>
      <c r="D36" s="47">
        <f>INDEX(Addressen!$L$4:$L$43,MATCH($B36,Addressen!$C$4:$C$43,0))</f>
        <v>8.5734667850029389</v>
      </c>
      <c r="E36" s="28">
        <v>85.28</v>
      </c>
      <c r="F36" s="29">
        <f t="shared" si="0"/>
        <v>907.98527673546278</v>
      </c>
      <c r="G36" s="30">
        <v>77432.984400000263</v>
      </c>
      <c r="H36" s="15"/>
      <c r="I36" s="42">
        <f t="shared" si="2"/>
        <v>13.333333333333332</v>
      </c>
      <c r="J36" s="18"/>
      <c r="K36" s="20" t="str">
        <f t="shared" si="1"/>
        <v>Westkai 56, Gebäude 1</v>
      </c>
    </row>
    <row r="37" spans="2:11" ht="14.4" x14ac:dyDescent="0.3">
      <c r="B37" s="4" t="s">
        <v>41</v>
      </c>
      <c r="C37" s="47">
        <f>INDEX(Addressen!$K$4:$K$43,MATCH($B37,Addressen!$C$4:$C$43,0))</f>
        <v>53.532853457071852</v>
      </c>
      <c r="D37" s="47">
        <f>INDEX(Addressen!$L$4:$L$43,MATCH($B37,Addressen!$C$4:$C$43,0))</f>
        <v>8.5844848623508092</v>
      </c>
      <c r="E37" s="28">
        <v>126.28</v>
      </c>
      <c r="F37" s="29">
        <f t="shared" si="0"/>
        <v>901.17267975926563</v>
      </c>
      <c r="G37" s="30">
        <v>113800.08600000007</v>
      </c>
      <c r="H37" s="15"/>
      <c r="I37" s="42">
        <f t="shared" si="2"/>
        <v>13</v>
      </c>
      <c r="J37" s="18"/>
      <c r="K37" s="20" t="str">
        <f t="shared" si="1"/>
        <v>Luneort Nord, Hangar II +  Bürogebäude</v>
      </c>
    </row>
    <row r="38" spans="2:11" ht="14.4" x14ac:dyDescent="0.3">
      <c r="B38" s="4" t="s">
        <v>70</v>
      </c>
      <c r="C38" s="47">
        <f>INDEX(Addressen!$K$4:$K$43,MATCH($B38,Addressen!$C$4:$C$43,0))</f>
        <v>53.50287454620495</v>
      </c>
      <c r="D38" s="47">
        <f>INDEX(Addressen!$L$4:$L$43,MATCH($B38,Addressen!$C$4:$C$43,0))</f>
        <v>8.572172938691569</v>
      </c>
      <c r="E38" s="28">
        <v>55.76</v>
      </c>
      <c r="F38" s="29">
        <f t="shared" si="0"/>
        <v>915.42270444762505</v>
      </c>
      <c r="G38" s="30">
        <v>51043.969999999572</v>
      </c>
      <c r="H38" s="15"/>
      <c r="I38" s="42">
        <f t="shared" si="2"/>
        <v>13</v>
      </c>
      <c r="J38" s="18"/>
      <c r="K38" s="20" t="str">
        <f t="shared" si="1"/>
        <v>Luneort Nord, Hangar IV</v>
      </c>
    </row>
    <row r="39" spans="2:11" ht="14.4" x14ac:dyDescent="0.3">
      <c r="B39" s="4" t="s">
        <v>50</v>
      </c>
      <c r="C39" s="47">
        <f>INDEX(Addressen!$K$4:$K$43,MATCH($B39,Addressen!$C$4:$C$43,0))</f>
        <v>53.522216255569347</v>
      </c>
      <c r="D39" s="47">
        <f>INDEX(Addressen!$L$4:$L$43,MATCH($B39,Addressen!$C$4:$C$43,0))</f>
        <v>8.5825691711284957</v>
      </c>
      <c r="E39" s="28">
        <v>38.54</v>
      </c>
      <c r="F39" s="29">
        <f t="shared" si="0"/>
        <v>915.59165282822255</v>
      </c>
      <c r="G39" s="30">
        <v>35286.902299999696</v>
      </c>
      <c r="H39" s="15"/>
      <c r="I39" s="42">
        <f t="shared" si="2"/>
        <v>12.666666666666668</v>
      </c>
      <c r="J39" s="18"/>
      <c r="K39" s="20" t="str">
        <f t="shared" si="1"/>
        <v>Packhalle VII</v>
      </c>
    </row>
    <row r="40" spans="2:11" ht="14.4" x14ac:dyDescent="0.3">
      <c r="B40" s="1" t="s">
        <v>102</v>
      </c>
      <c r="C40" s="47">
        <f>INDEX(Addressen!$K$4:$K$43,MATCH($B40,Addressen!$C$4:$C$43,0))</f>
        <v>53.513151222961049</v>
      </c>
      <c r="D40" s="47">
        <f>INDEX(Addressen!$L$4:$L$43,MATCH($B40,Addressen!$C$4:$C$43,0))</f>
        <v>8.5854950587542778</v>
      </c>
      <c r="E40" s="28">
        <v>71.34</v>
      </c>
      <c r="F40" s="29">
        <f t="shared" si="0"/>
        <v>907.52218671151479</v>
      </c>
      <c r="G40" s="30">
        <v>64742.632799999468</v>
      </c>
      <c r="H40" s="15"/>
      <c r="I40" s="42">
        <f t="shared" si="2"/>
        <v>11</v>
      </c>
      <c r="J40" s="18"/>
      <c r="K40" s="20" t="str">
        <f t="shared" si="1"/>
        <v>Klußmannstraße 3d</v>
      </c>
    </row>
    <row r="41" spans="2:11" ht="14.4" x14ac:dyDescent="0.3">
      <c r="B41" s="4" t="s">
        <v>59</v>
      </c>
      <c r="C41" s="47">
        <f>INDEX(Addressen!$K$4:$K$43,MATCH($B41,Addressen!$C$4:$C$43,0))</f>
        <v>53.522297813539893</v>
      </c>
      <c r="D41" s="47">
        <f>INDEX(Addressen!$L$4:$L$43,MATCH($B41,Addressen!$C$4:$C$43,0))</f>
        <v>8.5863541440785358</v>
      </c>
      <c r="E41" s="28">
        <v>10.66</v>
      </c>
      <c r="F41" s="29">
        <f t="shared" si="0"/>
        <v>914.917166979375</v>
      </c>
      <c r="G41" s="30">
        <v>9753.0170000001381</v>
      </c>
      <c r="H41" s="15"/>
      <c r="I41" s="42">
        <f t="shared" si="2"/>
        <v>10.666666666666668</v>
      </c>
      <c r="J41" s="18"/>
      <c r="K41" s="20" t="str">
        <f t="shared" si="1"/>
        <v>Tourist Info</v>
      </c>
    </row>
    <row r="42" spans="2:11" ht="14.4" x14ac:dyDescent="0.3">
      <c r="B42" s="4" t="s">
        <v>22</v>
      </c>
      <c r="C42" s="47">
        <f>INDEX(Addressen!$K$4:$K$43,MATCH($B42,Addressen!$C$4:$C$43,0))</f>
        <v>53.519173107758178</v>
      </c>
      <c r="D42" s="47">
        <f>INDEX(Addressen!$L$4:$L$43,MATCH($B42,Addressen!$C$4:$C$43,0))</f>
        <v>8.5794605634790617</v>
      </c>
      <c r="E42" s="28">
        <v>99.22</v>
      </c>
      <c r="F42" s="29">
        <f t="shared" si="0"/>
        <v>898.28986091512922</v>
      </c>
      <c r="G42" s="30">
        <v>89128.319999999119</v>
      </c>
      <c r="H42" s="15"/>
      <c r="I42" s="42">
        <f t="shared" si="2"/>
        <v>10.333333333333332</v>
      </c>
      <c r="J42" s="18"/>
      <c r="K42" s="20" t="str">
        <f t="shared" si="1"/>
        <v>Freiladestraße 1, QMZ</v>
      </c>
    </row>
    <row r="43" spans="2:11" ht="14.4" x14ac:dyDescent="0.3">
      <c r="B43" s="4" t="s">
        <v>42</v>
      </c>
      <c r="C43" s="47">
        <f>INDEX(Addressen!$K$4:$K$43,MATCH($B43,Addressen!$C$4:$C$43,0))</f>
        <v>53.52359432562109</v>
      </c>
      <c r="D43" s="47">
        <f>INDEX(Addressen!$L$4:$L$43,MATCH($B43,Addressen!$C$4:$C$43,0))</f>
        <v>8.5786579772674525</v>
      </c>
      <c r="E43" s="28">
        <v>81.180000000000007</v>
      </c>
      <c r="F43" s="29">
        <f t="shared" si="0"/>
        <v>903.52402069474988</v>
      </c>
      <c r="G43" s="30">
        <v>73348.079999999798</v>
      </c>
      <c r="H43" s="15"/>
      <c r="I43" s="42">
        <f t="shared" si="2"/>
        <v>9.6666666666666679</v>
      </c>
      <c r="J43" s="18"/>
      <c r="K43" s="20" t="str">
        <f t="shared" si="1"/>
        <v>Luneort Nord, Hangar III</v>
      </c>
    </row>
    <row r="44" spans="2:11" ht="14.4" x14ac:dyDescent="0.3">
      <c r="B44" s="4" t="s">
        <v>40</v>
      </c>
      <c r="C44" s="47">
        <f>INDEX(Addressen!$K$4:$K$43,MATCH($B44,Addressen!$C$4:$C$43,0))</f>
        <v>53.533160509314598</v>
      </c>
      <c r="D44" s="47">
        <f>INDEX(Addressen!$L$4:$L$43,MATCH($B44,Addressen!$C$4:$C$43,0))</f>
        <v>8.5830343770472233</v>
      </c>
      <c r="E44" s="28">
        <v>78.72</v>
      </c>
      <c r="F44" s="29">
        <f t="shared" si="0"/>
        <v>904.06166666666536</v>
      </c>
      <c r="G44" s="30">
        <v>71167.734399999899</v>
      </c>
      <c r="H44" s="15"/>
      <c r="I44" s="42">
        <f t="shared" si="2"/>
        <v>9.3333333333333321</v>
      </c>
      <c r="J44" s="18"/>
      <c r="K44" s="20" t="str">
        <f t="shared" si="1"/>
        <v>Luneort Nord, Hangar I</v>
      </c>
    </row>
    <row r="45" spans="2:11" ht="14.4" x14ac:dyDescent="0.3">
      <c r="B45" s="4" t="s">
        <v>21</v>
      </c>
      <c r="C45" s="47">
        <f>INDEX(Addressen!$K$4:$K$43,MATCH($B45,Addressen!$C$4:$C$43,0))</f>
        <v>53.519730200818053</v>
      </c>
      <c r="D45" s="47">
        <f>INDEX(Addressen!$L$4:$L$43,MATCH($B45,Addressen!$C$4:$C$43,0))</f>
        <v>8.579039686826393</v>
      </c>
      <c r="E45" s="28">
        <v>68.88</v>
      </c>
      <c r="F45" s="29">
        <f t="shared" si="0"/>
        <v>902.93728222995355</v>
      </c>
      <c r="G45" s="30">
        <v>62194.319999999199</v>
      </c>
      <c r="H45" s="15"/>
      <c r="I45" s="42">
        <f t="shared" si="2"/>
        <v>6.6666666666666643</v>
      </c>
      <c r="J45" s="18"/>
      <c r="K45" s="20" t="str">
        <f t="shared" si="1"/>
        <v>Fischkai 35, Lagerhalle</v>
      </c>
    </row>
    <row r="46" spans="2:11" ht="14.4" x14ac:dyDescent="0.3">
      <c r="B46" s="4" t="s">
        <v>20</v>
      </c>
      <c r="C46" s="47">
        <f>INDEX(Addressen!$K$4:$K$43,MATCH($B46,Addressen!$C$4:$C$43,0))</f>
        <v>53.523268446883741</v>
      </c>
      <c r="D46" s="47">
        <f>INDEX(Addressen!$L$4:$L$43,MATCH($B46,Addressen!$C$4:$C$43,0))</f>
        <v>8.579026869037083</v>
      </c>
      <c r="E46" s="28">
        <v>26.65</v>
      </c>
      <c r="F46" s="29">
        <f t="shared" si="0"/>
        <v>847.46555347091112</v>
      </c>
      <c r="G46" s="30">
        <v>22584.95699999978</v>
      </c>
      <c r="H46" s="15"/>
      <c r="I46" s="42">
        <f t="shared" si="2"/>
        <v>1.3333333333333357</v>
      </c>
      <c r="J46" s="18"/>
      <c r="K46" s="20" t="str">
        <f t="shared" si="1"/>
        <v>Fischkai 35</v>
      </c>
    </row>
    <row r="47" spans="2:11" ht="14.4" x14ac:dyDescent="0.3">
      <c r="B47" s="4" t="s">
        <v>6</v>
      </c>
      <c r="C47" s="47">
        <f>INDEX(Addressen!$K$4:$K$43,MATCH($B47,Addressen!$C$4:$C$43,0))</f>
        <v>53.52076780918992</v>
      </c>
      <c r="D47" s="47">
        <f>INDEX(Addressen!$L$4:$L$43,MATCH($B47,Addressen!$C$4:$C$43,0))</f>
        <v>8.58000857395478</v>
      </c>
      <c r="E47" s="28">
        <v>10.66</v>
      </c>
      <c r="F47" s="29">
        <f t="shared" si="0"/>
        <v>868.24136960600731</v>
      </c>
      <c r="G47" s="30">
        <v>9255.4530000000377</v>
      </c>
      <c r="H47" s="15"/>
      <c r="I47" s="42">
        <f t="shared" si="2"/>
        <v>0.6666666666666643</v>
      </c>
      <c r="J47" s="18"/>
      <c r="K47" s="20" t="str">
        <f t="shared" si="1"/>
        <v>Am Fischbahnhof 9-13</v>
      </c>
    </row>
  </sheetData>
  <sortState xmlns:xlrd2="http://schemas.microsoft.com/office/spreadsheetml/2017/richdata2" ref="B9:K47">
    <sortCondition descending="1" ref="I9:I47"/>
  </sortState>
  <conditionalFormatting sqref="A8:XFD8">
    <cfRule type="cellIs" dxfId="0" priority="5" operator="notEqual">
      <formula>""</formula>
    </cfRule>
  </conditionalFormatting>
  <conditionalFormatting sqref="E9:E47">
    <cfRule type="colorScale" priority="36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F9:F47">
    <cfRule type="colorScale" priority="38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G9:H47">
    <cfRule type="colorScale" priority="40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I9:I47">
    <cfRule type="colorScale" priority="1">
      <colorScale>
        <cfvo type="min"/>
        <cfvo type="percentile" val="50"/>
        <cfvo type="max"/>
        <color rgb="FFFF9999"/>
        <color rgb="FFFFFF99"/>
        <color rgb="FFCCFF99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</vt:lpstr>
      <vt:lpstr>Addressen</vt:lpstr>
      <vt:lpstr>Leistungen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Krause</dc:creator>
  <cp:lastModifiedBy>Florian Ludwig</cp:lastModifiedBy>
  <dcterms:created xsi:type="dcterms:W3CDTF">2023-04-16T17:11:33Z</dcterms:created>
  <dcterms:modified xsi:type="dcterms:W3CDTF">2023-07-20T13:06:33Z</dcterms:modified>
</cp:coreProperties>
</file>