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6">
      <text>
        <t xml:space="preserve">@hfountai@vols.utk.edu - I've added a comment in the digital production spreadsheet asking if access images for this issue can be provided.
	-Meredith Hale</t>
      </text>
    </comment>
  </commentList>
</comments>
</file>

<file path=xl/sharedStrings.xml><?xml version="1.0" encoding="utf-8"?>
<sst xmlns="http://schemas.openxmlformats.org/spreadsheetml/2006/main" count="599" uniqueCount="138">
  <si>
    <t>adminDB</t>
  </si>
  <si>
    <t>Eidentifier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</si>
  <si>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</si>
  <si>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</si>
  <si>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</si>
  <si>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</si>
  <si>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</si>
  <si>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</si>
  <si>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</si>
  <si>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</si>
  <si>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</si>
  <si>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</si>
  <si>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subject_name</t>
  </si>
  <si>
    <t>subject_name_2</t>
  </si>
  <si>
    <t>subject_geographic</t>
  </si>
  <si>
    <t>form</t>
  </si>
  <si>
    <t>form_URI</t>
  </si>
  <si>
    <t>form_lcgft</t>
  </si>
  <si>
    <t>repository</t>
  </si>
  <si>
    <t>record_source</t>
  </si>
  <si>
    <t>notes</t>
  </si>
  <si>
    <t xml:space="preserve"> lady-vols-volleyball_YYYY</t>
  </si>
  <si>
    <t>E11-0415-00-002-88</t>
  </si>
  <si>
    <t>University of Tennessee Lady Volunteers volleyball media guide, YYYY</t>
  </si>
  <si>
    <t>University of Tennessee, Knoxville. Department of Athletics</t>
  </si>
  <si>
    <t>YYYY</t>
  </si>
  <si>
    <t># of pages</t>
  </si>
  <si>
    <t>Volleyball</t>
  </si>
  <si>
    <t>College sports for women</t>
  </si>
  <si>
    <t>College sports</t>
  </si>
  <si>
    <t>coaches name</t>
  </si>
  <si>
    <t>University of Tennessee, Knoxville</t>
  </si>
  <si>
    <t>Tennessee Lady Volunteers volleyball</t>
  </si>
  <si>
    <t>Knoxville (Tenn.)</t>
  </si>
  <si>
    <t>booklets</t>
  </si>
  <si>
    <t>University of Tennessee, Knoxville. Libraries</t>
  </si>
  <si>
    <t>Lady Volunteers volleyball 1977: a rotation away</t>
  </si>
  <si>
    <t>University of Tennessee Lady Volunteers volleyball media guide, 1977</t>
  </si>
  <si>
    <t>No Copyright - United States</t>
  </si>
  <si>
    <t>http://rightsstatements.org/vocab/NoC-US/1.0/</t>
  </si>
  <si>
    <t>Fields, Bud</t>
  </si>
  <si>
    <t>brochures</t>
  </si>
  <si>
    <t>Volleyball in big orange country with the Lady Vols</t>
  </si>
  <si>
    <t>University of Tennessee Lady Volunteers volleyball media guide, 1978</t>
  </si>
  <si>
    <t>1979 Tennessee Lady Volunteers volleyball</t>
  </si>
  <si>
    <t>University of Tennessee Lady Volunteers volleyball media guide, 1979</t>
  </si>
  <si>
    <t>Bertucci, Bob</t>
  </si>
  <si>
    <t>The University of Tennessee Lady Volunteers volleyball 1980</t>
  </si>
  <si>
    <t>University of Tennessee Lady Volunteers volleyball media guide, 1980</t>
  </si>
  <si>
    <t>1981 Tennessee Lady Vols volleyball</t>
  </si>
  <si>
    <t>University of Tennessee Lady Volunteers volleyball media guide, 1981</t>
  </si>
  <si>
    <t>1982 Tennessee Lady Vols volleyball</t>
  </si>
  <si>
    <t>University of Tennessee Lady Volunteers volleyball media guide, 1982</t>
  </si>
  <si>
    <t>Tennessee Lady Vols volleyball: 1983 edition</t>
  </si>
  <si>
    <t>University of Tennessee Lady Volunteers volleyball media guide, 1983</t>
  </si>
  <si>
    <t xml:space="preserve">1983 Tennessee Lady Volunteers volleyball press supplement </t>
  </si>
  <si>
    <t>University of Tennessee Lady Volunteers press supplement, 1983</t>
  </si>
  <si>
    <t>Tennessee Lady Vols "top ten" 1984 breakthrough</t>
  </si>
  <si>
    <t>University of Tennessee Lady Volunteers volleyball media guide, 1984</t>
  </si>
  <si>
    <t>Courting excitement: 1985 Tennessee Lady Volunteer volleyball</t>
  </si>
  <si>
    <t>University of Tennessee Lady Volunteers volleyball media guide, 1985</t>
  </si>
  <si>
    <t>1986 Tennessee Lady Volunteer volleyball</t>
  </si>
  <si>
    <t>University of Tennessee Lady Volunteers volleyball media guide, 1986</t>
  </si>
  <si>
    <t>1987 University of Tennessee volleyball: back in the spotlight</t>
  </si>
  <si>
    <t>University of Tennessee Lady Volunteers volleyball media guide, 1987</t>
  </si>
  <si>
    <t>Lynn, Sandy</t>
  </si>
  <si>
    <t>Baby boom: 1988 University of Tennessee Lady Vol volleyball media guide</t>
  </si>
  <si>
    <t>University of Tennessee Lady Volunteers volleyball media guide, 1988</t>
  </si>
  <si>
    <t>E010245-018</t>
  </si>
  <si>
    <t>1989 University of Tennessee Lady Volunteer volleyball</t>
  </si>
  <si>
    <t>University of Tennessee Lady Volunteers volleyball media guide, 1989</t>
  </si>
  <si>
    <t>In Copyright</t>
  </si>
  <si>
    <t>http://rightsstatements.org/vocab/InC/1.0/</t>
  </si>
  <si>
    <t>E010245-002-91</t>
  </si>
  <si>
    <t>1990 Tennessee volleyball</t>
  </si>
  <si>
    <t>University of Tennessee Lady Volunteers volleyball media guide, 1990</t>
  </si>
  <si>
    <t>E010245-004-92</t>
  </si>
  <si>
    <t>Bursting on the scene: 1991 Tennessee volleyball</t>
  </si>
  <si>
    <t>University of Tennessee Lady Volunteers volleyball media guide, 1991</t>
  </si>
  <si>
    <t>Hermann, Julie</t>
  </si>
  <si>
    <t>E010245-004-93</t>
  </si>
  <si>
    <t>Clearing a winning path: 1992 Tennessee Lady Volunteers volleyball</t>
  </si>
  <si>
    <t>University of Tennessee Lady Volunteers volleyball media guide, 1992</t>
  </si>
  <si>
    <t>E010245-004-94</t>
  </si>
  <si>
    <t>1993 Tennessee Lady Volunteer volleyball</t>
  </si>
  <si>
    <t>University of Tennessee Lady Volunteers volleyball media guide, 1993</t>
  </si>
  <si>
    <t>E010245-004-95</t>
  </si>
  <si>
    <t>1994 Tennessee Lady Volunteer volleyball</t>
  </si>
  <si>
    <t>University of Tennessee Lady Volunteers volleyball media guide, 1994</t>
  </si>
  <si>
    <t>E010245-004-96</t>
  </si>
  <si>
    <t>1995 Tennessee Lady Volunteer volleyball</t>
  </si>
  <si>
    <t>University of Tennessee Lady Volunteers volleyball media guide, 1995</t>
  </si>
  <si>
    <t>E010245-004-97</t>
  </si>
  <si>
    <t>1996 Tennessee Lady Volunteer volleyball</t>
  </si>
  <si>
    <t>University of Tennessee Lady Volunteers volleyball media guide, 1996</t>
  </si>
  <si>
    <t>E010245013-61-98</t>
  </si>
  <si>
    <t>Tennessee Lady Vols 1997 volleyball</t>
  </si>
  <si>
    <t>University of Tennessee Lady Volunteers volleyball media guide, 1997</t>
  </si>
  <si>
    <t>Patrick, Rob</t>
  </si>
  <si>
    <t>E010245013-61-99</t>
  </si>
  <si>
    <t>1998 Tennessee Lady Vols volleyball</t>
  </si>
  <si>
    <t>University of Tennessee Lady Volunteers volleyball media guide, 1998</t>
  </si>
  <si>
    <t>E010245013-61-00</t>
  </si>
  <si>
    <t>1999 Lady Vol volleyball: stock on the rise</t>
  </si>
  <si>
    <t>University of Tennessee Lady Volunteers volleyball media guide, 1999</t>
  </si>
  <si>
    <t>E010245013-61-01</t>
  </si>
  <si>
    <t>The University of Tennessee Lady Vol volleyball 2000 presents: on the attack</t>
  </si>
  <si>
    <t>University of Tennessee Lady Volunteers volleyball media guide, 2000</t>
  </si>
  <si>
    <t>E010245013-61-02</t>
  </si>
  <si>
    <t>University of Tennessee 2001 Lady Vol volleyball</t>
  </si>
  <si>
    <t>University of Tennessee Lady Volunteers volleyball media guide, 2001</t>
  </si>
  <si>
    <t>Dawning of a new era: 2002 Lady Vol volleyball</t>
  </si>
  <si>
    <t>University of Tennessee Lady Volunteers volleyball media guide, 2002</t>
  </si>
  <si>
    <t>PAN identifier transcribed from source but duplicates identifier on previous issue.</t>
  </si>
  <si>
    <t>E010245013-61-05</t>
  </si>
  <si>
    <t>2004 Lady Vols volleyball: commitment</t>
  </si>
  <si>
    <t>University of Tennessee Lady Volunteers volleyball media guide, 2004</t>
  </si>
  <si>
    <t>E010245013-61-06</t>
  </si>
  <si>
    <t>Arrival point 2005: University of Tennessee Lady Vol volleyball</t>
  </si>
  <si>
    <t>University of Tennessee Lady Volunteers volleyball media guide, 2005</t>
  </si>
  <si>
    <t>E01-0245-061-010-07</t>
  </si>
  <si>
    <t>Building on success: 2006 Tennessee Lady Volunteer volleyball</t>
  </si>
  <si>
    <t>University of Tennessee Lady Volunteers volleyball media guide, 2006</t>
  </si>
  <si>
    <t>E01-0245-061-010-08</t>
  </si>
  <si>
    <t>2007 University of Tennessee Lady Vol volleyball</t>
  </si>
  <si>
    <t>University of Tennessee Lady Volunteers volleyball media guide, 2007</t>
  </si>
  <si>
    <t>E01-0245-061-002-09</t>
  </si>
  <si>
    <t>2008 Tennessee Lady Vol volleyball: rising stars</t>
  </si>
  <si>
    <t>University of Tennessee Lady Volunteers volleyball media guide, 2008</t>
  </si>
  <si>
    <t>E01-0245-061-002-010</t>
  </si>
  <si>
    <t>Built Tennessee tough</t>
  </si>
  <si>
    <t>University of Tennessee Lady Volunteers volleyball media guide, 2009</t>
  </si>
  <si>
    <t>University of Tennessee Lady Volunteers volleyball media guide, 2010</t>
  </si>
  <si>
    <t>Tennessee 2011 volleyball</t>
  </si>
  <si>
    <t>University of Tennessee Lady Volunteers volleyball media guide, 2011</t>
  </si>
  <si>
    <t>lady-vols-volleyball_2011-supplement</t>
  </si>
  <si>
    <t>Tennessee Lady Vol volleyball</t>
  </si>
  <si>
    <t>University of Tennessee Lady Volunteers volleyball supplement media guide, 2011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</si>
</sst>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rgb="FFFFFFFF"/>
      <name val="Arial"/>
    </font>
    <font>
      <sz val="10.0"/>
      <color theme="0"/>
      <name val="Arial"/>
    </font>
    <font>
      <sz val="10.0"/>
      <color theme="1"/>
      <name val="Arial"/>
    </font>
    <font>
      <sz val="11.0"/>
      <color theme="1"/>
      <name val="Calibri"/>
    </font>
    <font>
      <sz val="11.0"/>
      <color theme="1"/>
    </font>
    <font>
      <sz val="11.0"/>
      <color rgb="FF000000"/>
      <name val="Calibri"/>
    </font>
    <font>
      <sz val="11.0"/>
      <name val="Calibri"/>
    </font>
    <font>
      <sz val="11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0" xfId="0" applyAlignment="1" applyBorder="1" applyFill="1" applyFont="1">
      <alignment shrinkToFit="0" wrapText="1"/>
    </xf>
    <xf borderId="1" fillId="3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4" fontId="4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4.63"/>
    <col customWidth="1" min="3" max="3" width="23.13"/>
    <col customWidth="1" min="4" max="4" width="33.5"/>
    <col customWidth="1" min="5" max="5" width="35.63"/>
    <col customWidth="1" min="6" max="6" width="7.38"/>
    <col customWidth="1" min="7" max="7" width="5.63"/>
    <col customWidth="1" min="8" max="8" width="12.0"/>
    <col customWidth="1" min="9" max="9" width="16.0"/>
    <col customWidth="1" min="10" max="10" width="10.63"/>
    <col customWidth="1" min="11" max="11" width="19.63"/>
    <col customWidth="1" min="12" max="12" width="12.38"/>
    <col customWidth="1" min="13" max="13" width="13.5"/>
    <col customWidth="1" min="14" max="14" width="26.0"/>
    <col customWidth="1" min="15" max="15" width="28.75"/>
    <col customWidth="1" min="16" max="16" width="15.63"/>
    <col customWidth="1" min="17" max="17" width="9.63"/>
    <col customWidth="1" hidden="1" min="18" max="19" width="7.63"/>
    <col customWidth="1" min="20" max="20" width="18.25"/>
    <col customWidth="1" min="21" max="21" width="18.38"/>
    <col customWidth="1" min="22" max="22" width="26.63"/>
    <col customWidth="1" min="23" max="23" width="8.0"/>
    <col customWidth="1" min="24" max="32" width="7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5"/>
      <c r="X1" s="6"/>
      <c r="Y1" s="6"/>
      <c r="Z1" s="6"/>
      <c r="AA1" s="6"/>
      <c r="AB1" s="6"/>
      <c r="AC1" s="6"/>
      <c r="AD1" s="6"/>
      <c r="AE1" s="6"/>
      <c r="AF1" s="6"/>
    </row>
    <row r="2" ht="28.5" customHeight="1">
      <c r="A2" s="7" t="s">
        <v>21</v>
      </c>
      <c r="B2" s="8" t="s">
        <v>22</v>
      </c>
      <c r="C2" s="9"/>
      <c r="D2" s="7" t="s">
        <v>23</v>
      </c>
      <c r="E2" s="10" t="s">
        <v>24</v>
      </c>
      <c r="F2" s="7" t="s">
        <v>25</v>
      </c>
      <c r="G2" s="9" t="s">
        <v>26</v>
      </c>
      <c r="H2" s="9"/>
      <c r="I2" s="9"/>
      <c r="J2" s="11" t="s">
        <v>27</v>
      </c>
      <c r="K2" s="11" t="s">
        <v>28</v>
      </c>
      <c r="L2" s="10" t="s">
        <v>29</v>
      </c>
      <c r="M2" s="9" t="s">
        <v>30</v>
      </c>
      <c r="N2" s="11" t="s">
        <v>31</v>
      </c>
      <c r="O2" s="12" t="s">
        <v>32</v>
      </c>
      <c r="P2" s="10" t="s">
        <v>33</v>
      </c>
      <c r="Q2" s="7" t="s">
        <v>34</v>
      </c>
      <c r="R2" s="9"/>
      <c r="S2" s="9"/>
      <c r="T2" s="13" t="s">
        <v>35</v>
      </c>
      <c r="U2" s="13" t="s">
        <v>35</v>
      </c>
      <c r="V2" s="9"/>
      <c r="W2" s="9"/>
    </row>
    <row r="3">
      <c r="A3" s="14" t="str">
        <f>IFERROR(__xludf.DUMMYFUNCTION("IMPORTRANGE(""https://docs.google.com/spreadsheets/d/1GJilP507w6FrwB0rpajEjdxRMeiEeEHl6ci-Vox5EoE/edit#gid=0"", ""Items!A2:A36"")"),"lady-vols-volleyball_1977")</f>
        <v>lady-vols-volleyball_1977</v>
      </c>
      <c r="B3" s="14"/>
      <c r="C3" s="7" t="s">
        <v>36</v>
      </c>
      <c r="D3" s="7" t="s">
        <v>37</v>
      </c>
      <c r="E3" s="10" t="s">
        <v>24</v>
      </c>
      <c r="F3" s="14">
        <v>1977.0</v>
      </c>
      <c r="G3" s="7">
        <v>2.0</v>
      </c>
      <c r="H3" s="15" t="s">
        <v>38</v>
      </c>
      <c r="I3" s="15" t="s">
        <v>39</v>
      </c>
      <c r="J3" s="11" t="s">
        <v>27</v>
      </c>
      <c r="K3" s="11" t="s">
        <v>28</v>
      </c>
      <c r="L3" s="10" t="s">
        <v>29</v>
      </c>
      <c r="M3" s="7" t="s">
        <v>40</v>
      </c>
      <c r="N3" s="11" t="s">
        <v>31</v>
      </c>
      <c r="O3" s="12" t="s">
        <v>32</v>
      </c>
      <c r="P3" s="10" t="s">
        <v>33</v>
      </c>
      <c r="Q3" s="7" t="s">
        <v>41</v>
      </c>
      <c r="R3" s="9"/>
      <c r="S3" s="9"/>
      <c r="T3" s="7" t="s">
        <v>35</v>
      </c>
      <c r="U3" s="7" t="s">
        <v>35</v>
      </c>
      <c r="V3" s="9"/>
      <c r="W3" s="9"/>
    </row>
    <row r="4">
      <c r="A4" s="14" t="str">
        <f>IFERROR(__xludf.DUMMYFUNCTION("""COMPUTED_VALUE"""),"lady-vols-volleyball_1978")</f>
        <v>lady-vols-volleyball_1978</v>
      </c>
      <c r="B4" s="14"/>
      <c r="C4" s="7" t="s">
        <v>42</v>
      </c>
      <c r="D4" s="7" t="s">
        <v>43</v>
      </c>
      <c r="E4" s="10" t="s">
        <v>24</v>
      </c>
      <c r="F4" s="14">
        <v>1978.0</v>
      </c>
      <c r="G4" s="7">
        <v>2.0</v>
      </c>
      <c r="H4" s="15" t="s">
        <v>38</v>
      </c>
      <c r="I4" s="15" t="s">
        <v>39</v>
      </c>
      <c r="J4" s="11" t="s">
        <v>27</v>
      </c>
      <c r="K4" s="11" t="s">
        <v>28</v>
      </c>
      <c r="L4" s="10" t="s">
        <v>29</v>
      </c>
      <c r="M4" s="7" t="s">
        <v>40</v>
      </c>
      <c r="N4" s="11" t="s">
        <v>31</v>
      </c>
      <c r="O4" s="12" t="s">
        <v>32</v>
      </c>
      <c r="P4" s="10" t="s">
        <v>33</v>
      </c>
      <c r="Q4" s="7" t="s">
        <v>41</v>
      </c>
      <c r="R4" s="9"/>
      <c r="S4" s="9"/>
      <c r="T4" s="7" t="s">
        <v>35</v>
      </c>
      <c r="U4" s="7" t="s">
        <v>35</v>
      </c>
      <c r="V4" s="9"/>
      <c r="W4" s="9"/>
    </row>
    <row r="5">
      <c r="A5" s="14" t="str">
        <f>IFERROR(__xludf.DUMMYFUNCTION("""COMPUTED_VALUE"""),"lady-vols-volleyball_1979")</f>
        <v>lady-vols-volleyball_1979</v>
      </c>
      <c r="B5" s="14"/>
      <c r="C5" s="7" t="s">
        <v>44</v>
      </c>
      <c r="D5" s="7" t="s">
        <v>45</v>
      </c>
      <c r="E5" s="10" t="s">
        <v>24</v>
      </c>
      <c r="F5" s="14">
        <v>1979.0</v>
      </c>
      <c r="G5" s="7">
        <v>4.0</v>
      </c>
      <c r="H5" s="7" t="s">
        <v>38</v>
      </c>
      <c r="I5" s="15" t="s">
        <v>39</v>
      </c>
      <c r="J5" s="11" t="s">
        <v>27</v>
      </c>
      <c r="K5" s="11" t="s">
        <v>28</v>
      </c>
      <c r="L5" s="10" t="s">
        <v>29</v>
      </c>
      <c r="M5" s="7" t="s">
        <v>46</v>
      </c>
      <c r="N5" s="11" t="s">
        <v>31</v>
      </c>
      <c r="O5" s="12" t="s">
        <v>32</v>
      </c>
      <c r="P5" s="10" t="s">
        <v>33</v>
      </c>
      <c r="Q5" s="7" t="s">
        <v>41</v>
      </c>
      <c r="R5" s="9"/>
      <c r="S5" s="9"/>
      <c r="T5" s="7" t="s">
        <v>35</v>
      </c>
      <c r="U5" s="7" t="s">
        <v>35</v>
      </c>
      <c r="V5" s="9"/>
      <c r="W5" s="9"/>
    </row>
    <row r="6">
      <c r="A6" s="14" t="str">
        <f>IFERROR(__xludf.DUMMYFUNCTION("""COMPUTED_VALUE"""),"lady-vols-volleyball_1980")</f>
        <v>lady-vols-volleyball_1980</v>
      </c>
      <c r="B6" s="14"/>
      <c r="C6" s="7" t="s">
        <v>47</v>
      </c>
      <c r="D6" s="7" t="s">
        <v>48</v>
      </c>
      <c r="E6" s="10" t="s">
        <v>24</v>
      </c>
      <c r="F6" s="14">
        <v>1980.0</v>
      </c>
      <c r="G6" s="7">
        <v>12.0</v>
      </c>
      <c r="H6" s="7" t="s">
        <v>38</v>
      </c>
      <c r="I6" s="15" t="s">
        <v>39</v>
      </c>
      <c r="J6" s="11" t="s">
        <v>27</v>
      </c>
      <c r="K6" s="11" t="s">
        <v>28</v>
      </c>
      <c r="L6" s="10" t="s">
        <v>29</v>
      </c>
      <c r="M6" s="7" t="s">
        <v>46</v>
      </c>
      <c r="N6" s="11" t="s">
        <v>31</v>
      </c>
      <c r="O6" s="12" t="s">
        <v>32</v>
      </c>
      <c r="P6" s="10" t="s">
        <v>33</v>
      </c>
      <c r="Q6" s="7" t="s">
        <v>34</v>
      </c>
      <c r="R6" s="9"/>
      <c r="S6" s="9"/>
      <c r="T6" s="7" t="s">
        <v>35</v>
      </c>
      <c r="U6" s="7" t="s">
        <v>35</v>
      </c>
      <c r="V6" s="9"/>
      <c r="W6" s="9"/>
    </row>
    <row r="7">
      <c r="A7" s="14" t="str">
        <f>IFERROR(__xludf.DUMMYFUNCTION("""COMPUTED_VALUE"""),"lady-vols-volleyball_1981")</f>
        <v>lady-vols-volleyball_1981</v>
      </c>
      <c r="B7" s="14"/>
      <c r="C7" s="7" t="s">
        <v>49</v>
      </c>
      <c r="D7" s="7" t="s">
        <v>50</v>
      </c>
      <c r="E7" s="10" t="s">
        <v>24</v>
      </c>
      <c r="F7" s="14">
        <v>1981.0</v>
      </c>
      <c r="G7" s="7">
        <v>16.0</v>
      </c>
      <c r="H7" s="7" t="s">
        <v>38</v>
      </c>
      <c r="I7" s="15" t="s">
        <v>39</v>
      </c>
      <c r="J7" s="11" t="s">
        <v>27</v>
      </c>
      <c r="K7" s="11" t="s">
        <v>28</v>
      </c>
      <c r="L7" s="10" t="s">
        <v>29</v>
      </c>
      <c r="M7" s="7" t="s">
        <v>46</v>
      </c>
      <c r="N7" s="11" t="s">
        <v>31</v>
      </c>
      <c r="O7" s="12" t="s">
        <v>32</v>
      </c>
      <c r="P7" s="10" t="s">
        <v>33</v>
      </c>
      <c r="Q7" s="7" t="s">
        <v>34</v>
      </c>
      <c r="R7" s="9"/>
      <c r="S7" s="9"/>
      <c r="T7" s="7" t="s">
        <v>35</v>
      </c>
      <c r="U7" s="7" t="s">
        <v>35</v>
      </c>
      <c r="V7" s="9"/>
      <c r="W7" s="9"/>
    </row>
    <row r="8">
      <c r="A8" s="14" t="str">
        <f>IFERROR(__xludf.DUMMYFUNCTION("""COMPUTED_VALUE"""),"lady-vols-volleyball_1982")</f>
        <v>lady-vols-volleyball_1982</v>
      </c>
      <c r="B8" s="14"/>
      <c r="C8" s="7" t="s">
        <v>51</v>
      </c>
      <c r="D8" s="7" t="s">
        <v>52</v>
      </c>
      <c r="E8" s="10" t="s">
        <v>24</v>
      </c>
      <c r="F8" s="14">
        <v>1982.0</v>
      </c>
      <c r="G8" s="7">
        <v>20.0</v>
      </c>
      <c r="H8" s="7" t="s">
        <v>38</v>
      </c>
      <c r="I8" s="15" t="s">
        <v>39</v>
      </c>
      <c r="J8" s="11" t="s">
        <v>27</v>
      </c>
      <c r="K8" s="11" t="s">
        <v>28</v>
      </c>
      <c r="L8" s="10" t="s">
        <v>29</v>
      </c>
      <c r="M8" s="7" t="s">
        <v>46</v>
      </c>
      <c r="N8" s="11" t="s">
        <v>31</v>
      </c>
      <c r="O8" s="12" t="s">
        <v>32</v>
      </c>
      <c r="P8" s="10" t="s">
        <v>33</v>
      </c>
      <c r="Q8" s="7" t="s">
        <v>34</v>
      </c>
      <c r="R8" s="9"/>
      <c r="S8" s="9"/>
      <c r="T8" s="7" t="s">
        <v>35</v>
      </c>
      <c r="U8" s="7" t="s">
        <v>35</v>
      </c>
      <c r="V8" s="9"/>
      <c r="W8" s="9"/>
    </row>
    <row r="9">
      <c r="A9" s="14" t="str">
        <f>IFERROR(__xludf.DUMMYFUNCTION("""COMPUTED_VALUE"""),"lady-vols-volleyball_1983")</f>
        <v>lady-vols-volleyball_1983</v>
      </c>
      <c r="B9" s="14"/>
      <c r="C9" s="7" t="s">
        <v>53</v>
      </c>
      <c r="D9" s="7" t="s">
        <v>54</v>
      </c>
      <c r="E9" s="10" t="s">
        <v>24</v>
      </c>
      <c r="F9" s="14">
        <v>1983.0</v>
      </c>
      <c r="G9" s="7">
        <v>21.0</v>
      </c>
      <c r="H9" s="7" t="s">
        <v>38</v>
      </c>
      <c r="I9" s="15" t="s">
        <v>39</v>
      </c>
      <c r="J9" s="11" t="s">
        <v>27</v>
      </c>
      <c r="K9" s="11" t="s">
        <v>28</v>
      </c>
      <c r="L9" s="10" t="s">
        <v>29</v>
      </c>
      <c r="M9" s="7" t="s">
        <v>46</v>
      </c>
      <c r="N9" s="11" t="s">
        <v>31</v>
      </c>
      <c r="O9" s="12" t="s">
        <v>32</v>
      </c>
      <c r="P9" s="10" t="s">
        <v>33</v>
      </c>
      <c r="Q9" s="7" t="s">
        <v>34</v>
      </c>
      <c r="R9" s="9"/>
      <c r="S9" s="9"/>
      <c r="T9" s="7" t="s">
        <v>35</v>
      </c>
      <c r="U9" s="7" t="s">
        <v>35</v>
      </c>
      <c r="V9" s="9"/>
      <c r="W9" s="9"/>
    </row>
    <row r="10">
      <c r="A10" s="14" t="str">
        <f>IFERROR(__xludf.DUMMYFUNCTION("""COMPUTED_VALUE"""),"lady-vols-volleyball_1983-supplement")</f>
        <v>lady-vols-volleyball_1983-supplement</v>
      </c>
      <c r="B10" s="14"/>
      <c r="C10" s="7" t="s">
        <v>55</v>
      </c>
      <c r="D10" s="7" t="s">
        <v>56</v>
      </c>
      <c r="E10" s="10" t="s">
        <v>24</v>
      </c>
      <c r="F10" s="14">
        <v>1983.0</v>
      </c>
      <c r="G10" s="7">
        <v>52.0</v>
      </c>
      <c r="H10" s="7" t="s">
        <v>38</v>
      </c>
      <c r="I10" s="15" t="s">
        <v>39</v>
      </c>
      <c r="J10" s="11" t="s">
        <v>27</v>
      </c>
      <c r="K10" s="11" t="s">
        <v>28</v>
      </c>
      <c r="L10" s="10" t="s">
        <v>29</v>
      </c>
      <c r="M10" s="7" t="s">
        <v>46</v>
      </c>
      <c r="N10" s="11" t="s">
        <v>31</v>
      </c>
      <c r="O10" s="12" t="s">
        <v>32</v>
      </c>
      <c r="P10" s="10" t="s">
        <v>33</v>
      </c>
      <c r="Q10" s="7" t="s">
        <v>34</v>
      </c>
      <c r="R10" s="9"/>
      <c r="S10" s="9"/>
      <c r="T10" s="7" t="s">
        <v>35</v>
      </c>
      <c r="U10" s="7" t="s">
        <v>35</v>
      </c>
      <c r="V10" s="9"/>
      <c r="W10" s="9"/>
    </row>
    <row r="11">
      <c r="A11" s="14" t="str">
        <f>IFERROR(__xludf.DUMMYFUNCTION("""COMPUTED_VALUE"""),"lady-vols-volleyball_1984")</f>
        <v>lady-vols-volleyball_1984</v>
      </c>
      <c r="B11" s="14"/>
      <c r="C11" s="7" t="s">
        <v>57</v>
      </c>
      <c r="D11" s="7" t="s">
        <v>58</v>
      </c>
      <c r="E11" s="10" t="s">
        <v>24</v>
      </c>
      <c r="F11" s="14">
        <v>1984.0</v>
      </c>
      <c r="G11" s="7">
        <v>38.0</v>
      </c>
      <c r="H11" s="7" t="s">
        <v>38</v>
      </c>
      <c r="I11" s="15" t="s">
        <v>39</v>
      </c>
      <c r="J11" s="11" t="s">
        <v>27</v>
      </c>
      <c r="K11" s="11" t="s">
        <v>28</v>
      </c>
      <c r="L11" s="10" t="s">
        <v>29</v>
      </c>
      <c r="M11" s="7" t="s">
        <v>46</v>
      </c>
      <c r="N11" s="11" t="s">
        <v>31</v>
      </c>
      <c r="O11" s="12" t="s">
        <v>32</v>
      </c>
      <c r="P11" s="10" t="s">
        <v>33</v>
      </c>
      <c r="Q11" s="7" t="s">
        <v>34</v>
      </c>
      <c r="R11" s="9"/>
      <c r="S11" s="9"/>
      <c r="T11" s="7" t="s">
        <v>35</v>
      </c>
      <c r="U11" s="7" t="s">
        <v>35</v>
      </c>
      <c r="V11" s="9"/>
      <c r="W11" s="9"/>
    </row>
    <row r="12">
      <c r="A12" s="14" t="str">
        <f>IFERROR(__xludf.DUMMYFUNCTION("""COMPUTED_VALUE"""),"lady-vols-volleyball_1985")</f>
        <v>lady-vols-volleyball_1985</v>
      </c>
      <c r="B12" s="14"/>
      <c r="C12" s="7" t="s">
        <v>59</v>
      </c>
      <c r="D12" s="7" t="s">
        <v>60</v>
      </c>
      <c r="E12" s="10" t="s">
        <v>24</v>
      </c>
      <c r="F12" s="14">
        <v>1985.0</v>
      </c>
      <c r="G12" s="7">
        <v>40.0</v>
      </c>
      <c r="H12" s="7" t="s">
        <v>38</v>
      </c>
      <c r="I12" s="15" t="s">
        <v>39</v>
      </c>
      <c r="J12" s="11" t="s">
        <v>27</v>
      </c>
      <c r="K12" s="11" t="s">
        <v>28</v>
      </c>
      <c r="L12" s="10" t="s">
        <v>29</v>
      </c>
      <c r="M12" s="7" t="s">
        <v>46</v>
      </c>
      <c r="N12" s="11" t="s">
        <v>31</v>
      </c>
      <c r="O12" s="12" t="s">
        <v>32</v>
      </c>
      <c r="P12" s="10" t="s">
        <v>33</v>
      </c>
      <c r="Q12" s="7" t="s">
        <v>34</v>
      </c>
      <c r="R12" s="9"/>
      <c r="S12" s="9"/>
      <c r="T12" s="7" t="s">
        <v>35</v>
      </c>
      <c r="U12" s="7" t="s">
        <v>35</v>
      </c>
      <c r="V12" s="9"/>
      <c r="W12" s="9"/>
    </row>
    <row r="13">
      <c r="A13" s="14" t="str">
        <f>IFERROR(__xludf.DUMMYFUNCTION("""COMPUTED_VALUE"""),"lady-vols-volleyball_1986")</f>
        <v>lady-vols-volleyball_1986</v>
      </c>
      <c r="B13" s="14"/>
      <c r="C13" s="7" t="s">
        <v>61</v>
      </c>
      <c r="D13" s="7" t="s">
        <v>62</v>
      </c>
      <c r="E13" s="10" t="s">
        <v>24</v>
      </c>
      <c r="F13" s="14">
        <v>1986.0</v>
      </c>
      <c r="G13" s="7">
        <v>44.0</v>
      </c>
      <c r="H13" s="7" t="s">
        <v>38</v>
      </c>
      <c r="I13" s="15" t="s">
        <v>39</v>
      </c>
      <c r="J13" s="11" t="s">
        <v>27</v>
      </c>
      <c r="K13" s="11" t="s">
        <v>28</v>
      </c>
      <c r="L13" s="10" t="s">
        <v>29</v>
      </c>
      <c r="M13" s="7" t="s">
        <v>46</v>
      </c>
      <c r="N13" s="11" t="s">
        <v>31</v>
      </c>
      <c r="O13" s="12" t="s">
        <v>32</v>
      </c>
      <c r="P13" s="10" t="s">
        <v>33</v>
      </c>
      <c r="Q13" s="7" t="s">
        <v>34</v>
      </c>
      <c r="R13" s="9"/>
      <c r="S13" s="9"/>
      <c r="T13" s="7" t="s">
        <v>35</v>
      </c>
      <c r="U13" s="7" t="s">
        <v>35</v>
      </c>
      <c r="V13" s="9"/>
      <c r="W13" s="9"/>
    </row>
    <row r="14">
      <c r="A14" s="14" t="str">
        <f>IFERROR(__xludf.DUMMYFUNCTION("""COMPUTED_VALUE"""),"lady-vols-volleyball_1987")</f>
        <v>lady-vols-volleyball_1987</v>
      </c>
      <c r="B14" s="14"/>
      <c r="C14" s="7" t="s">
        <v>63</v>
      </c>
      <c r="D14" s="7" t="s">
        <v>64</v>
      </c>
      <c r="E14" s="10" t="s">
        <v>24</v>
      </c>
      <c r="F14" s="14">
        <v>1987.0</v>
      </c>
      <c r="G14" s="7">
        <v>48.0</v>
      </c>
      <c r="H14" s="7" t="s">
        <v>38</v>
      </c>
      <c r="I14" s="15" t="s">
        <v>39</v>
      </c>
      <c r="J14" s="11" t="s">
        <v>27</v>
      </c>
      <c r="K14" s="11" t="s">
        <v>28</v>
      </c>
      <c r="L14" s="10" t="s">
        <v>29</v>
      </c>
      <c r="M14" s="7" t="s">
        <v>65</v>
      </c>
      <c r="N14" s="11" t="s">
        <v>31</v>
      </c>
      <c r="O14" s="12" t="s">
        <v>32</v>
      </c>
      <c r="P14" s="10" t="s">
        <v>33</v>
      </c>
      <c r="Q14" s="7" t="s">
        <v>34</v>
      </c>
      <c r="R14" s="9"/>
      <c r="S14" s="9"/>
      <c r="T14" s="7" t="s">
        <v>35</v>
      </c>
      <c r="U14" s="7" t="s">
        <v>35</v>
      </c>
      <c r="V14" s="9"/>
      <c r="W14" s="9"/>
    </row>
    <row r="15">
      <c r="A15" s="14" t="str">
        <f>IFERROR(__xludf.DUMMYFUNCTION("""COMPUTED_VALUE"""),"lady-vols-volleyball_1988")</f>
        <v>lady-vols-volleyball_1988</v>
      </c>
      <c r="B15" s="14"/>
      <c r="C15" s="7" t="s">
        <v>66</v>
      </c>
      <c r="D15" s="7" t="s">
        <v>67</v>
      </c>
      <c r="E15" s="10" t="s">
        <v>24</v>
      </c>
      <c r="F15" s="14">
        <v>1988.0</v>
      </c>
      <c r="G15" s="8">
        <v>52.0</v>
      </c>
      <c r="H15" s="8" t="s">
        <v>38</v>
      </c>
      <c r="I15" s="16" t="s">
        <v>39</v>
      </c>
      <c r="J15" s="11" t="s">
        <v>27</v>
      </c>
      <c r="K15" s="11" t="s">
        <v>28</v>
      </c>
      <c r="L15" s="10" t="s">
        <v>29</v>
      </c>
      <c r="M15" s="8" t="s">
        <v>65</v>
      </c>
      <c r="N15" s="11" t="s">
        <v>31</v>
      </c>
      <c r="O15" s="12" t="s">
        <v>32</v>
      </c>
      <c r="P15" s="10" t="s">
        <v>33</v>
      </c>
      <c r="Q15" s="8" t="s">
        <v>34</v>
      </c>
      <c r="R15" s="9"/>
      <c r="S15" s="9"/>
      <c r="T15" s="7" t="s">
        <v>35</v>
      </c>
      <c r="U15" s="7" t="s">
        <v>35</v>
      </c>
      <c r="V15" s="9"/>
      <c r="W15" s="9"/>
    </row>
    <row r="16">
      <c r="A16" s="14" t="str">
        <f>IFERROR(__xludf.DUMMYFUNCTION("""COMPUTED_VALUE"""),"lady-vols-volleyball_1989")</f>
        <v>lady-vols-volleyball_1989</v>
      </c>
      <c r="B16" s="17" t="s">
        <v>68</v>
      </c>
      <c r="C16" s="8" t="s">
        <v>69</v>
      </c>
      <c r="D16" s="8" t="s">
        <v>70</v>
      </c>
      <c r="E16" s="10" t="s">
        <v>24</v>
      </c>
      <c r="F16" s="14">
        <v>1989.0</v>
      </c>
      <c r="G16" s="8">
        <v>56.0</v>
      </c>
      <c r="H16" s="8" t="s">
        <v>71</v>
      </c>
      <c r="I16" s="18" t="s">
        <v>72</v>
      </c>
      <c r="J16" s="11" t="s">
        <v>27</v>
      </c>
      <c r="K16" s="11" t="s">
        <v>28</v>
      </c>
      <c r="L16" s="10" t="s">
        <v>29</v>
      </c>
      <c r="M16" s="8" t="s">
        <v>65</v>
      </c>
      <c r="N16" s="11" t="s">
        <v>31</v>
      </c>
      <c r="O16" s="12" t="s">
        <v>32</v>
      </c>
      <c r="P16" s="10" t="s">
        <v>33</v>
      </c>
      <c r="Q16" s="8" t="s">
        <v>34</v>
      </c>
      <c r="R16" s="9"/>
      <c r="S16" s="9"/>
      <c r="T16" s="7" t="s">
        <v>35</v>
      </c>
      <c r="U16" s="7" t="s">
        <v>35</v>
      </c>
      <c r="V16" s="9"/>
      <c r="W16" s="9"/>
    </row>
    <row r="17">
      <c r="A17" s="14" t="str">
        <f>IFERROR(__xludf.DUMMYFUNCTION("""COMPUTED_VALUE"""),"lady-vols-volleyball_1990")</f>
        <v>lady-vols-volleyball_1990</v>
      </c>
      <c r="B17" s="17" t="s">
        <v>73</v>
      </c>
      <c r="C17" s="8" t="s">
        <v>74</v>
      </c>
      <c r="D17" s="8" t="s">
        <v>75</v>
      </c>
      <c r="E17" s="10" t="s">
        <v>24</v>
      </c>
      <c r="F17" s="14">
        <v>1990.0</v>
      </c>
      <c r="G17" s="8">
        <v>56.0</v>
      </c>
      <c r="H17" s="8" t="s">
        <v>71</v>
      </c>
      <c r="I17" s="18" t="s">
        <v>72</v>
      </c>
      <c r="J17" s="11" t="s">
        <v>27</v>
      </c>
      <c r="K17" s="11" t="s">
        <v>28</v>
      </c>
      <c r="L17" s="10" t="s">
        <v>29</v>
      </c>
      <c r="M17" s="8" t="s">
        <v>65</v>
      </c>
      <c r="N17" s="11" t="s">
        <v>31</v>
      </c>
      <c r="O17" s="12" t="s">
        <v>32</v>
      </c>
      <c r="P17" s="10" t="s">
        <v>33</v>
      </c>
      <c r="Q17" s="8" t="s">
        <v>34</v>
      </c>
      <c r="R17" s="9"/>
      <c r="S17" s="9"/>
      <c r="T17" s="7" t="s">
        <v>35</v>
      </c>
      <c r="U17" s="7" t="s">
        <v>35</v>
      </c>
      <c r="V17" s="9"/>
      <c r="W17" s="9"/>
    </row>
    <row r="18">
      <c r="A18" s="14" t="str">
        <f>IFERROR(__xludf.DUMMYFUNCTION("""COMPUTED_VALUE"""),"lady-vols-volleyball_1991")</f>
        <v>lady-vols-volleyball_1991</v>
      </c>
      <c r="B18" s="17" t="s">
        <v>76</v>
      </c>
      <c r="C18" s="8" t="s">
        <v>77</v>
      </c>
      <c r="D18" s="8" t="s">
        <v>78</v>
      </c>
      <c r="E18" s="10" t="s">
        <v>24</v>
      </c>
      <c r="F18" s="14">
        <v>1991.0</v>
      </c>
      <c r="G18" s="8">
        <v>56.0</v>
      </c>
      <c r="H18" s="8" t="s">
        <v>71</v>
      </c>
      <c r="I18" s="18" t="s">
        <v>72</v>
      </c>
      <c r="J18" s="11" t="s">
        <v>27</v>
      </c>
      <c r="K18" s="11" t="s">
        <v>28</v>
      </c>
      <c r="L18" s="10" t="s">
        <v>29</v>
      </c>
      <c r="M18" s="8" t="s">
        <v>79</v>
      </c>
      <c r="N18" s="11" t="s">
        <v>31</v>
      </c>
      <c r="O18" s="12" t="s">
        <v>32</v>
      </c>
      <c r="P18" s="10" t="s">
        <v>33</v>
      </c>
      <c r="Q18" s="8" t="s">
        <v>34</v>
      </c>
      <c r="R18" s="9"/>
      <c r="S18" s="9"/>
      <c r="T18" s="7" t="s">
        <v>35</v>
      </c>
      <c r="U18" s="7" t="s">
        <v>35</v>
      </c>
      <c r="V18" s="9"/>
      <c r="W18" s="9"/>
    </row>
    <row r="19">
      <c r="A19" s="14" t="str">
        <f>IFERROR(__xludf.DUMMYFUNCTION("""COMPUTED_VALUE"""),"lady-vols-volleyball_1992")</f>
        <v>lady-vols-volleyball_1992</v>
      </c>
      <c r="B19" s="17" t="s">
        <v>80</v>
      </c>
      <c r="C19" s="8" t="s">
        <v>81</v>
      </c>
      <c r="D19" s="8" t="s">
        <v>82</v>
      </c>
      <c r="E19" s="10" t="s">
        <v>24</v>
      </c>
      <c r="F19" s="14">
        <v>1992.0</v>
      </c>
      <c r="G19" s="8">
        <v>48.0</v>
      </c>
      <c r="H19" s="8" t="s">
        <v>71</v>
      </c>
      <c r="I19" s="18" t="s">
        <v>72</v>
      </c>
      <c r="J19" s="11" t="s">
        <v>27</v>
      </c>
      <c r="K19" s="11" t="s">
        <v>28</v>
      </c>
      <c r="L19" s="10" t="s">
        <v>29</v>
      </c>
      <c r="M19" s="8" t="s">
        <v>79</v>
      </c>
      <c r="N19" s="11" t="s">
        <v>31</v>
      </c>
      <c r="O19" s="12" t="s">
        <v>32</v>
      </c>
      <c r="P19" s="10" t="s">
        <v>33</v>
      </c>
      <c r="Q19" s="8" t="s">
        <v>34</v>
      </c>
      <c r="R19" s="9"/>
      <c r="S19" s="9"/>
      <c r="T19" s="7" t="s">
        <v>35</v>
      </c>
      <c r="U19" s="7" t="s">
        <v>35</v>
      </c>
      <c r="V19" s="9"/>
      <c r="W19" s="9"/>
    </row>
    <row r="20">
      <c r="A20" s="14" t="str">
        <f>IFERROR(__xludf.DUMMYFUNCTION("""COMPUTED_VALUE"""),"lady-vols-volleyball_1993")</f>
        <v>lady-vols-volleyball_1993</v>
      </c>
      <c r="B20" s="17" t="s">
        <v>83</v>
      </c>
      <c r="C20" s="8" t="s">
        <v>84</v>
      </c>
      <c r="D20" s="8" t="s">
        <v>85</v>
      </c>
      <c r="E20" s="10" t="s">
        <v>24</v>
      </c>
      <c r="F20" s="14">
        <v>1993.0</v>
      </c>
      <c r="G20" s="8">
        <v>60.0</v>
      </c>
      <c r="H20" s="8" t="s">
        <v>71</v>
      </c>
      <c r="I20" s="18" t="s">
        <v>72</v>
      </c>
      <c r="J20" s="11" t="s">
        <v>27</v>
      </c>
      <c r="K20" s="11" t="s">
        <v>28</v>
      </c>
      <c r="L20" s="10" t="s">
        <v>29</v>
      </c>
      <c r="M20" s="8" t="s">
        <v>79</v>
      </c>
      <c r="N20" s="11" t="s">
        <v>31</v>
      </c>
      <c r="O20" s="12" t="s">
        <v>32</v>
      </c>
      <c r="P20" s="10" t="s">
        <v>33</v>
      </c>
      <c r="Q20" s="8" t="s">
        <v>34</v>
      </c>
      <c r="R20" s="9"/>
      <c r="S20" s="9"/>
      <c r="T20" s="7" t="s">
        <v>35</v>
      </c>
      <c r="U20" s="7" t="s">
        <v>35</v>
      </c>
      <c r="V20" s="9"/>
      <c r="W20" s="9"/>
    </row>
    <row r="21">
      <c r="A21" s="14" t="str">
        <f>IFERROR(__xludf.DUMMYFUNCTION("""COMPUTED_VALUE"""),"lady-vols-volleyball_1994")</f>
        <v>lady-vols-volleyball_1994</v>
      </c>
      <c r="B21" s="17" t="s">
        <v>86</v>
      </c>
      <c r="C21" s="8" t="s">
        <v>87</v>
      </c>
      <c r="D21" s="8" t="s">
        <v>88</v>
      </c>
      <c r="E21" s="10" t="s">
        <v>24</v>
      </c>
      <c r="F21" s="14">
        <v>1994.0</v>
      </c>
      <c r="G21" s="8">
        <v>60.0</v>
      </c>
      <c r="H21" s="8" t="s">
        <v>71</v>
      </c>
      <c r="I21" s="18" t="s">
        <v>72</v>
      </c>
      <c r="J21" s="11" t="s">
        <v>27</v>
      </c>
      <c r="K21" s="11" t="s">
        <v>28</v>
      </c>
      <c r="L21" s="10" t="s">
        <v>29</v>
      </c>
      <c r="M21" s="8" t="s">
        <v>79</v>
      </c>
      <c r="N21" s="11" t="s">
        <v>31</v>
      </c>
      <c r="O21" s="12" t="s">
        <v>32</v>
      </c>
      <c r="P21" s="10" t="s">
        <v>33</v>
      </c>
      <c r="Q21" s="8" t="s">
        <v>34</v>
      </c>
      <c r="R21" s="9"/>
      <c r="S21" s="9"/>
      <c r="T21" s="7" t="s">
        <v>35</v>
      </c>
      <c r="U21" s="7" t="s">
        <v>35</v>
      </c>
      <c r="V21" s="9"/>
      <c r="W21" s="9"/>
    </row>
    <row r="22" ht="15.75" customHeight="1">
      <c r="A22" s="14" t="str">
        <f>IFERROR(__xludf.DUMMYFUNCTION("""COMPUTED_VALUE"""),"lady-vols-volleyball_1995")</f>
        <v>lady-vols-volleyball_1995</v>
      </c>
      <c r="B22" s="17" t="s">
        <v>89</v>
      </c>
      <c r="C22" s="8" t="s">
        <v>90</v>
      </c>
      <c r="D22" s="8" t="s">
        <v>91</v>
      </c>
      <c r="E22" s="10" t="s">
        <v>24</v>
      </c>
      <c r="F22" s="14">
        <v>1995.0</v>
      </c>
      <c r="G22" s="8">
        <v>64.0</v>
      </c>
      <c r="H22" s="8" t="s">
        <v>71</v>
      </c>
      <c r="I22" s="18" t="s">
        <v>72</v>
      </c>
      <c r="J22" s="11" t="s">
        <v>27</v>
      </c>
      <c r="K22" s="11" t="s">
        <v>28</v>
      </c>
      <c r="L22" s="10" t="s">
        <v>29</v>
      </c>
      <c r="M22" s="8" t="s">
        <v>79</v>
      </c>
      <c r="N22" s="11" t="s">
        <v>31</v>
      </c>
      <c r="O22" s="12" t="s">
        <v>32</v>
      </c>
      <c r="P22" s="10" t="s">
        <v>33</v>
      </c>
      <c r="Q22" s="8" t="s">
        <v>34</v>
      </c>
      <c r="R22" s="9"/>
      <c r="S22" s="9"/>
      <c r="T22" s="7" t="s">
        <v>35</v>
      </c>
      <c r="U22" s="7" t="s">
        <v>35</v>
      </c>
      <c r="V22" s="9"/>
      <c r="W22" s="9"/>
    </row>
    <row r="23" ht="15.75" customHeight="1">
      <c r="A23" s="14" t="str">
        <f>IFERROR(__xludf.DUMMYFUNCTION("""COMPUTED_VALUE"""),"lady-vols-volleyball_1996")</f>
        <v>lady-vols-volleyball_1996</v>
      </c>
      <c r="B23" s="17" t="s">
        <v>92</v>
      </c>
      <c r="C23" s="8" t="s">
        <v>93</v>
      </c>
      <c r="D23" s="8" t="s">
        <v>94</v>
      </c>
      <c r="E23" s="10" t="s">
        <v>24</v>
      </c>
      <c r="F23" s="14">
        <v>1996.0</v>
      </c>
      <c r="G23" s="8">
        <v>64.0</v>
      </c>
      <c r="H23" s="8" t="s">
        <v>71</v>
      </c>
      <c r="I23" s="18" t="s">
        <v>72</v>
      </c>
      <c r="J23" s="11" t="s">
        <v>27</v>
      </c>
      <c r="K23" s="11" t="s">
        <v>28</v>
      </c>
      <c r="L23" s="10" t="s">
        <v>29</v>
      </c>
      <c r="M23" s="8" t="s">
        <v>79</v>
      </c>
      <c r="N23" s="11" t="s">
        <v>31</v>
      </c>
      <c r="O23" s="12" t="s">
        <v>32</v>
      </c>
      <c r="P23" s="10" t="s">
        <v>33</v>
      </c>
      <c r="Q23" s="8" t="s">
        <v>34</v>
      </c>
      <c r="R23" s="9"/>
      <c r="S23" s="9"/>
      <c r="T23" s="7" t="s">
        <v>35</v>
      </c>
      <c r="U23" s="7" t="s">
        <v>35</v>
      </c>
      <c r="V23" s="9"/>
      <c r="W23" s="9"/>
    </row>
    <row r="24" ht="15.75" customHeight="1">
      <c r="A24" s="14" t="str">
        <f>IFERROR(__xludf.DUMMYFUNCTION("""COMPUTED_VALUE"""),"lady-vols-volleyball_1997")</f>
        <v>lady-vols-volleyball_1997</v>
      </c>
      <c r="B24" s="17" t="s">
        <v>95</v>
      </c>
      <c r="C24" s="8" t="s">
        <v>96</v>
      </c>
      <c r="D24" s="8" t="s">
        <v>97</v>
      </c>
      <c r="E24" s="10" t="s">
        <v>24</v>
      </c>
      <c r="F24" s="14">
        <v>1997.0</v>
      </c>
      <c r="G24" s="8">
        <v>72.0</v>
      </c>
      <c r="H24" s="8" t="s">
        <v>71</v>
      </c>
      <c r="I24" s="18" t="s">
        <v>72</v>
      </c>
      <c r="J24" s="11" t="s">
        <v>27</v>
      </c>
      <c r="K24" s="11" t="s">
        <v>28</v>
      </c>
      <c r="L24" s="10" t="s">
        <v>29</v>
      </c>
      <c r="M24" s="8" t="s">
        <v>98</v>
      </c>
      <c r="N24" s="11" t="s">
        <v>31</v>
      </c>
      <c r="O24" s="12" t="s">
        <v>32</v>
      </c>
      <c r="P24" s="10" t="s">
        <v>33</v>
      </c>
      <c r="Q24" s="8" t="s">
        <v>34</v>
      </c>
      <c r="R24" s="9"/>
      <c r="S24" s="9"/>
      <c r="T24" s="7" t="s">
        <v>35</v>
      </c>
      <c r="U24" s="7" t="s">
        <v>35</v>
      </c>
      <c r="V24" s="9"/>
      <c r="W24" s="9"/>
    </row>
    <row r="25" ht="15.75" customHeight="1">
      <c r="A25" s="14" t="str">
        <f>IFERROR(__xludf.DUMMYFUNCTION("""COMPUTED_VALUE"""),"lady-vols-volleyball_1998")</f>
        <v>lady-vols-volleyball_1998</v>
      </c>
      <c r="B25" s="17" t="s">
        <v>99</v>
      </c>
      <c r="C25" s="8" t="s">
        <v>100</v>
      </c>
      <c r="D25" s="8" t="s">
        <v>101</v>
      </c>
      <c r="E25" s="10" t="s">
        <v>24</v>
      </c>
      <c r="F25" s="14">
        <v>1998.0</v>
      </c>
      <c r="G25" s="8">
        <v>76.0</v>
      </c>
      <c r="H25" s="8" t="s">
        <v>71</v>
      </c>
      <c r="I25" s="18" t="s">
        <v>72</v>
      </c>
      <c r="J25" s="11" t="s">
        <v>27</v>
      </c>
      <c r="K25" s="11" t="s">
        <v>28</v>
      </c>
      <c r="L25" s="10" t="s">
        <v>29</v>
      </c>
      <c r="M25" s="8" t="s">
        <v>98</v>
      </c>
      <c r="N25" s="11" t="s">
        <v>31</v>
      </c>
      <c r="O25" s="12" t="s">
        <v>32</v>
      </c>
      <c r="P25" s="10" t="s">
        <v>33</v>
      </c>
      <c r="Q25" s="8" t="s">
        <v>34</v>
      </c>
      <c r="R25" s="9"/>
      <c r="S25" s="9"/>
      <c r="T25" s="7" t="s">
        <v>35</v>
      </c>
      <c r="U25" s="7" t="s">
        <v>35</v>
      </c>
      <c r="V25" s="9"/>
      <c r="W25" s="9"/>
    </row>
    <row r="26" ht="15.75" customHeight="1">
      <c r="A26" s="14" t="str">
        <f>IFERROR(__xludf.DUMMYFUNCTION("""COMPUTED_VALUE"""),"lady-vols-volleyball_1999")</f>
        <v>lady-vols-volleyball_1999</v>
      </c>
      <c r="B26" s="17" t="s">
        <v>102</v>
      </c>
      <c r="C26" s="8" t="s">
        <v>103</v>
      </c>
      <c r="D26" s="8" t="s">
        <v>104</v>
      </c>
      <c r="E26" s="10" t="s">
        <v>24</v>
      </c>
      <c r="F26" s="14">
        <v>1999.0</v>
      </c>
      <c r="G26" s="8">
        <v>80.0</v>
      </c>
      <c r="H26" s="8" t="s">
        <v>71</v>
      </c>
      <c r="I26" s="18" t="s">
        <v>72</v>
      </c>
      <c r="J26" s="11" t="s">
        <v>27</v>
      </c>
      <c r="K26" s="11" t="s">
        <v>28</v>
      </c>
      <c r="L26" s="10" t="s">
        <v>29</v>
      </c>
      <c r="M26" s="8" t="s">
        <v>98</v>
      </c>
      <c r="N26" s="11" t="s">
        <v>31</v>
      </c>
      <c r="O26" s="12" t="s">
        <v>32</v>
      </c>
      <c r="P26" s="10" t="s">
        <v>33</v>
      </c>
      <c r="Q26" s="8" t="s">
        <v>34</v>
      </c>
      <c r="R26" s="9"/>
      <c r="S26" s="9"/>
      <c r="T26" s="7" t="s">
        <v>35</v>
      </c>
      <c r="U26" s="7" t="s">
        <v>35</v>
      </c>
      <c r="V26" s="9"/>
      <c r="W26" s="9"/>
    </row>
    <row r="27" ht="15.75" customHeight="1">
      <c r="A27" s="14" t="str">
        <f>IFERROR(__xludf.DUMMYFUNCTION("""COMPUTED_VALUE"""),"lady-vols-volleyball_2000")</f>
        <v>lady-vols-volleyball_2000</v>
      </c>
      <c r="B27" s="17" t="s">
        <v>105</v>
      </c>
      <c r="C27" s="8" t="s">
        <v>106</v>
      </c>
      <c r="D27" s="8" t="s">
        <v>107</v>
      </c>
      <c r="E27" s="10" t="s">
        <v>24</v>
      </c>
      <c r="F27" s="14">
        <v>2000.0</v>
      </c>
      <c r="G27" s="8">
        <v>84.0</v>
      </c>
      <c r="H27" s="8" t="s">
        <v>71</v>
      </c>
      <c r="I27" s="18" t="s">
        <v>72</v>
      </c>
      <c r="J27" s="11" t="s">
        <v>27</v>
      </c>
      <c r="K27" s="11" t="s">
        <v>28</v>
      </c>
      <c r="L27" s="10" t="s">
        <v>29</v>
      </c>
      <c r="M27" s="8" t="s">
        <v>98</v>
      </c>
      <c r="N27" s="11" t="s">
        <v>31</v>
      </c>
      <c r="O27" s="12" t="s">
        <v>32</v>
      </c>
      <c r="P27" s="10" t="s">
        <v>33</v>
      </c>
      <c r="Q27" s="8" t="s">
        <v>34</v>
      </c>
      <c r="R27" s="9"/>
      <c r="S27" s="9"/>
      <c r="T27" s="7" t="s">
        <v>35</v>
      </c>
      <c r="U27" s="7" t="s">
        <v>35</v>
      </c>
      <c r="V27" s="9"/>
      <c r="W27" s="9"/>
    </row>
    <row r="28" ht="15.75" customHeight="1">
      <c r="A28" s="14" t="str">
        <f>IFERROR(__xludf.DUMMYFUNCTION("""COMPUTED_VALUE"""),"lady-vols-volleyball_2001")</f>
        <v>lady-vols-volleyball_2001</v>
      </c>
      <c r="B28" s="17" t="s">
        <v>108</v>
      </c>
      <c r="C28" s="8" t="s">
        <v>109</v>
      </c>
      <c r="D28" s="8" t="s">
        <v>110</v>
      </c>
      <c r="E28" s="10" t="s">
        <v>24</v>
      </c>
      <c r="F28" s="14">
        <v>2001.0</v>
      </c>
      <c r="G28" s="8">
        <v>92.0</v>
      </c>
      <c r="H28" s="8" t="s">
        <v>71</v>
      </c>
      <c r="I28" s="18" t="s">
        <v>72</v>
      </c>
      <c r="J28" s="11" t="s">
        <v>27</v>
      </c>
      <c r="K28" s="11" t="s">
        <v>28</v>
      </c>
      <c r="L28" s="10" t="s">
        <v>29</v>
      </c>
      <c r="M28" s="8" t="s">
        <v>98</v>
      </c>
      <c r="N28" s="11" t="s">
        <v>31</v>
      </c>
      <c r="O28" s="12" t="s">
        <v>32</v>
      </c>
      <c r="P28" s="10" t="s">
        <v>33</v>
      </c>
      <c r="Q28" s="8" t="s">
        <v>34</v>
      </c>
      <c r="R28" s="9"/>
      <c r="S28" s="9"/>
      <c r="T28" s="7" t="s">
        <v>35</v>
      </c>
      <c r="U28" s="7" t="s">
        <v>35</v>
      </c>
      <c r="V28" s="9"/>
      <c r="W28" s="9"/>
    </row>
    <row r="29" ht="15.75" customHeight="1">
      <c r="A29" s="14" t="str">
        <f>IFERROR(__xludf.DUMMYFUNCTION("""COMPUTED_VALUE"""),"lady-vols-volleyball_2002")</f>
        <v>lady-vols-volleyball_2002</v>
      </c>
      <c r="B29" s="17" t="s">
        <v>108</v>
      </c>
      <c r="C29" s="8" t="s">
        <v>111</v>
      </c>
      <c r="D29" s="8" t="s">
        <v>112</v>
      </c>
      <c r="E29" s="10" t="s">
        <v>24</v>
      </c>
      <c r="F29" s="14">
        <v>2002.0</v>
      </c>
      <c r="G29" s="8">
        <v>96.0</v>
      </c>
      <c r="H29" s="8" t="s">
        <v>71</v>
      </c>
      <c r="I29" s="18" t="s">
        <v>72</v>
      </c>
      <c r="J29" s="11" t="s">
        <v>27</v>
      </c>
      <c r="K29" s="11" t="s">
        <v>28</v>
      </c>
      <c r="L29" s="10" t="s">
        <v>29</v>
      </c>
      <c r="M29" s="8" t="s">
        <v>98</v>
      </c>
      <c r="N29" s="11" t="s">
        <v>31</v>
      </c>
      <c r="O29" s="12" t="s">
        <v>32</v>
      </c>
      <c r="P29" s="10" t="s">
        <v>33</v>
      </c>
      <c r="Q29" s="8" t="s">
        <v>34</v>
      </c>
      <c r="R29" s="9"/>
      <c r="S29" s="9"/>
      <c r="T29" s="7" t="s">
        <v>35</v>
      </c>
      <c r="U29" s="7" t="s">
        <v>35</v>
      </c>
      <c r="V29" s="8" t="s">
        <v>113</v>
      </c>
      <c r="W29" s="9"/>
    </row>
    <row r="30" ht="15.75" customHeight="1">
      <c r="A30" s="14" t="str">
        <f>IFERROR(__xludf.DUMMYFUNCTION("""COMPUTED_VALUE"""),"lady-vols-volleyball_2004")</f>
        <v>lady-vols-volleyball_2004</v>
      </c>
      <c r="B30" s="17" t="s">
        <v>114</v>
      </c>
      <c r="C30" s="8" t="s">
        <v>115</v>
      </c>
      <c r="D30" s="8" t="s">
        <v>116</v>
      </c>
      <c r="E30" s="10" t="s">
        <v>24</v>
      </c>
      <c r="F30" s="14">
        <v>2004.0</v>
      </c>
      <c r="G30" s="8">
        <v>108.0</v>
      </c>
      <c r="H30" s="8" t="s">
        <v>71</v>
      </c>
      <c r="I30" s="18" t="s">
        <v>72</v>
      </c>
      <c r="J30" s="11" t="s">
        <v>27</v>
      </c>
      <c r="K30" s="11" t="s">
        <v>28</v>
      </c>
      <c r="L30" s="10" t="s">
        <v>29</v>
      </c>
      <c r="M30" s="8" t="s">
        <v>98</v>
      </c>
      <c r="N30" s="11" t="s">
        <v>31</v>
      </c>
      <c r="O30" s="12" t="s">
        <v>32</v>
      </c>
      <c r="P30" s="10" t="s">
        <v>33</v>
      </c>
      <c r="Q30" s="8" t="s">
        <v>34</v>
      </c>
      <c r="R30" s="9"/>
      <c r="S30" s="9"/>
      <c r="T30" s="7" t="s">
        <v>35</v>
      </c>
      <c r="U30" s="7" t="s">
        <v>35</v>
      </c>
      <c r="V30" s="9"/>
      <c r="W30" s="9"/>
    </row>
    <row r="31" ht="15.75" customHeight="1">
      <c r="A31" s="14" t="str">
        <f>IFERROR(__xludf.DUMMYFUNCTION("""COMPUTED_VALUE"""),"lady-vols-volleyball_2005")</f>
        <v>lady-vols-volleyball_2005</v>
      </c>
      <c r="B31" s="17" t="s">
        <v>117</v>
      </c>
      <c r="C31" s="8" t="s">
        <v>118</v>
      </c>
      <c r="D31" s="8" t="s">
        <v>119</v>
      </c>
      <c r="E31" s="10" t="s">
        <v>24</v>
      </c>
      <c r="F31" s="14">
        <v>2005.0</v>
      </c>
      <c r="G31" s="8">
        <v>112.0</v>
      </c>
      <c r="H31" s="8" t="s">
        <v>71</v>
      </c>
      <c r="I31" s="18" t="s">
        <v>72</v>
      </c>
      <c r="J31" s="11" t="s">
        <v>27</v>
      </c>
      <c r="K31" s="11" t="s">
        <v>28</v>
      </c>
      <c r="L31" s="10" t="s">
        <v>29</v>
      </c>
      <c r="M31" s="8" t="s">
        <v>98</v>
      </c>
      <c r="N31" s="11" t="s">
        <v>31</v>
      </c>
      <c r="O31" s="12" t="s">
        <v>32</v>
      </c>
      <c r="P31" s="10" t="s">
        <v>33</v>
      </c>
      <c r="Q31" s="8" t="s">
        <v>34</v>
      </c>
      <c r="R31" s="9"/>
      <c r="S31" s="9"/>
      <c r="T31" s="7" t="s">
        <v>35</v>
      </c>
      <c r="U31" s="7" t="s">
        <v>35</v>
      </c>
      <c r="V31" s="9"/>
      <c r="W31" s="9"/>
    </row>
    <row r="32" ht="15.75" customHeight="1">
      <c r="A32" s="14" t="str">
        <f>IFERROR(__xludf.DUMMYFUNCTION("""COMPUTED_VALUE"""),"lady-vols-volleyball_2006")</f>
        <v>lady-vols-volleyball_2006</v>
      </c>
      <c r="B32" s="17" t="s">
        <v>120</v>
      </c>
      <c r="C32" s="8" t="s">
        <v>121</v>
      </c>
      <c r="D32" s="8" t="s">
        <v>122</v>
      </c>
      <c r="E32" s="10" t="s">
        <v>24</v>
      </c>
      <c r="F32" s="14">
        <v>2006.0</v>
      </c>
      <c r="G32" s="8">
        <v>116.0</v>
      </c>
      <c r="H32" s="8" t="s">
        <v>71</v>
      </c>
      <c r="I32" s="18" t="s">
        <v>72</v>
      </c>
      <c r="J32" s="11" t="s">
        <v>27</v>
      </c>
      <c r="K32" s="11" t="s">
        <v>28</v>
      </c>
      <c r="L32" s="10" t="s">
        <v>29</v>
      </c>
      <c r="M32" s="8" t="s">
        <v>98</v>
      </c>
      <c r="N32" s="11" t="s">
        <v>31</v>
      </c>
      <c r="O32" s="12" t="s">
        <v>32</v>
      </c>
      <c r="P32" s="10" t="s">
        <v>33</v>
      </c>
      <c r="Q32" s="8" t="s">
        <v>34</v>
      </c>
      <c r="R32" s="9"/>
      <c r="S32" s="9"/>
      <c r="T32" s="7" t="s">
        <v>35</v>
      </c>
      <c r="U32" s="7" t="s">
        <v>35</v>
      </c>
      <c r="V32" s="9"/>
      <c r="W32" s="9"/>
    </row>
    <row r="33" ht="15.75" customHeight="1">
      <c r="A33" s="14" t="str">
        <f>IFERROR(__xludf.DUMMYFUNCTION("""COMPUTED_VALUE"""),"lady-vols-volleyball_2007")</f>
        <v>lady-vols-volleyball_2007</v>
      </c>
      <c r="B33" s="17" t="s">
        <v>123</v>
      </c>
      <c r="C33" s="8" t="s">
        <v>124</v>
      </c>
      <c r="D33" s="8" t="s">
        <v>125</v>
      </c>
      <c r="E33" s="10" t="s">
        <v>24</v>
      </c>
      <c r="F33" s="14">
        <v>2007.0</v>
      </c>
      <c r="G33" s="8">
        <v>116.0</v>
      </c>
      <c r="H33" s="8" t="s">
        <v>71</v>
      </c>
      <c r="I33" s="18" t="s">
        <v>72</v>
      </c>
      <c r="J33" s="11" t="s">
        <v>27</v>
      </c>
      <c r="K33" s="11" t="s">
        <v>28</v>
      </c>
      <c r="L33" s="10" t="s">
        <v>29</v>
      </c>
      <c r="M33" s="8" t="s">
        <v>98</v>
      </c>
      <c r="N33" s="11" t="s">
        <v>31</v>
      </c>
      <c r="O33" s="12" t="s">
        <v>32</v>
      </c>
      <c r="P33" s="10" t="s">
        <v>33</v>
      </c>
      <c r="Q33" s="8" t="s">
        <v>34</v>
      </c>
      <c r="R33" s="9"/>
      <c r="S33" s="9"/>
      <c r="T33" s="7" t="s">
        <v>35</v>
      </c>
      <c r="U33" s="7" t="s">
        <v>35</v>
      </c>
      <c r="V33" s="9"/>
      <c r="W33" s="9"/>
    </row>
    <row r="34" ht="15.75" customHeight="1">
      <c r="A34" s="14" t="str">
        <f>IFERROR(__xludf.DUMMYFUNCTION("""COMPUTED_VALUE"""),"lady-vols-volleyball_2008")</f>
        <v>lady-vols-volleyball_2008</v>
      </c>
      <c r="B34" s="17" t="s">
        <v>126</v>
      </c>
      <c r="C34" s="8" t="s">
        <v>127</v>
      </c>
      <c r="D34" s="8" t="s">
        <v>128</v>
      </c>
      <c r="E34" s="10" t="s">
        <v>24</v>
      </c>
      <c r="F34" s="14">
        <v>2008.0</v>
      </c>
      <c r="G34" s="8">
        <v>116.0</v>
      </c>
      <c r="H34" s="8" t="s">
        <v>71</v>
      </c>
      <c r="I34" s="18" t="s">
        <v>72</v>
      </c>
      <c r="J34" s="11" t="s">
        <v>27</v>
      </c>
      <c r="K34" s="11" t="s">
        <v>28</v>
      </c>
      <c r="L34" s="10" t="s">
        <v>29</v>
      </c>
      <c r="M34" s="8" t="s">
        <v>98</v>
      </c>
      <c r="N34" s="11" t="s">
        <v>31</v>
      </c>
      <c r="O34" s="12" t="s">
        <v>32</v>
      </c>
      <c r="P34" s="10" t="s">
        <v>33</v>
      </c>
      <c r="Q34" s="8" t="s">
        <v>34</v>
      </c>
      <c r="R34" s="9"/>
      <c r="S34" s="9"/>
      <c r="T34" s="7" t="s">
        <v>35</v>
      </c>
      <c r="U34" s="7" t="s">
        <v>35</v>
      </c>
      <c r="V34" s="9"/>
      <c r="W34" s="9"/>
    </row>
    <row r="35" ht="15.75" customHeight="1">
      <c r="A35" s="14" t="str">
        <f>IFERROR(__xludf.DUMMYFUNCTION("""COMPUTED_VALUE"""),"lady-vols-volleyball_2009")</f>
        <v>lady-vols-volleyball_2009</v>
      </c>
      <c r="B35" s="17" t="s">
        <v>129</v>
      </c>
      <c r="C35" s="8" t="s">
        <v>130</v>
      </c>
      <c r="D35" s="8" t="s">
        <v>131</v>
      </c>
      <c r="E35" s="10" t="s">
        <v>24</v>
      </c>
      <c r="F35" s="14">
        <v>2009.0</v>
      </c>
      <c r="G35" s="8">
        <v>124.0</v>
      </c>
      <c r="H35" s="8" t="s">
        <v>71</v>
      </c>
      <c r="I35" s="18" t="s">
        <v>72</v>
      </c>
      <c r="J35" s="11" t="s">
        <v>27</v>
      </c>
      <c r="K35" s="11" t="s">
        <v>28</v>
      </c>
      <c r="L35" s="10" t="s">
        <v>29</v>
      </c>
      <c r="M35" s="8" t="s">
        <v>98</v>
      </c>
      <c r="N35" s="11" t="s">
        <v>31</v>
      </c>
      <c r="O35" s="12" t="s">
        <v>32</v>
      </c>
      <c r="P35" s="10" t="s">
        <v>33</v>
      </c>
      <c r="Q35" s="8" t="s">
        <v>34</v>
      </c>
      <c r="R35" s="9"/>
      <c r="S35" s="9"/>
      <c r="T35" s="7" t="s">
        <v>35</v>
      </c>
      <c r="U35" s="7" t="s">
        <v>35</v>
      </c>
      <c r="V35" s="9"/>
      <c r="W35" s="9"/>
    </row>
    <row r="36" ht="15.75" customHeight="1">
      <c r="A36" s="14" t="str">
        <f>IFERROR(__xludf.DUMMYFUNCTION("""COMPUTED_VALUE"""),"lady-vols-volleyball_2010")</f>
        <v>lady-vols-volleyball_2010</v>
      </c>
      <c r="B36" s="14"/>
      <c r="C36" s="9"/>
      <c r="D36" s="8" t="s">
        <v>132</v>
      </c>
      <c r="E36" s="10" t="s">
        <v>24</v>
      </c>
      <c r="F36" s="14">
        <v>2010.0</v>
      </c>
      <c r="G36" s="8">
        <v>124.0</v>
      </c>
      <c r="H36" s="8" t="s">
        <v>71</v>
      </c>
      <c r="I36" s="18" t="s">
        <v>72</v>
      </c>
      <c r="J36" s="11" t="s">
        <v>27</v>
      </c>
      <c r="K36" s="11" t="s">
        <v>28</v>
      </c>
      <c r="L36" s="10" t="s">
        <v>29</v>
      </c>
      <c r="M36" s="8" t="s">
        <v>98</v>
      </c>
      <c r="N36" s="11" t="s">
        <v>31</v>
      </c>
      <c r="O36" s="12" t="s">
        <v>32</v>
      </c>
      <c r="P36" s="10" t="s">
        <v>33</v>
      </c>
      <c r="Q36" s="8" t="s">
        <v>34</v>
      </c>
      <c r="R36" s="9"/>
      <c r="S36" s="9"/>
      <c r="T36" s="7" t="s">
        <v>35</v>
      </c>
      <c r="U36" s="7" t="s">
        <v>35</v>
      </c>
      <c r="V36" s="9"/>
      <c r="W36" s="9"/>
    </row>
    <row r="37" ht="15.75" customHeight="1">
      <c r="A37" s="14" t="str">
        <f>IFERROR(__xludf.DUMMYFUNCTION("""COMPUTED_VALUE"""),"lady-vols-volleyball_2011")</f>
        <v>lady-vols-volleyball_2011</v>
      </c>
      <c r="B37" s="14"/>
      <c r="C37" s="8" t="s">
        <v>133</v>
      </c>
      <c r="D37" s="8" t="s">
        <v>134</v>
      </c>
      <c r="E37" s="10" t="s">
        <v>24</v>
      </c>
      <c r="F37" s="14">
        <v>2011.0</v>
      </c>
      <c r="G37" s="8">
        <v>84.0</v>
      </c>
      <c r="H37" s="8" t="s">
        <v>71</v>
      </c>
      <c r="I37" s="18" t="s">
        <v>72</v>
      </c>
      <c r="J37" s="11" t="s">
        <v>27</v>
      </c>
      <c r="K37" s="11" t="s">
        <v>28</v>
      </c>
      <c r="L37" s="10" t="s">
        <v>29</v>
      </c>
      <c r="M37" s="8" t="s">
        <v>98</v>
      </c>
      <c r="N37" s="11" t="s">
        <v>31</v>
      </c>
      <c r="O37" s="12" t="s">
        <v>32</v>
      </c>
      <c r="P37" s="10" t="s">
        <v>33</v>
      </c>
      <c r="Q37" s="8" t="s">
        <v>34</v>
      </c>
      <c r="R37" s="9"/>
      <c r="S37" s="9"/>
      <c r="T37" s="7" t="s">
        <v>35</v>
      </c>
      <c r="U37" s="7" t="s">
        <v>35</v>
      </c>
      <c r="V37" s="9"/>
      <c r="W37" s="9"/>
    </row>
    <row r="38" ht="35.25" customHeight="1">
      <c r="A38" s="17" t="s">
        <v>135</v>
      </c>
      <c r="B38" s="14"/>
      <c r="C38" s="8" t="s">
        <v>136</v>
      </c>
      <c r="D38" s="8" t="s">
        <v>137</v>
      </c>
      <c r="E38" s="10" t="s">
        <v>24</v>
      </c>
      <c r="F38" s="8">
        <v>2011.0</v>
      </c>
      <c r="G38" s="8">
        <v>200.0</v>
      </c>
      <c r="H38" s="8" t="s">
        <v>71</v>
      </c>
      <c r="I38" s="18" t="s">
        <v>72</v>
      </c>
      <c r="J38" s="8" t="s">
        <v>27</v>
      </c>
      <c r="K38" s="11" t="s">
        <v>28</v>
      </c>
      <c r="L38" s="10" t="s">
        <v>29</v>
      </c>
      <c r="M38" s="8" t="s">
        <v>98</v>
      </c>
      <c r="N38" s="11" t="s">
        <v>31</v>
      </c>
      <c r="O38" s="12" t="s">
        <v>32</v>
      </c>
      <c r="P38" s="10" t="s">
        <v>33</v>
      </c>
      <c r="Q38" s="8" t="s">
        <v>34</v>
      </c>
      <c r="R38" s="19"/>
      <c r="S38" s="19"/>
      <c r="T38" s="8" t="s">
        <v>35</v>
      </c>
      <c r="U38" s="8" t="s">
        <v>35</v>
      </c>
      <c r="V38" s="9"/>
      <c r="W38" s="9"/>
    </row>
    <row r="39" ht="15.75" customHeight="1">
      <c r="A39" s="14"/>
      <c r="B39" s="1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ht="15.75" customHeight="1">
      <c r="A40" s="14"/>
      <c r="B40" s="14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ht="15.75" customHeight="1">
      <c r="A41" s="14"/>
      <c r="B41" s="1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ht="15.75" customHeight="1">
      <c r="A42" s="14"/>
      <c r="B42" s="1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ht="15.75" customHeight="1">
      <c r="A43" s="14"/>
      <c r="B43" s="1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ht="15.75" customHeight="1">
      <c r="A44" s="14"/>
      <c r="B44" s="1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ht="15.75" customHeight="1">
      <c r="A45" s="14"/>
      <c r="B45" s="14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ht="15.75" customHeight="1">
      <c r="A46" s="14"/>
      <c r="B46" s="1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ht="15.75" customHeight="1">
      <c r="A47" s="14"/>
      <c r="B47" s="14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ht="15.75" customHeight="1">
      <c r="A48" s="14"/>
      <c r="B48" s="14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</sheetData>
  <printOptions/>
  <pageMargins bottom="0.75" footer="0.0" header="0.0" left="0.7" right="0.7" top="0.75"/>
  <pageSetup orientation="portrait"/>
  <drawing r:id="rId2"/>
  <legacyDrawing r:id="rId3"/>
</worksheet>
</file>