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/student/Documents/GitHub/athletics/ladytrack/original_data/"/>
    </mc:Choice>
  </mc:AlternateContent>
  <xr:revisionPtr revIDLastSave="0" documentId="13_ncr:1_{DBF31CEE-870B-5849-A07F-823E0F5D7BA3}" xr6:coauthVersionLast="47" xr6:coauthVersionMax="47" xr10:uidLastSave="{00000000-0000-0000-0000-000000000000}"/>
  <bookViews>
    <workbookView xWindow="0" yWindow="460" windowWidth="51200" windowHeight="2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1" l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<sst xmlns="http://schemas.openxmlformats.org/spreadsheetml/2006/main" count="607" uniqueCount="138">
  <si>
    <t>adminDB</t>
  </si>
  <si>
    <t>Eidentifier</t>
  </si>
  <si>
    <t>title</t>
  </si>
  <si>
    <t>title_supplied</t>
  </si>
  <si>
    <t>creator</t>
  </si>
  <si>
    <t>date_text</t>
  </si>
  <si>
    <t>extent</t>
  </si>
  <si>
    <t>rights</t>
  </si>
  <si>
    <t>rights_URI</t>
  </si>
  <si>
    <t>subject_topic</t>
  </si>
  <si>
    <t>subject_topic_2</t>
  </si>
  <si>
    <t>subject_topic_3</t>
  </si>
  <si>
    <t>subject_topic_4</t>
  </si>
  <si>
    <t>subject_name</t>
  </si>
  <si>
    <t>subject_name_2</t>
  </si>
  <si>
    <t>subject_name_3</t>
  </si>
  <si>
    <t>subject_geographic</t>
  </si>
  <si>
    <t>form</t>
  </si>
  <si>
    <t>form 2</t>
  </si>
  <si>
    <t>form_URI</t>
  </si>
  <si>
    <t>form_lcgft</t>
  </si>
  <si>
    <t>repository</t>
  </si>
  <si>
    <t>record_source</t>
  </si>
  <si>
    <t>lady-vols-track_YYYY</t>
  </si>
  <si>
    <t>University of Tennessee Lady Volunteers track and field media guide, YYYY</t>
  </si>
  <si>
    <t>University of Tennessee, Knoxville. Department of Athletics</t>
  </si>
  <si>
    <t># of pages</t>
  </si>
  <si>
    <t>College sports for women</t>
  </si>
  <si>
    <t>College sports</t>
  </si>
  <si>
    <t>Women track and field athletes</t>
  </si>
  <si>
    <t>coaches name</t>
  </si>
  <si>
    <t>University of Tennessee, Knoxville</t>
  </si>
  <si>
    <t>Tennessee Volunteers (Swimming and diving team)</t>
  </si>
  <si>
    <t>Knoxville (Tenn.)</t>
  </si>
  <si>
    <t>booklets</t>
  </si>
  <si>
    <t>periodicals</t>
  </si>
  <si>
    <t>University of Tennessee, Knoxville. Libraries</t>
  </si>
  <si>
    <t>1978 AIAW national track/field championships May 25-27, 1978: Tom Black Track, University of Tennessee</t>
  </si>
  <si>
    <t>AIAW National Championships program, May 1978</t>
  </si>
  <si>
    <t>No Copyright – United States</t>
  </si>
  <si>
    <t>http://rightsstatements.org/vocab/NoC-US/1.0/</t>
  </si>
  <si>
    <t>All-around (Track and field)</t>
  </si>
  <si>
    <t>1982 track and field: national champions</t>
  </si>
  <si>
    <t>University of Tennessee Lady Volunteers track and field media guide, 1982</t>
  </si>
  <si>
    <t>Crawford, Terry</t>
  </si>
  <si>
    <t>1983 Lady Vols: track and field</t>
  </si>
  <si>
    <t>University of Tennessee Lady Volunteers track and field media guide, 1983</t>
  </si>
  <si>
    <t>1983 NCAA indoor track national championships, Pontiac silverdome, March 11-12: Tennessee Lady Volunteers national qualifiers</t>
  </si>
  <si>
    <t>NCAA Indoor Track National Championships program, March 1983</t>
  </si>
  <si>
    <t>1984 Tennessee Lady Vols track and field</t>
  </si>
  <si>
    <t>University of Tennessee Lady Volunteers track and field media guide, 1984</t>
  </si>
  <si>
    <t>1985 University of Tennessee track and field media guide</t>
  </si>
  <si>
    <t>University of Tennessee Lady Volunteers track and field media guide, 1985</t>
  </si>
  <si>
    <t>Schwartz, Gary</t>
  </si>
  <si>
    <t>E01-0245-015-86</t>
  </si>
  <si>
    <t>1986 University of Tennessee Lady Volunteers track &amp; field</t>
  </si>
  <si>
    <t>University of Tennessee Lady Volunteers track and field media guide, 1986</t>
  </si>
  <si>
    <t>E01-0245-011-87</t>
  </si>
  <si>
    <t>Tennessee Lady Vol track &amp; field: 1987 media guide</t>
  </si>
  <si>
    <t>University of Tennessee Lady Volunteers track and field media guide, 1987</t>
  </si>
  <si>
    <t>E01-0245-012-88</t>
  </si>
  <si>
    <t>1988 Tennessee Lady Vol track &amp; field</t>
  </si>
  <si>
    <t>University of Tennessee Lady Volunteers track and field media guide, 1988</t>
  </si>
  <si>
    <t>E01-0245-012-89</t>
  </si>
  <si>
    <t>University of Tennessee Lady Volunteers 1989 track and field gettin' in gear</t>
  </si>
  <si>
    <t>University of Tennessee Lady Volunteers track and field media guide, 1989</t>
  </si>
  <si>
    <t>In Copyright</t>
  </si>
  <si>
    <t>http://rightsstatements.org/vocab/InC/1.0/</t>
  </si>
  <si>
    <t>Doolittle, Dorothy</t>
  </si>
  <si>
    <t>E01-0245-004-90</t>
  </si>
  <si>
    <t>1990 Tennessee Lady Volunteer track &amp; field media guide: new kids in the blocks</t>
  </si>
  <si>
    <t>University of Tennessee Lady Volunteers track and field media guide, 1990</t>
  </si>
  <si>
    <t>E01-0245-011-91</t>
  </si>
  <si>
    <t>1991 Tennessee track and field: going with the flow</t>
  </si>
  <si>
    <t>University of Tennessee Lady Volunteers track and field media guide, 1991</t>
  </si>
  <si>
    <t>E01-0245-012-92</t>
  </si>
  <si>
    <t>Tennessee Lady Volunteers 1992 track &amp; field media guide</t>
  </si>
  <si>
    <t>University of Tennessee Lady Volunteers track and field media guide, 1992</t>
  </si>
  <si>
    <t>E01-0245-012-93</t>
  </si>
  <si>
    <t>1993 Tennessee Lady Volunteers track &amp; field media guide: from start to finish</t>
  </si>
  <si>
    <t>University of Tennessee Lady Volunteers track and field media guide, 1993</t>
  </si>
  <si>
    <t>E01-0245-012-94</t>
  </si>
  <si>
    <t>The University of Tennessee 1994 Lady Volunteers track &amp; field</t>
  </si>
  <si>
    <t>University of Tennessee Lady Volunteers track and field media guide, 1994</t>
  </si>
  <si>
    <t>E01-0245-012-95</t>
  </si>
  <si>
    <t>The University of Tennessee Lady volz track and field: there's no place like home</t>
  </si>
  <si>
    <t>University of Tennessee Lady Volunteers track and field media guide, 1995</t>
  </si>
  <si>
    <t>E01-0245-012-96</t>
  </si>
  <si>
    <t>The Umiversity of Tennessee 1996 Lady Volunteers track &amp; field media guide</t>
  </si>
  <si>
    <t>University of Tennessee Lady Volunteers track and field media guide, 1996</t>
  </si>
  <si>
    <t>E01-0245-012-97</t>
  </si>
  <si>
    <t>1997 Tennessee Lady Vols track &amp; field: focus!</t>
  </si>
  <si>
    <t>University of Tennessee Lady Volunteers track and field media guide, 1997</t>
  </si>
  <si>
    <t>E01-0245-61-010-98</t>
  </si>
  <si>
    <t>Tennessee 1998 Lady Vol track &amp; field: back on track</t>
  </si>
  <si>
    <t>University of Tennessee Lady Volunteers track and field media guide, 1998</t>
  </si>
  <si>
    <t>Ferguson, Myrtle</t>
  </si>
  <si>
    <t>E01-0245-61-010-99</t>
  </si>
  <si>
    <t>Full speed ahead: 1999 Tennessee Lady Vol track and field</t>
  </si>
  <si>
    <t>University of Tennessee Lady Volunteers track and field media guide, 1999</t>
  </si>
  <si>
    <t>E01-0245-61-010-00</t>
  </si>
  <si>
    <t>Tennessee star track 2000: metamorphosis!</t>
  </si>
  <si>
    <t>University of Tennessee Lady Volunteers track and field media guide, 2000</t>
  </si>
  <si>
    <t>E01-0245-61-010-01</t>
  </si>
  <si>
    <t>Facing the challenge together: 2001 Tennessee Lady Vol track &amp; field</t>
  </si>
  <si>
    <t>University of Tennessee Lady Volunteers track and field media guide, 2001</t>
  </si>
  <si>
    <t>E01-0245-061-010-02</t>
  </si>
  <si>
    <t>Energized: 2002 Tennessee Lady Vol track &amp; field</t>
  </si>
  <si>
    <t>University of Tennessee Lady Volunteers track and field media guide, 2002</t>
  </si>
  <si>
    <t>E01-0245-061-010-03</t>
  </si>
  <si>
    <t>2003 Tennessee Lady Vol track &amp; field: history in the making</t>
  </si>
  <si>
    <t>University of Tennessee Lady Volunteers track and field media guide, 2003</t>
  </si>
  <si>
    <t xml:space="preserve">Clark, J.J. </t>
  </si>
  <si>
    <t>E01-0245-061-010-04</t>
  </si>
  <si>
    <t>Tennessee 2004 Lady Vol track &amp; field</t>
  </si>
  <si>
    <t>University of Tennessee Lady Volunteers track and field media guide, 2004</t>
  </si>
  <si>
    <t>E01-0245-061-010-05</t>
  </si>
  <si>
    <t>2005 Tennessee Lady Vols track &amp; field: a cut above</t>
  </si>
  <si>
    <t>University of Tennessee Lady Volunteers track and field media guide, 2005</t>
  </si>
  <si>
    <t>E01-0245-061-010-06</t>
  </si>
  <si>
    <t>Actions speak louder than words: 2006 Tennessee Lady Volunteer track &amp; field</t>
  </si>
  <si>
    <t>University of Tennessee Lady Volunteers track and field media guide, 2006</t>
  </si>
  <si>
    <t>E01-0245-061-003-07</t>
  </si>
  <si>
    <t>Tennessee 2007 Lady Vol track &amp; field: developing champions</t>
  </si>
  <si>
    <t>University of Tennessee Lady Volunteers track and field media guide, 2007</t>
  </si>
  <si>
    <t>E01-0245-061-003-08</t>
  </si>
  <si>
    <t>Tennessee 2008 Lady Vol track &amp; field: keep the fire burning</t>
  </si>
  <si>
    <t>University of Tennessee Lady Volunteers track and field media guide, 2008</t>
  </si>
  <si>
    <t>E01-0245-061-007-09</t>
  </si>
  <si>
    <t>Tennessee 2009 Lady Volunteers track &amp; field: strong suit</t>
  </si>
  <si>
    <t>University of Tennessee Lady Volunteers track and field media guide, 2009</t>
  </si>
  <si>
    <t>E01-8601004-016-11</t>
  </si>
  <si>
    <t>2011 track &amp; field media guide: Tennessee</t>
  </si>
  <si>
    <t>University of Tennessee Volunteers and Lady Volunteers track and field media guide, 2011</t>
  </si>
  <si>
    <t>E01-8601004-016-12</t>
  </si>
  <si>
    <t>Tennessee 2012 track &amp; field</t>
  </si>
  <si>
    <t>University of Tennessee Volunteers and Lady Volunteers track and field media guide, 2012</t>
  </si>
  <si>
    <t>Tennessee Lady Volunteers track and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</si>
</sst>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"/>
  </numFmts>
  <fonts count="12" x14ac:knownFonts="1">
    <font>
      <sz val="11"/>
      <color theme="1"/>
      <name val="Arial"/>
    </font>
    <font>
      <sz val="10"/>
      <color rgb="FFFFFFFF"/>
      <name val="Arial"/>
    </font>
    <font>
      <sz val="10"/>
      <color theme="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rgb="FF343268"/>
      <name val="Calibri"/>
    </font>
    <font>
      <sz val="11"/>
      <color theme="1"/>
      <name val="Arial"/>
    </font>
    <font>
      <sz val="11"/>
      <color rgb="FF222222"/>
      <name val="Calibri"/>
    </font>
    <font>
      <u/>
      <sz val="11"/>
      <color rgb="FF1155CC"/>
      <name val="Calibri"/>
    </font>
    <font>
      <sz val="10"/>
      <color rgb="FF000000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4" borderId="0" xfId="0" applyFont="1" applyFill="1" applyAlignment="1"/>
    <xf numFmtId="0" fontId="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0" fontId="8" fillId="4" borderId="0" xfId="0" applyFont="1" applyFill="1" applyAlignment="1"/>
    <xf numFmtId="0" fontId="9" fillId="4" borderId="0" xfId="0" applyFont="1" applyFill="1" applyAlignment="1"/>
    <xf numFmtId="0" fontId="1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ightsstatements.org/vocab/NoC-US/1.0/" TargetMode="External"/><Relationship Id="rId13" Type="http://schemas.openxmlformats.org/officeDocument/2006/relationships/hyperlink" Target="http://rightsstatements.org/vocab/InC/1.0/" TargetMode="External"/><Relationship Id="rId18" Type="http://schemas.openxmlformats.org/officeDocument/2006/relationships/hyperlink" Target="http://rightsstatements.org/vocab/InC/1.0/" TargetMode="External"/><Relationship Id="rId26" Type="http://schemas.openxmlformats.org/officeDocument/2006/relationships/hyperlink" Target="http://rightsstatements.org/vocab/InC/1.0/" TargetMode="External"/><Relationship Id="rId3" Type="http://schemas.openxmlformats.org/officeDocument/2006/relationships/hyperlink" Target="http://rightsstatements.org/vocab/NoC-US/1.0/" TargetMode="External"/><Relationship Id="rId21" Type="http://schemas.openxmlformats.org/officeDocument/2006/relationships/hyperlink" Target="http://rightsstatements.org/vocab/InC/1.0/" TargetMode="External"/><Relationship Id="rId7" Type="http://schemas.openxmlformats.org/officeDocument/2006/relationships/hyperlink" Target="http://rightsstatements.org/vocab/NoC-US/1.0/" TargetMode="External"/><Relationship Id="rId12" Type="http://schemas.openxmlformats.org/officeDocument/2006/relationships/hyperlink" Target="http://rightsstatements.org/vocab/InC/1.0/" TargetMode="External"/><Relationship Id="rId17" Type="http://schemas.openxmlformats.org/officeDocument/2006/relationships/hyperlink" Target="http://rightsstatements.org/vocab/InC/1.0/" TargetMode="External"/><Relationship Id="rId25" Type="http://schemas.openxmlformats.org/officeDocument/2006/relationships/hyperlink" Target="http://rightsstatements.org/vocab/InC/1.0/" TargetMode="External"/><Relationship Id="rId2" Type="http://schemas.openxmlformats.org/officeDocument/2006/relationships/hyperlink" Target="http://rightsstatements.org/vocab/NoC-US/1.0/" TargetMode="External"/><Relationship Id="rId16" Type="http://schemas.openxmlformats.org/officeDocument/2006/relationships/hyperlink" Target="http://rightsstatements.org/vocab/InC/1.0/" TargetMode="External"/><Relationship Id="rId20" Type="http://schemas.openxmlformats.org/officeDocument/2006/relationships/hyperlink" Target="http://rightsstatements.org/vocab/InC/1.0/" TargetMode="External"/><Relationship Id="rId29" Type="http://schemas.openxmlformats.org/officeDocument/2006/relationships/hyperlink" Target="http://rightsstatements.org/vocab/InC/1.0/" TargetMode="External"/><Relationship Id="rId1" Type="http://schemas.openxmlformats.org/officeDocument/2006/relationships/hyperlink" Target="http://rightsstatements.org/vocab/NoC-US/1.0/" TargetMode="External"/><Relationship Id="rId6" Type="http://schemas.openxmlformats.org/officeDocument/2006/relationships/hyperlink" Target="http://rightsstatements.org/vocab/NoC-US/1.0/" TargetMode="External"/><Relationship Id="rId11" Type="http://schemas.openxmlformats.org/officeDocument/2006/relationships/hyperlink" Target="http://rightsstatements.org/vocab/InC/1.0/" TargetMode="External"/><Relationship Id="rId24" Type="http://schemas.openxmlformats.org/officeDocument/2006/relationships/hyperlink" Target="http://rightsstatements.org/vocab/InC/1.0/" TargetMode="External"/><Relationship Id="rId32" Type="http://schemas.openxmlformats.org/officeDocument/2006/relationships/hyperlink" Target="http://rightsstatements.org/vocab/InC/1.0/" TargetMode="External"/><Relationship Id="rId5" Type="http://schemas.openxmlformats.org/officeDocument/2006/relationships/hyperlink" Target="http://rightsstatements.org/vocab/NoC-US/1.0/" TargetMode="External"/><Relationship Id="rId15" Type="http://schemas.openxmlformats.org/officeDocument/2006/relationships/hyperlink" Target="http://rightsstatements.org/vocab/InC/1.0/" TargetMode="External"/><Relationship Id="rId23" Type="http://schemas.openxmlformats.org/officeDocument/2006/relationships/hyperlink" Target="http://rightsstatements.org/vocab/InC/1.0/" TargetMode="External"/><Relationship Id="rId28" Type="http://schemas.openxmlformats.org/officeDocument/2006/relationships/hyperlink" Target="http://rightsstatements.org/vocab/InC/1.0/" TargetMode="External"/><Relationship Id="rId10" Type="http://schemas.openxmlformats.org/officeDocument/2006/relationships/hyperlink" Target="http://rightsstatements.org/vocab/InC/1.0/" TargetMode="External"/><Relationship Id="rId19" Type="http://schemas.openxmlformats.org/officeDocument/2006/relationships/hyperlink" Target="http://rightsstatements.org/vocab/InC/1.0/" TargetMode="External"/><Relationship Id="rId31" Type="http://schemas.openxmlformats.org/officeDocument/2006/relationships/hyperlink" Target="http://rightsstatements.org/vocab/InC/1.0/" TargetMode="External"/><Relationship Id="rId4" Type="http://schemas.openxmlformats.org/officeDocument/2006/relationships/hyperlink" Target="http://rightsstatements.org/vocab/NoC-US/1.0/" TargetMode="External"/><Relationship Id="rId9" Type="http://schemas.openxmlformats.org/officeDocument/2006/relationships/hyperlink" Target="http://rightsstatements.org/vocab/NoC-US/1.0/" TargetMode="External"/><Relationship Id="rId14" Type="http://schemas.openxmlformats.org/officeDocument/2006/relationships/hyperlink" Target="http://rightsstatements.org/vocab/InC/1.0/" TargetMode="External"/><Relationship Id="rId22" Type="http://schemas.openxmlformats.org/officeDocument/2006/relationships/hyperlink" Target="http://rightsstatements.org/vocab/InC/1.0/" TargetMode="External"/><Relationship Id="rId27" Type="http://schemas.openxmlformats.org/officeDocument/2006/relationships/hyperlink" Target="http://rightsstatements.org/vocab/InC/1.0/" TargetMode="External"/><Relationship Id="rId30" Type="http://schemas.openxmlformats.org/officeDocument/2006/relationships/hyperlink" Target="http://rightsstatements.org/vocab/InC/1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8"/>
  <sheetViews>
    <sheetView tabSelected="1" topLeftCell="A12" workbookViewId="0">
      <selection activeCell="P3" sqref="P3:P34"/>
    </sheetView>
  </sheetViews>
  <sheetFormatPr baseColWidth="10" defaultColWidth="12.6640625" defaultRowHeight="15" customHeight="1" x14ac:dyDescent="0.15"/>
  <cols>
    <col min="1" max="1" width="31.6640625" customWidth="1"/>
    <col min="2" max="2" width="23.6640625" customWidth="1"/>
    <col min="3" max="3" width="31" customWidth="1"/>
    <col min="4" max="4" width="24.6640625" customWidth="1"/>
    <col min="5" max="5" width="22.6640625" customWidth="1"/>
    <col min="6" max="6" width="13.6640625" customWidth="1"/>
    <col min="7" max="7" width="8" customWidth="1"/>
    <col min="8" max="8" width="22" customWidth="1"/>
    <col min="9" max="9" width="35.83203125" customWidth="1"/>
    <col min="10" max="10" width="20.6640625" customWidth="1"/>
    <col min="11" max="11" width="19.83203125" customWidth="1"/>
    <col min="12" max="13" width="19.6640625" customWidth="1"/>
    <col min="14" max="14" width="15.6640625" customWidth="1"/>
    <col min="15" max="15" width="25.33203125" customWidth="1"/>
    <col min="16" max="16" width="38" customWidth="1"/>
    <col min="17" max="17" width="16.6640625" customWidth="1"/>
    <col min="18" max="18" width="8" customWidth="1"/>
    <col min="19" max="19" width="10.33203125" customWidth="1"/>
    <col min="20" max="21" width="7.6640625" hidden="1" customWidth="1"/>
    <col min="22" max="22" width="11.83203125" customWidth="1"/>
    <col min="23" max="23" width="12.5" customWidth="1"/>
    <col min="24" max="25" width="8" customWidth="1"/>
    <col min="26" max="34" width="7.6640625" customWidth="1"/>
  </cols>
  <sheetData>
    <row r="1" spans="1:34" ht="28" x14ac:dyDescent="0.1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5"/>
      <c r="Y1" s="5"/>
      <c r="Z1" s="6"/>
      <c r="AA1" s="6"/>
      <c r="AB1" s="6"/>
      <c r="AC1" s="6"/>
      <c r="AD1" s="6"/>
      <c r="AE1" s="6"/>
      <c r="AF1" s="6"/>
      <c r="AG1" s="6"/>
      <c r="AH1" s="6"/>
    </row>
    <row r="2" spans="1:34" ht="63.75" customHeight="1" x14ac:dyDescent="0.2">
      <c r="A2" s="7" t="s">
        <v>23</v>
      </c>
      <c r="B2" s="8"/>
      <c r="C2" s="8"/>
      <c r="D2" s="9" t="s">
        <v>24</v>
      </c>
      <c r="E2" s="10" t="s">
        <v>25</v>
      </c>
      <c r="F2" s="8"/>
      <c r="G2" s="8" t="s">
        <v>26</v>
      </c>
      <c r="H2" s="8"/>
      <c r="I2" s="8"/>
      <c r="J2" s="8"/>
      <c r="K2" s="11" t="s">
        <v>27</v>
      </c>
      <c r="L2" s="10" t="s">
        <v>28</v>
      </c>
      <c r="M2" s="12" t="s">
        <v>29</v>
      </c>
      <c r="N2" s="8" t="s">
        <v>30</v>
      </c>
      <c r="O2" s="11" t="s">
        <v>31</v>
      </c>
      <c r="P2" s="10" t="s">
        <v>32</v>
      </c>
      <c r="Q2" s="10" t="s">
        <v>33</v>
      </c>
      <c r="R2" s="9" t="s">
        <v>34</v>
      </c>
      <c r="S2" s="13" t="s">
        <v>35</v>
      </c>
      <c r="T2" s="8"/>
      <c r="U2" s="8"/>
      <c r="V2" s="14" t="s">
        <v>36</v>
      </c>
      <c r="W2" s="14" t="s">
        <v>36</v>
      </c>
      <c r="X2" s="8"/>
      <c r="Y2" s="8"/>
    </row>
    <row r="3" spans="1:34" ht="61" x14ac:dyDescent="0.2">
      <c r="A3" s="7" t="str">
        <f ca="1">IFERROR(__xludf.DUMMYFUNCTION("IMPORTRANGE(""https://docs.google.com/spreadsheets/d/1-x5YQQGCL_Ip5tmi__AbFatAWKqK2s9zoiOQSTas7xo/edit#gid=0"", ""Items!A2:A33"")"),"lady-vols-track_1978-05")</f>
        <v>lady-vols-track_1978-05</v>
      </c>
      <c r="B3" s="9"/>
      <c r="C3" s="9" t="s">
        <v>37</v>
      </c>
      <c r="D3" s="7" t="s">
        <v>38</v>
      </c>
      <c r="E3" s="10" t="s">
        <v>25</v>
      </c>
      <c r="F3" s="15">
        <v>28611</v>
      </c>
      <c r="G3" s="9">
        <v>64</v>
      </c>
      <c r="H3" s="16" t="s">
        <v>39</v>
      </c>
      <c r="I3" s="17" t="s">
        <v>40</v>
      </c>
      <c r="J3" s="11" t="s">
        <v>41</v>
      </c>
      <c r="K3" s="11" t="s">
        <v>27</v>
      </c>
      <c r="L3" s="10" t="s">
        <v>28</v>
      </c>
      <c r="M3" s="12" t="s">
        <v>29</v>
      </c>
      <c r="N3" s="8"/>
      <c r="O3" s="11" t="s">
        <v>31</v>
      </c>
      <c r="P3" s="18" t="s">
        <v>137</v>
      </c>
      <c r="Q3" s="10" t="s">
        <v>33</v>
      </c>
      <c r="R3" s="9" t="s">
        <v>34</v>
      </c>
      <c r="S3" s="13" t="s">
        <v>35</v>
      </c>
      <c r="T3" s="8"/>
      <c r="U3" s="8"/>
      <c r="V3" s="14" t="s">
        <v>36</v>
      </c>
      <c r="W3" s="14" t="s">
        <v>36</v>
      </c>
      <c r="X3" s="8"/>
      <c r="Y3" s="8"/>
    </row>
    <row r="4" spans="1:34" ht="61" x14ac:dyDescent="0.2">
      <c r="A4" s="7" t="str">
        <f ca="1">IFERROR(__xludf.DUMMYFUNCTION("""COMPUTED_VALUE"""),"lady-vols-track_1982")</f>
        <v>lady-vols-track_1982</v>
      </c>
      <c r="B4" s="9"/>
      <c r="C4" s="9" t="s">
        <v>42</v>
      </c>
      <c r="D4" s="7" t="s">
        <v>43</v>
      </c>
      <c r="E4" s="10" t="s">
        <v>25</v>
      </c>
      <c r="F4" s="7">
        <v>1982</v>
      </c>
      <c r="G4" s="9">
        <v>24</v>
      </c>
      <c r="H4" s="16" t="s">
        <v>39</v>
      </c>
      <c r="I4" s="17" t="s">
        <v>40</v>
      </c>
      <c r="J4" s="11" t="s">
        <v>41</v>
      </c>
      <c r="K4" s="11" t="s">
        <v>27</v>
      </c>
      <c r="L4" s="10" t="s">
        <v>28</v>
      </c>
      <c r="M4" s="12" t="s">
        <v>29</v>
      </c>
      <c r="N4" s="9" t="s">
        <v>44</v>
      </c>
      <c r="O4" s="11" t="s">
        <v>31</v>
      </c>
      <c r="P4" s="18" t="s">
        <v>137</v>
      </c>
      <c r="Q4" s="10" t="s">
        <v>33</v>
      </c>
      <c r="R4" s="13" t="s">
        <v>34</v>
      </c>
      <c r="S4" s="13" t="s">
        <v>35</v>
      </c>
      <c r="T4" s="19"/>
      <c r="U4" s="19"/>
      <c r="V4" s="14" t="s">
        <v>36</v>
      </c>
      <c r="W4" s="14" t="s">
        <v>36</v>
      </c>
      <c r="X4" s="8"/>
      <c r="Y4" s="8"/>
    </row>
    <row r="5" spans="1:34" ht="61" x14ac:dyDescent="0.2">
      <c r="A5" s="7" t="str">
        <f ca="1">IFERROR(__xludf.DUMMYFUNCTION("""COMPUTED_VALUE"""),"lady-vols-track_1983")</f>
        <v>lady-vols-track_1983</v>
      </c>
      <c r="B5" s="9"/>
      <c r="C5" s="9" t="s">
        <v>45</v>
      </c>
      <c r="D5" s="7" t="s">
        <v>46</v>
      </c>
      <c r="E5" s="10" t="s">
        <v>25</v>
      </c>
      <c r="F5" s="7">
        <v>1983</v>
      </c>
      <c r="G5" s="9">
        <v>40</v>
      </c>
      <c r="H5" s="16" t="s">
        <v>39</v>
      </c>
      <c r="I5" s="17" t="s">
        <v>40</v>
      </c>
      <c r="J5" s="11" t="s">
        <v>41</v>
      </c>
      <c r="K5" s="11" t="s">
        <v>27</v>
      </c>
      <c r="L5" s="10" t="s">
        <v>28</v>
      </c>
      <c r="M5" s="12" t="s">
        <v>29</v>
      </c>
      <c r="N5" s="13" t="s">
        <v>44</v>
      </c>
      <c r="O5" s="11" t="s">
        <v>31</v>
      </c>
      <c r="P5" s="18" t="s">
        <v>137</v>
      </c>
      <c r="Q5" s="10" t="s">
        <v>33</v>
      </c>
      <c r="R5" s="13" t="s">
        <v>34</v>
      </c>
      <c r="S5" s="13" t="s">
        <v>35</v>
      </c>
      <c r="T5" s="19"/>
      <c r="U5" s="19"/>
      <c r="V5" s="14" t="s">
        <v>36</v>
      </c>
      <c r="W5" s="14" t="s">
        <v>36</v>
      </c>
      <c r="X5" s="8"/>
      <c r="Y5" s="8"/>
    </row>
    <row r="6" spans="1:34" ht="61" x14ac:dyDescent="0.2">
      <c r="A6" s="7" t="str">
        <f ca="1">IFERROR(__xludf.DUMMYFUNCTION("""COMPUTED_VALUE"""),"lady-vols-track_1983-03")</f>
        <v>lady-vols-track_1983-03</v>
      </c>
      <c r="B6" s="9"/>
      <c r="C6" s="13" t="s">
        <v>47</v>
      </c>
      <c r="D6" s="13" t="s">
        <v>48</v>
      </c>
      <c r="E6" s="10" t="s">
        <v>25</v>
      </c>
      <c r="F6" s="7">
        <v>1983</v>
      </c>
      <c r="G6" s="13">
        <v>36</v>
      </c>
      <c r="H6" s="16" t="s">
        <v>39</v>
      </c>
      <c r="I6" s="17" t="s">
        <v>40</v>
      </c>
      <c r="J6" s="11" t="s">
        <v>41</v>
      </c>
      <c r="K6" s="11" t="s">
        <v>27</v>
      </c>
      <c r="L6" s="10" t="s">
        <v>28</v>
      </c>
      <c r="M6" s="12" t="s">
        <v>29</v>
      </c>
      <c r="N6" s="13" t="s">
        <v>44</v>
      </c>
      <c r="O6" s="11" t="s">
        <v>31</v>
      </c>
      <c r="P6" s="18" t="s">
        <v>137</v>
      </c>
      <c r="Q6" s="10" t="s">
        <v>33</v>
      </c>
      <c r="R6" s="13" t="s">
        <v>34</v>
      </c>
      <c r="S6" s="13" t="s">
        <v>35</v>
      </c>
      <c r="T6" s="19"/>
      <c r="U6" s="19"/>
      <c r="V6" s="14" t="s">
        <v>36</v>
      </c>
      <c r="W6" s="14" t="s">
        <v>36</v>
      </c>
      <c r="X6" s="8"/>
      <c r="Y6" s="8"/>
    </row>
    <row r="7" spans="1:34" ht="61" x14ac:dyDescent="0.2">
      <c r="A7" s="7" t="str">
        <f ca="1">IFERROR(__xludf.DUMMYFUNCTION("""COMPUTED_VALUE"""),"lady-vols-track_1984")</f>
        <v>lady-vols-track_1984</v>
      </c>
      <c r="B7" s="9"/>
      <c r="C7" s="13" t="s">
        <v>49</v>
      </c>
      <c r="D7" s="20" t="s">
        <v>50</v>
      </c>
      <c r="E7" s="10" t="s">
        <v>25</v>
      </c>
      <c r="F7" s="7">
        <v>1984</v>
      </c>
      <c r="G7" s="13">
        <v>40</v>
      </c>
      <c r="H7" s="16" t="s">
        <v>39</v>
      </c>
      <c r="I7" s="17" t="s">
        <v>40</v>
      </c>
      <c r="J7" s="11" t="s">
        <v>41</v>
      </c>
      <c r="K7" s="11" t="s">
        <v>27</v>
      </c>
      <c r="L7" s="10" t="s">
        <v>28</v>
      </c>
      <c r="M7" s="12" t="s">
        <v>29</v>
      </c>
      <c r="N7" s="13" t="s">
        <v>44</v>
      </c>
      <c r="O7" s="11" t="s">
        <v>31</v>
      </c>
      <c r="P7" s="18" t="s">
        <v>137</v>
      </c>
      <c r="Q7" s="10" t="s">
        <v>33</v>
      </c>
      <c r="R7" s="13" t="s">
        <v>34</v>
      </c>
      <c r="S7" s="13" t="s">
        <v>35</v>
      </c>
      <c r="T7" s="19"/>
      <c r="U7" s="19"/>
      <c r="V7" s="14" t="s">
        <v>36</v>
      </c>
      <c r="W7" s="14" t="s">
        <v>36</v>
      </c>
      <c r="X7" s="8"/>
      <c r="Y7" s="8"/>
    </row>
    <row r="8" spans="1:34" ht="61" x14ac:dyDescent="0.2">
      <c r="A8" s="7" t="str">
        <f ca="1">IFERROR(__xludf.DUMMYFUNCTION("""COMPUTED_VALUE"""),"lady-vols-track_1985")</f>
        <v>lady-vols-track_1985</v>
      </c>
      <c r="B8" s="7"/>
      <c r="C8" s="20" t="s">
        <v>51</v>
      </c>
      <c r="D8" s="20" t="s">
        <v>52</v>
      </c>
      <c r="E8" s="10" t="s">
        <v>25</v>
      </c>
      <c r="F8" s="8">
        <v>1985</v>
      </c>
      <c r="G8" s="8">
        <v>48</v>
      </c>
      <c r="H8" s="16" t="s">
        <v>39</v>
      </c>
      <c r="I8" s="17" t="s">
        <v>40</v>
      </c>
      <c r="J8" s="11" t="s">
        <v>41</v>
      </c>
      <c r="K8" s="11" t="s">
        <v>27</v>
      </c>
      <c r="L8" s="10" t="s">
        <v>28</v>
      </c>
      <c r="M8" s="12" t="s">
        <v>29</v>
      </c>
      <c r="N8" s="13" t="s">
        <v>53</v>
      </c>
      <c r="O8" s="11" t="s">
        <v>31</v>
      </c>
      <c r="P8" s="18" t="s">
        <v>137</v>
      </c>
      <c r="Q8" s="10" t="s">
        <v>33</v>
      </c>
      <c r="R8" s="13" t="s">
        <v>34</v>
      </c>
      <c r="S8" s="13" t="s">
        <v>35</v>
      </c>
      <c r="T8" s="19"/>
      <c r="U8" s="19"/>
      <c r="V8" s="14" t="s">
        <v>36</v>
      </c>
      <c r="W8" s="14" t="s">
        <v>36</v>
      </c>
      <c r="X8" s="8"/>
      <c r="Y8" s="8"/>
    </row>
    <row r="9" spans="1:34" ht="61" x14ac:dyDescent="0.2">
      <c r="A9" s="7" t="str">
        <f ca="1">IFERROR(__xludf.DUMMYFUNCTION("""COMPUTED_VALUE"""),"lady-vols-track_1986")</f>
        <v>lady-vols-track_1986</v>
      </c>
      <c r="B9" s="20" t="s">
        <v>54</v>
      </c>
      <c r="C9" s="20" t="s">
        <v>55</v>
      </c>
      <c r="D9" s="20" t="s">
        <v>56</v>
      </c>
      <c r="E9" s="10" t="s">
        <v>25</v>
      </c>
      <c r="F9" s="8">
        <v>1986</v>
      </c>
      <c r="G9" s="8">
        <v>44</v>
      </c>
      <c r="H9" s="16" t="s">
        <v>39</v>
      </c>
      <c r="I9" s="17" t="s">
        <v>40</v>
      </c>
      <c r="J9" s="11" t="s">
        <v>41</v>
      </c>
      <c r="K9" s="11" t="s">
        <v>27</v>
      </c>
      <c r="L9" s="10" t="s">
        <v>28</v>
      </c>
      <c r="M9" s="12" t="s">
        <v>29</v>
      </c>
      <c r="N9" s="13" t="s">
        <v>53</v>
      </c>
      <c r="O9" s="11" t="s">
        <v>31</v>
      </c>
      <c r="P9" s="18" t="s">
        <v>137</v>
      </c>
      <c r="Q9" s="10" t="s">
        <v>33</v>
      </c>
      <c r="R9" s="13" t="s">
        <v>34</v>
      </c>
      <c r="S9" s="13" t="s">
        <v>35</v>
      </c>
      <c r="T9" s="19"/>
      <c r="U9" s="19"/>
      <c r="V9" s="14" t="s">
        <v>36</v>
      </c>
      <c r="W9" s="14" t="s">
        <v>36</v>
      </c>
      <c r="X9" s="8"/>
      <c r="Y9" s="8"/>
    </row>
    <row r="10" spans="1:34" ht="61" x14ac:dyDescent="0.2">
      <c r="A10" s="7" t="str">
        <f ca="1">IFERROR(__xludf.DUMMYFUNCTION("""COMPUTED_VALUE"""),"lady-vols-track_1987")</f>
        <v>lady-vols-track_1987</v>
      </c>
      <c r="B10" s="13" t="s">
        <v>57</v>
      </c>
      <c r="C10" s="13" t="s">
        <v>58</v>
      </c>
      <c r="D10" s="20" t="s">
        <v>59</v>
      </c>
      <c r="E10" s="10" t="s">
        <v>25</v>
      </c>
      <c r="F10" s="8">
        <v>1987</v>
      </c>
      <c r="G10" s="8">
        <v>44</v>
      </c>
      <c r="H10" s="16" t="s">
        <v>39</v>
      </c>
      <c r="I10" s="17" t="s">
        <v>40</v>
      </c>
      <c r="J10" s="11" t="s">
        <v>41</v>
      </c>
      <c r="K10" s="11" t="s">
        <v>27</v>
      </c>
      <c r="L10" s="10" t="s">
        <v>28</v>
      </c>
      <c r="M10" s="12" t="s">
        <v>29</v>
      </c>
      <c r="N10" s="13" t="s">
        <v>53</v>
      </c>
      <c r="O10" s="11" t="s">
        <v>31</v>
      </c>
      <c r="P10" s="18" t="s">
        <v>137</v>
      </c>
      <c r="Q10" s="10" t="s">
        <v>33</v>
      </c>
      <c r="R10" s="13" t="s">
        <v>34</v>
      </c>
      <c r="S10" s="13" t="s">
        <v>35</v>
      </c>
      <c r="T10" s="19"/>
      <c r="U10" s="19"/>
      <c r="V10" s="14" t="s">
        <v>36</v>
      </c>
      <c r="W10" s="14" t="s">
        <v>36</v>
      </c>
      <c r="X10" s="8"/>
      <c r="Y10" s="8"/>
    </row>
    <row r="11" spans="1:34" ht="61" x14ac:dyDescent="0.2">
      <c r="A11" s="7" t="str">
        <f ca="1">IFERROR(__xludf.DUMMYFUNCTION("""COMPUTED_VALUE"""),"lady-vols-track_1988")</f>
        <v>lady-vols-track_1988</v>
      </c>
      <c r="B11" s="20" t="s">
        <v>60</v>
      </c>
      <c r="C11" s="7" t="s">
        <v>61</v>
      </c>
      <c r="D11" s="20" t="s">
        <v>62</v>
      </c>
      <c r="E11" s="10" t="s">
        <v>25</v>
      </c>
      <c r="F11" s="8">
        <v>1988</v>
      </c>
      <c r="G11" s="8">
        <v>44</v>
      </c>
      <c r="H11" s="16" t="s">
        <v>39</v>
      </c>
      <c r="I11" s="17" t="s">
        <v>40</v>
      </c>
      <c r="J11" s="11" t="s">
        <v>41</v>
      </c>
      <c r="K11" s="11" t="s">
        <v>27</v>
      </c>
      <c r="L11" s="10" t="s">
        <v>28</v>
      </c>
      <c r="M11" s="12" t="s">
        <v>29</v>
      </c>
      <c r="N11" s="13" t="s">
        <v>53</v>
      </c>
      <c r="O11" s="11" t="s">
        <v>31</v>
      </c>
      <c r="P11" s="18" t="s">
        <v>137</v>
      </c>
      <c r="Q11" s="10" t="s">
        <v>33</v>
      </c>
      <c r="R11" s="13" t="s">
        <v>34</v>
      </c>
      <c r="S11" s="13" t="s">
        <v>35</v>
      </c>
      <c r="T11" s="19"/>
      <c r="U11" s="19"/>
      <c r="V11" s="14" t="s">
        <v>36</v>
      </c>
      <c r="W11" s="14" t="s">
        <v>36</v>
      </c>
      <c r="X11" s="8"/>
      <c r="Y11" s="8"/>
    </row>
    <row r="12" spans="1:34" ht="61" x14ac:dyDescent="0.2">
      <c r="A12" s="7" t="str">
        <f ca="1">IFERROR(__xludf.DUMMYFUNCTION("""COMPUTED_VALUE"""),"lady-vols-track_1989")</f>
        <v>lady-vols-track_1989</v>
      </c>
      <c r="B12" s="20" t="s">
        <v>63</v>
      </c>
      <c r="C12" s="20" t="s">
        <v>64</v>
      </c>
      <c r="D12" s="20" t="s">
        <v>65</v>
      </c>
      <c r="E12" s="10" t="s">
        <v>25</v>
      </c>
      <c r="F12" s="8">
        <v>1989</v>
      </c>
      <c r="G12" s="8">
        <v>48</v>
      </c>
      <c r="H12" s="16" t="s">
        <v>66</v>
      </c>
      <c r="I12" s="17" t="s">
        <v>67</v>
      </c>
      <c r="J12" s="11" t="s">
        <v>41</v>
      </c>
      <c r="K12" s="11" t="s">
        <v>27</v>
      </c>
      <c r="L12" s="10" t="s">
        <v>28</v>
      </c>
      <c r="M12" s="12" t="s">
        <v>29</v>
      </c>
      <c r="N12" s="13" t="s">
        <v>68</v>
      </c>
      <c r="O12" s="11" t="s">
        <v>31</v>
      </c>
      <c r="P12" s="18" t="s">
        <v>137</v>
      </c>
      <c r="Q12" s="10" t="s">
        <v>33</v>
      </c>
      <c r="R12" s="13" t="s">
        <v>34</v>
      </c>
      <c r="S12" s="13" t="s">
        <v>35</v>
      </c>
      <c r="T12" s="19"/>
      <c r="U12" s="19"/>
      <c r="V12" s="14" t="s">
        <v>36</v>
      </c>
      <c r="W12" s="14" t="s">
        <v>36</v>
      </c>
      <c r="X12" s="8"/>
      <c r="Y12" s="8"/>
    </row>
    <row r="13" spans="1:34" ht="61" x14ac:dyDescent="0.2">
      <c r="A13" s="7" t="str">
        <f ca="1">IFERROR(__xludf.DUMMYFUNCTION("""COMPUTED_VALUE"""),"lady-vols-track_1990")</f>
        <v>lady-vols-track_1990</v>
      </c>
      <c r="B13" s="20" t="s">
        <v>69</v>
      </c>
      <c r="C13" s="20" t="s">
        <v>70</v>
      </c>
      <c r="D13" s="20" t="s">
        <v>71</v>
      </c>
      <c r="E13" s="10" t="s">
        <v>25</v>
      </c>
      <c r="F13" s="8">
        <v>1990</v>
      </c>
      <c r="G13" s="8">
        <v>52</v>
      </c>
      <c r="H13" s="16" t="s">
        <v>66</v>
      </c>
      <c r="I13" s="17" t="s">
        <v>67</v>
      </c>
      <c r="J13" s="11" t="s">
        <v>41</v>
      </c>
      <c r="K13" s="11" t="s">
        <v>27</v>
      </c>
      <c r="L13" s="10" t="s">
        <v>28</v>
      </c>
      <c r="M13" s="12" t="s">
        <v>29</v>
      </c>
      <c r="N13" s="13" t="s">
        <v>68</v>
      </c>
      <c r="O13" s="11" t="s">
        <v>31</v>
      </c>
      <c r="P13" s="18" t="s">
        <v>137</v>
      </c>
      <c r="Q13" s="10" t="s">
        <v>33</v>
      </c>
      <c r="R13" s="13" t="s">
        <v>34</v>
      </c>
      <c r="S13" s="13" t="s">
        <v>35</v>
      </c>
      <c r="T13" s="19"/>
      <c r="U13" s="19"/>
      <c r="V13" s="14" t="s">
        <v>36</v>
      </c>
      <c r="W13" s="14" t="s">
        <v>36</v>
      </c>
      <c r="X13" s="8"/>
      <c r="Y13" s="8"/>
    </row>
    <row r="14" spans="1:34" ht="61" x14ac:dyDescent="0.2">
      <c r="A14" s="7" t="str">
        <f ca="1">IFERROR(__xludf.DUMMYFUNCTION("""COMPUTED_VALUE"""),"lady-vols-track_1991")</f>
        <v>lady-vols-track_1991</v>
      </c>
      <c r="B14" s="13" t="s">
        <v>72</v>
      </c>
      <c r="C14" s="13" t="s">
        <v>73</v>
      </c>
      <c r="D14" s="20" t="s">
        <v>74</v>
      </c>
      <c r="E14" s="10" t="s">
        <v>25</v>
      </c>
      <c r="F14" s="13">
        <v>1991</v>
      </c>
      <c r="G14" s="13">
        <v>52</v>
      </c>
      <c r="H14" s="16" t="s">
        <v>66</v>
      </c>
      <c r="I14" s="17" t="s">
        <v>67</v>
      </c>
      <c r="J14" s="11" t="s">
        <v>41</v>
      </c>
      <c r="K14" s="11" t="s">
        <v>27</v>
      </c>
      <c r="L14" s="10" t="s">
        <v>28</v>
      </c>
      <c r="M14" s="12" t="s">
        <v>29</v>
      </c>
      <c r="N14" s="13" t="s">
        <v>68</v>
      </c>
      <c r="O14" s="11" t="s">
        <v>31</v>
      </c>
      <c r="P14" s="18" t="s">
        <v>137</v>
      </c>
      <c r="Q14" s="10" t="s">
        <v>33</v>
      </c>
      <c r="R14" s="13" t="s">
        <v>34</v>
      </c>
      <c r="S14" s="13" t="s">
        <v>35</v>
      </c>
      <c r="T14" s="19"/>
      <c r="U14" s="19"/>
      <c r="V14" s="14" t="s">
        <v>36</v>
      </c>
      <c r="W14" s="14" t="s">
        <v>36</v>
      </c>
      <c r="X14" s="8"/>
      <c r="Y14" s="8"/>
    </row>
    <row r="15" spans="1:34" ht="61" x14ac:dyDescent="0.2">
      <c r="A15" s="7" t="str">
        <f ca="1">IFERROR(__xludf.DUMMYFUNCTION("""COMPUTED_VALUE"""),"lady-vols-track_1992")</f>
        <v>lady-vols-track_1992</v>
      </c>
      <c r="B15" s="20" t="s">
        <v>75</v>
      </c>
      <c r="C15" s="20" t="s">
        <v>76</v>
      </c>
      <c r="D15" s="20" t="s">
        <v>77</v>
      </c>
      <c r="E15" s="10" t="s">
        <v>25</v>
      </c>
      <c r="F15" s="8">
        <v>1992</v>
      </c>
      <c r="G15" s="8">
        <v>52</v>
      </c>
      <c r="H15" s="16" t="s">
        <v>66</v>
      </c>
      <c r="I15" s="17" t="s">
        <v>67</v>
      </c>
      <c r="J15" s="11" t="s">
        <v>41</v>
      </c>
      <c r="K15" s="11" t="s">
        <v>27</v>
      </c>
      <c r="L15" s="10" t="s">
        <v>28</v>
      </c>
      <c r="M15" s="12" t="s">
        <v>29</v>
      </c>
      <c r="N15" s="13" t="s">
        <v>68</v>
      </c>
      <c r="O15" s="11" t="s">
        <v>31</v>
      </c>
      <c r="P15" s="18" t="s">
        <v>137</v>
      </c>
      <c r="Q15" s="10" t="s">
        <v>33</v>
      </c>
      <c r="R15" s="13" t="s">
        <v>34</v>
      </c>
      <c r="S15" s="13" t="s">
        <v>35</v>
      </c>
      <c r="T15" s="19"/>
      <c r="U15" s="19"/>
      <c r="V15" s="14" t="s">
        <v>36</v>
      </c>
      <c r="W15" s="14" t="s">
        <v>36</v>
      </c>
      <c r="X15" s="8"/>
      <c r="Y15" s="8"/>
    </row>
    <row r="16" spans="1:34" ht="61" x14ac:dyDescent="0.2">
      <c r="A16" s="7" t="str">
        <f ca="1">IFERROR(__xludf.DUMMYFUNCTION("""COMPUTED_VALUE"""),"lady-vols-track_1993")</f>
        <v>lady-vols-track_1993</v>
      </c>
      <c r="B16" s="20" t="s">
        <v>78</v>
      </c>
      <c r="C16" s="20" t="s">
        <v>79</v>
      </c>
      <c r="D16" s="20" t="s">
        <v>80</v>
      </c>
      <c r="E16" s="10" t="s">
        <v>25</v>
      </c>
      <c r="F16" s="8">
        <v>1993</v>
      </c>
      <c r="G16" s="8">
        <v>68</v>
      </c>
      <c r="H16" s="16" t="s">
        <v>66</v>
      </c>
      <c r="I16" s="17" t="s">
        <v>67</v>
      </c>
      <c r="J16" s="11" t="s">
        <v>41</v>
      </c>
      <c r="K16" s="11" t="s">
        <v>27</v>
      </c>
      <c r="L16" s="10" t="s">
        <v>28</v>
      </c>
      <c r="M16" s="12" t="s">
        <v>29</v>
      </c>
      <c r="N16" s="13" t="s">
        <v>68</v>
      </c>
      <c r="O16" s="11" t="s">
        <v>31</v>
      </c>
      <c r="P16" s="18" t="s">
        <v>137</v>
      </c>
      <c r="Q16" s="10" t="s">
        <v>33</v>
      </c>
      <c r="R16" s="13" t="s">
        <v>34</v>
      </c>
      <c r="S16" s="13" t="s">
        <v>35</v>
      </c>
      <c r="T16" s="19"/>
      <c r="U16" s="19"/>
      <c r="V16" s="14" t="s">
        <v>36</v>
      </c>
      <c r="W16" s="14" t="s">
        <v>36</v>
      </c>
      <c r="X16" s="8"/>
      <c r="Y16" s="8"/>
    </row>
    <row r="17" spans="1:25" ht="61" x14ac:dyDescent="0.2">
      <c r="A17" s="7" t="str">
        <f ca="1">IFERROR(__xludf.DUMMYFUNCTION("""COMPUTED_VALUE"""),"lady-vols-track_1994")</f>
        <v>lady-vols-track_1994</v>
      </c>
      <c r="B17" s="20" t="s">
        <v>81</v>
      </c>
      <c r="C17" s="20" t="s">
        <v>82</v>
      </c>
      <c r="D17" s="20" t="s">
        <v>83</v>
      </c>
      <c r="E17" s="10" t="s">
        <v>25</v>
      </c>
      <c r="F17" s="8">
        <v>1994</v>
      </c>
      <c r="G17" s="8">
        <v>68</v>
      </c>
      <c r="H17" s="16" t="s">
        <v>66</v>
      </c>
      <c r="I17" s="17" t="s">
        <v>67</v>
      </c>
      <c r="J17" s="11" t="s">
        <v>41</v>
      </c>
      <c r="K17" s="11" t="s">
        <v>27</v>
      </c>
      <c r="L17" s="10" t="s">
        <v>28</v>
      </c>
      <c r="M17" s="12" t="s">
        <v>29</v>
      </c>
      <c r="N17" s="13" t="s">
        <v>68</v>
      </c>
      <c r="O17" s="11" t="s">
        <v>31</v>
      </c>
      <c r="P17" s="18" t="s">
        <v>137</v>
      </c>
      <c r="Q17" s="10" t="s">
        <v>33</v>
      </c>
      <c r="R17" s="13" t="s">
        <v>34</v>
      </c>
      <c r="S17" s="13" t="s">
        <v>35</v>
      </c>
      <c r="T17" s="19"/>
      <c r="U17" s="19"/>
      <c r="V17" s="14" t="s">
        <v>36</v>
      </c>
      <c r="W17" s="14" t="s">
        <v>36</v>
      </c>
      <c r="X17" s="8"/>
      <c r="Y17" s="8"/>
    </row>
    <row r="18" spans="1:25" ht="61" x14ac:dyDescent="0.2">
      <c r="A18" s="7" t="str">
        <f ca="1">IFERROR(__xludf.DUMMYFUNCTION("""COMPUTED_VALUE"""),"lady-vols-track_1995")</f>
        <v>lady-vols-track_1995</v>
      </c>
      <c r="B18" s="20" t="s">
        <v>84</v>
      </c>
      <c r="C18" s="20" t="s">
        <v>85</v>
      </c>
      <c r="D18" s="20" t="s">
        <v>86</v>
      </c>
      <c r="E18" s="10" t="s">
        <v>25</v>
      </c>
      <c r="F18" s="8">
        <v>1995</v>
      </c>
      <c r="G18" s="8">
        <v>80</v>
      </c>
      <c r="H18" s="16" t="s">
        <v>66</v>
      </c>
      <c r="I18" s="17" t="s">
        <v>67</v>
      </c>
      <c r="J18" s="11" t="s">
        <v>41</v>
      </c>
      <c r="K18" s="11" t="s">
        <v>27</v>
      </c>
      <c r="L18" s="10" t="s">
        <v>28</v>
      </c>
      <c r="M18" s="12" t="s">
        <v>29</v>
      </c>
      <c r="N18" s="13" t="s">
        <v>68</v>
      </c>
      <c r="O18" s="11" t="s">
        <v>31</v>
      </c>
      <c r="P18" s="18" t="s">
        <v>137</v>
      </c>
      <c r="Q18" s="10" t="s">
        <v>33</v>
      </c>
      <c r="R18" s="13" t="s">
        <v>34</v>
      </c>
      <c r="S18" s="13" t="s">
        <v>35</v>
      </c>
      <c r="T18" s="19"/>
      <c r="U18" s="19"/>
      <c r="V18" s="14" t="s">
        <v>36</v>
      </c>
      <c r="W18" s="14" t="s">
        <v>36</v>
      </c>
      <c r="X18" s="8"/>
      <c r="Y18" s="8"/>
    </row>
    <row r="19" spans="1:25" ht="61" x14ac:dyDescent="0.2">
      <c r="A19" s="7" t="str">
        <f ca="1">IFERROR(__xludf.DUMMYFUNCTION("""COMPUTED_VALUE"""),"lady-vols-track_1996")</f>
        <v>lady-vols-track_1996</v>
      </c>
      <c r="B19" s="13" t="s">
        <v>87</v>
      </c>
      <c r="C19" s="13" t="s">
        <v>88</v>
      </c>
      <c r="D19" s="20" t="s">
        <v>89</v>
      </c>
      <c r="E19" s="10" t="s">
        <v>25</v>
      </c>
      <c r="F19" s="8">
        <v>1996</v>
      </c>
      <c r="G19" s="8">
        <v>76</v>
      </c>
      <c r="H19" s="16" t="s">
        <v>66</v>
      </c>
      <c r="I19" s="17" t="s">
        <v>67</v>
      </c>
      <c r="J19" s="11" t="s">
        <v>41</v>
      </c>
      <c r="K19" s="11" t="s">
        <v>27</v>
      </c>
      <c r="L19" s="10" t="s">
        <v>28</v>
      </c>
      <c r="M19" s="12" t="s">
        <v>29</v>
      </c>
      <c r="N19" s="13" t="s">
        <v>68</v>
      </c>
      <c r="O19" s="11" t="s">
        <v>31</v>
      </c>
      <c r="P19" s="18" t="s">
        <v>137</v>
      </c>
      <c r="Q19" s="10" t="s">
        <v>33</v>
      </c>
      <c r="R19" s="13" t="s">
        <v>34</v>
      </c>
      <c r="S19" s="13" t="s">
        <v>35</v>
      </c>
      <c r="T19" s="19"/>
      <c r="U19" s="19"/>
      <c r="V19" s="14" t="s">
        <v>36</v>
      </c>
      <c r="W19" s="14" t="s">
        <v>36</v>
      </c>
      <c r="X19" s="8"/>
      <c r="Y19" s="8"/>
    </row>
    <row r="20" spans="1:25" ht="61" x14ac:dyDescent="0.2">
      <c r="A20" s="7" t="str">
        <f ca="1">IFERROR(__xludf.DUMMYFUNCTION("""COMPUTED_VALUE"""),"lady-vols-track_1997")</f>
        <v>lady-vols-track_1997</v>
      </c>
      <c r="B20" s="20" t="s">
        <v>90</v>
      </c>
      <c r="C20" s="20" t="s">
        <v>91</v>
      </c>
      <c r="D20" s="20" t="s">
        <v>92</v>
      </c>
      <c r="E20" s="10" t="s">
        <v>25</v>
      </c>
      <c r="F20" s="8">
        <v>1997</v>
      </c>
      <c r="G20" s="8">
        <v>68</v>
      </c>
      <c r="H20" s="16" t="s">
        <v>66</v>
      </c>
      <c r="I20" s="17" t="s">
        <v>67</v>
      </c>
      <c r="J20" s="11" t="s">
        <v>41</v>
      </c>
      <c r="K20" s="11" t="s">
        <v>27</v>
      </c>
      <c r="L20" s="10" t="s">
        <v>28</v>
      </c>
      <c r="M20" s="12" t="s">
        <v>29</v>
      </c>
      <c r="N20" s="13" t="s">
        <v>68</v>
      </c>
      <c r="O20" s="11" t="s">
        <v>31</v>
      </c>
      <c r="P20" s="18" t="s">
        <v>137</v>
      </c>
      <c r="Q20" s="10" t="s">
        <v>33</v>
      </c>
      <c r="R20" s="13" t="s">
        <v>34</v>
      </c>
      <c r="S20" s="13" t="s">
        <v>35</v>
      </c>
      <c r="T20" s="19"/>
      <c r="U20" s="19"/>
      <c r="V20" s="14" t="s">
        <v>36</v>
      </c>
      <c r="W20" s="14" t="s">
        <v>36</v>
      </c>
      <c r="X20" s="8"/>
      <c r="Y20" s="8"/>
    </row>
    <row r="21" spans="1:25" ht="61" x14ac:dyDescent="0.2">
      <c r="A21" s="7" t="str">
        <f ca="1">IFERROR(__xludf.DUMMYFUNCTION("""COMPUTED_VALUE"""),"lady-vols-track_1998")</f>
        <v>lady-vols-track_1998</v>
      </c>
      <c r="B21" s="20" t="s">
        <v>93</v>
      </c>
      <c r="C21" s="20" t="s">
        <v>94</v>
      </c>
      <c r="D21" s="20" t="s">
        <v>95</v>
      </c>
      <c r="E21" s="10" t="s">
        <v>25</v>
      </c>
      <c r="F21" s="8">
        <v>1998</v>
      </c>
      <c r="G21" s="8">
        <v>68</v>
      </c>
      <c r="H21" s="16" t="s">
        <v>66</v>
      </c>
      <c r="I21" s="17" t="s">
        <v>67</v>
      </c>
      <c r="J21" s="11" t="s">
        <v>41</v>
      </c>
      <c r="K21" s="11" t="s">
        <v>27</v>
      </c>
      <c r="L21" s="10" t="s">
        <v>28</v>
      </c>
      <c r="M21" s="12" t="s">
        <v>29</v>
      </c>
      <c r="N21" s="13" t="s">
        <v>96</v>
      </c>
      <c r="O21" s="11" t="s">
        <v>31</v>
      </c>
      <c r="P21" s="18" t="s">
        <v>137</v>
      </c>
      <c r="Q21" s="10" t="s">
        <v>33</v>
      </c>
      <c r="R21" s="13" t="s">
        <v>34</v>
      </c>
      <c r="S21" s="13" t="s">
        <v>35</v>
      </c>
      <c r="T21" s="19"/>
      <c r="U21" s="19"/>
      <c r="V21" s="14" t="s">
        <v>36</v>
      </c>
      <c r="W21" s="14" t="s">
        <v>36</v>
      </c>
      <c r="X21" s="8"/>
      <c r="Y21" s="8"/>
    </row>
    <row r="22" spans="1:25" ht="61" x14ac:dyDescent="0.2">
      <c r="A22" s="7" t="str">
        <f ca="1">IFERROR(__xludf.DUMMYFUNCTION("""COMPUTED_VALUE"""),"lady-vols-track_1999")</f>
        <v>lady-vols-track_1999</v>
      </c>
      <c r="B22" s="13" t="s">
        <v>97</v>
      </c>
      <c r="C22" s="13" t="s">
        <v>98</v>
      </c>
      <c r="D22" s="20" t="s">
        <v>99</v>
      </c>
      <c r="E22" s="10" t="s">
        <v>25</v>
      </c>
      <c r="F22" s="7">
        <v>1999</v>
      </c>
      <c r="G22" s="13">
        <v>76</v>
      </c>
      <c r="H22" s="16" t="s">
        <v>66</v>
      </c>
      <c r="I22" s="17" t="s">
        <v>67</v>
      </c>
      <c r="J22" s="11" t="s">
        <v>41</v>
      </c>
      <c r="K22" s="11" t="s">
        <v>27</v>
      </c>
      <c r="L22" s="10" t="s">
        <v>28</v>
      </c>
      <c r="M22" s="12" t="s">
        <v>29</v>
      </c>
      <c r="N22" s="13" t="s">
        <v>96</v>
      </c>
      <c r="O22" s="11" t="s">
        <v>31</v>
      </c>
      <c r="P22" s="18" t="s">
        <v>137</v>
      </c>
      <c r="Q22" s="10" t="s">
        <v>33</v>
      </c>
      <c r="R22" s="13" t="s">
        <v>34</v>
      </c>
      <c r="S22" s="13" t="s">
        <v>35</v>
      </c>
      <c r="T22" s="19"/>
      <c r="U22" s="19"/>
      <c r="V22" s="14" t="s">
        <v>36</v>
      </c>
      <c r="W22" s="14" t="s">
        <v>36</v>
      </c>
      <c r="X22" s="8"/>
      <c r="Y22" s="8"/>
    </row>
    <row r="23" spans="1:25" ht="61" x14ac:dyDescent="0.2">
      <c r="A23" s="7" t="str">
        <f ca="1">IFERROR(__xludf.DUMMYFUNCTION("""COMPUTED_VALUE"""),"lady-vols-track_2000")</f>
        <v>lady-vols-track_2000</v>
      </c>
      <c r="B23" s="20" t="s">
        <v>100</v>
      </c>
      <c r="C23" s="20" t="s">
        <v>101</v>
      </c>
      <c r="D23" s="20" t="s">
        <v>102</v>
      </c>
      <c r="E23" s="10" t="s">
        <v>25</v>
      </c>
      <c r="F23" s="8">
        <v>2000</v>
      </c>
      <c r="G23" s="8">
        <v>80</v>
      </c>
      <c r="H23" s="16" t="s">
        <v>66</v>
      </c>
      <c r="I23" s="17" t="s">
        <v>67</v>
      </c>
      <c r="J23" s="11" t="s">
        <v>41</v>
      </c>
      <c r="K23" s="11" t="s">
        <v>27</v>
      </c>
      <c r="L23" s="10" t="s">
        <v>28</v>
      </c>
      <c r="M23" s="12" t="s">
        <v>29</v>
      </c>
      <c r="N23" s="13" t="s">
        <v>96</v>
      </c>
      <c r="O23" s="11" t="s">
        <v>31</v>
      </c>
      <c r="P23" s="18" t="s">
        <v>137</v>
      </c>
      <c r="Q23" s="10" t="s">
        <v>33</v>
      </c>
      <c r="R23" s="13" t="s">
        <v>34</v>
      </c>
      <c r="S23" s="13" t="s">
        <v>35</v>
      </c>
      <c r="T23" s="19"/>
      <c r="U23" s="19"/>
      <c r="V23" s="14" t="s">
        <v>36</v>
      </c>
      <c r="W23" s="14" t="s">
        <v>36</v>
      </c>
      <c r="X23" s="8"/>
      <c r="Y23" s="8"/>
    </row>
    <row r="24" spans="1:25" ht="61" x14ac:dyDescent="0.2">
      <c r="A24" s="7" t="str">
        <f ca="1">IFERROR(__xludf.DUMMYFUNCTION("""COMPUTED_VALUE"""),"lady-vols-track_2001")</f>
        <v>lady-vols-track_2001</v>
      </c>
      <c r="B24" s="20" t="s">
        <v>103</v>
      </c>
      <c r="C24" s="20" t="s">
        <v>104</v>
      </c>
      <c r="D24" s="20" t="s">
        <v>105</v>
      </c>
      <c r="E24" s="10" t="s">
        <v>25</v>
      </c>
      <c r="F24" s="8">
        <v>2001</v>
      </c>
      <c r="G24" s="13">
        <v>86</v>
      </c>
      <c r="H24" s="16" t="s">
        <v>66</v>
      </c>
      <c r="I24" s="17" t="s">
        <v>67</v>
      </c>
      <c r="J24" s="11" t="s">
        <v>41</v>
      </c>
      <c r="K24" s="11" t="s">
        <v>27</v>
      </c>
      <c r="L24" s="10" t="s">
        <v>28</v>
      </c>
      <c r="M24" s="12" t="s">
        <v>29</v>
      </c>
      <c r="N24" s="13" t="s">
        <v>96</v>
      </c>
      <c r="O24" s="11" t="s">
        <v>31</v>
      </c>
      <c r="P24" s="18" t="s">
        <v>137</v>
      </c>
      <c r="Q24" s="10" t="s">
        <v>33</v>
      </c>
      <c r="R24" s="13" t="s">
        <v>34</v>
      </c>
      <c r="S24" s="13" t="s">
        <v>35</v>
      </c>
      <c r="T24" s="19"/>
      <c r="U24" s="19"/>
      <c r="V24" s="14" t="s">
        <v>36</v>
      </c>
      <c r="W24" s="14" t="s">
        <v>36</v>
      </c>
      <c r="X24" s="8"/>
      <c r="Y24" s="8"/>
    </row>
    <row r="25" spans="1:25" ht="61" x14ac:dyDescent="0.2">
      <c r="A25" s="7" t="str">
        <f ca="1">IFERROR(__xludf.DUMMYFUNCTION("""COMPUTED_VALUE"""),"lady-vols-track_2002")</f>
        <v>lady-vols-track_2002</v>
      </c>
      <c r="B25" s="20" t="s">
        <v>106</v>
      </c>
      <c r="C25" s="20" t="s">
        <v>107</v>
      </c>
      <c r="D25" s="20" t="s">
        <v>108</v>
      </c>
      <c r="E25" s="10" t="s">
        <v>25</v>
      </c>
      <c r="F25" s="8">
        <v>2002</v>
      </c>
      <c r="G25" s="8">
        <v>96</v>
      </c>
      <c r="H25" s="16" t="s">
        <v>66</v>
      </c>
      <c r="I25" s="17" t="s">
        <v>67</v>
      </c>
      <c r="J25" s="11" t="s">
        <v>41</v>
      </c>
      <c r="K25" s="11" t="s">
        <v>27</v>
      </c>
      <c r="L25" s="10" t="s">
        <v>28</v>
      </c>
      <c r="M25" s="12" t="s">
        <v>29</v>
      </c>
      <c r="N25" s="13" t="s">
        <v>96</v>
      </c>
      <c r="O25" s="11" t="s">
        <v>31</v>
      </c>
      <c r="P25" s="18" t="s">
        <v>137</v>
      </c>
      <c r="Q25" s="10" t="s">
        <v>33</v>
      </c>
      <c r="R25" s="13" t="s">
        <v>34</v>
      </c>
      <c r="S25" s="13" t="s">
        <v>35</v>
      </c>
      <c r="T25" s="19"/>
      <c r="U25" s="19"/>
      <c r="V25" s="14" t="s">
        <v>36</v>
      </c>
      <c r="W25" s="14" t="s">
        <v>36</v>
      </c>
      <c r="X25" s="8"/>
      <c r="Y25" s="8"/>
    </row>
    <row r="26" spans="1:25" ht="61" x14ac:dyDescent="0.2">
      <c r="A26" s="7" t="str">
        <f ca="1">IFERROR(__xludf.DUMMYFUNCTION("""COMPUTED_VALUE"""),"lady-vols-track_2003")</f>
        <v>lady-vols-track_2003</v>
      </c>
      <c r="B26" s="20" t="s">
        <v>109</v>
      </c>
      <c r="C26" s="20" t="s">
        <v>110</v>
      </c>
      <c r="D26" s="20" t="s">
        <v>111</v>
      </c>
      <c r="E26" s="10" t="s">
        <v>25</v>
      </c>
      <c r="F26" s="8">
        <v>2003</v>
      </c>
      <c r="G26" s="8">
        <v>108</v>
      </c>
      <c r="H26" s="16" t="s">
        <v>66</v>
      </c>
      <c r="I26" s="17" t="s">
        <v>67</v>
      </c>
      <c r="J26" s="11" t="s">
        <v>41</v>
      </c>
      <c r="K26" s="11" t="s">
        <v>27</v>
      </c>
      <c r="L26" s="10" t="s">
        <v>28</v>
      </c>
      <c r="M26" s="12" t="s">
        <v>29</v>
      </c>
      <c r="N26" s="13" t="s">
        <v>112</v>
      </c>
      <c r="O26" s="11" t="s">
        <v>31</v>
      </c>
      <c r="P26" s="18" t="s">
        <v>137</v>
      </c>
      <c r="Q26" s="10" t="s">
        <v>33</v>
      </c>
      <c r="R26" s="13" t="s">
        <v>34</v>
      </c>
      <c r="S26" s="13" t="s">
        <v>35</v>
      </c>
      <c r="T26" s="19"/>
      <c r="U26" s="19"/>
      <c r="V26" s="14" t="s">
        <v>36</v>
      </c>
      <c r="W26" s="14" t="s">
        <v>36</v>
      </c>
      <c r="X26" s="8"/>
      <c r="Y26" s="8"/>
    </row>
    <row r="27" spans="1:25" ht="61" x14ac:dyDescent="0.2">
      <c r="A27" s="7" t="str">
        <f ca="1">IFERROR(__xludf.DUMMYFUNCTION("""COMPUTED_VALUE"""),"lady-vols-track_2004")</f>
        <v>lady-vols-track_2004</v>
      </c>
      <c r="B27" s="20" t="s">
        <v>113</v>
      </c>
      <c r="C27" s="20" t="s">
        <v>114</v>
      </c>
      <c r="D27" s="20" t="s">
        <v>115</v>
      </c>
      <c r="E27" s="10" t="s">
        <v>25</v>
      </c>
      <c r="F27" s="8">
        <v>2004</v>
      </c>
      <c r="G27" s="8">
        <v>112</v>
      </c>
      <c r="H27" s="16" t="s">
        <v>66</v>
      </c>
      <c r="I27" s="17" t="s">
        <v>67</v>
      </c>
      <c r="J27" s="11" t="s">
        <v>41</v>
      </c>
      <c r="K27" s="11" t="s">
        <v>27</v>
      </c>
      <c r="L27" s="10" t="s">
        <v>28</v>
      </c>
      <c r="M27" s="12" t="s">
        <v>29</v>
      </c>
      <c r="N27" s="13" t="s">
        <v>112</v>
      </c>
      <c r="O27" s="11" t="s">
        <v>31</v>
      </c>
      <c r="P27" s="18" t="s">
        <v>137</v>
      </c>
      <c r="Q27" s="10" t="s">
        <v>33</v>
      </c>
      <c r="R27" s="13" t="s">
        <v>34</v>
      </c>
      <c r="S27" s="13" t="s">
        <v>35</v>
      </c>
      <c r="T27" s="19"/>
      <c r="U27" s="19"/>
      <c r="V27" s="14" t="s">
        <v>36</v>
      </c>
      <c r="W27" s="14" t="s">
        <v>36</v>
      </c>
      <c r="X27" s="8"/>
      <c r="Y27" s="8"/>
    </row>
    <row r="28" spans="1:25" ht="15.75" customHeight="1" x14ac:dyDescent="0.2">
      <c r="A28" s="7" t="str">
        <f ca="1">IFERROR(__xludf.DUMMYFUNCTION("""COMPUTED_VALUE"""),"lady-vols-track_2005")</f>
        <v>lady-vols-track_2005</v>
      </c>
      <c r="B28" s="20" t="s">
        <v>116</v>
      </c>
      <c r="C28" s="20" t="s">
        <v>117</v>
      </c>
      <c r="D28" s="20" t="s">
        <v>118</v>
      </c>
      <c r="E28" s="10" t="s">
        <v>25</v>
      </c>
      <c r="F28" s="8">
        <v>2005</v>
      </c>
      <c r="G28" s="8">
        <v>116</v>
      </c>
      <c r="H28" s="16" t="s">
        <v>66</v>
      </c>
      <c r="I28" s="17" t="s">
        <v>67</v>
      </c>
      <c r="J28" s="11" t="s">
        <v>41</v>
      </c>
      <c r="K28" s="11" t="s">
        <v>27</v>
      </c>
      <c r="L28" s="10" t="s">
        <v>28</v>
      </c>
      <c r="M28" s="12" t="s">
        <v>29</v>
      </c>
      <c r="N28" s="13" t="s">
        <v>112</v>
      </c>
      <c r="O28" s="11" t="s">
        <v>31</v>
      </c>
      <c r="P28" s="18" t="s">
        <v>137</v>
      </c>
      <c r="Q28" s="10" t="s">
        <v>33</v>
      </c>
      <c r="R28" s="13" t="s">
        <v>34</v>
      </c>
      <c r="S28" s="13" t="s">
        <v>35</v>
      </c>
      <c r="T28" s="19"/>
      <c r="U28" s="19"/>
      <c r="V28" s="14" t="s">
        <v>36</v>
      </c>
      <c r="W28" s="14" t="s">
        <v>36</v>
      </c>
      <c r="X28" s="8"/>
      <c r="Y28" s="8"/>
    </row>
    <row r="29" spans="1:25" ht="15.75" customHeight="1" x14ac:dyDescent="0.2">
      <c r="A29" s="7" t="str">
        <f ca="1">IFERROR(__xludf.DUMMYFUNCTION("""COMPUTED_VALUE"""),"lady-vols-track_2006")</f>
        <v>lady-vols-track_2006</v>
      </c>
      <c r="B29" s="20" t="s">
        <v>119</v>
      </c>
      <c r="C29" s="20" t="s">
        <v>120</v>
      </c>
      <c r="D29" s="20" t="s">
        <v>121</v>
      </c>
      <c r="E29" s="10" t="s">
        <v>25</v>
      </c>
      <c r="F29" s="8">
        <v>2006</v>
      </c>
      <c r="G29" s="8">
        <v>120</v>
      </c>
      <c r="H29" s="16" t="s">
        <v>66</v>
      </c>
      <c r="I29" s="17" t="s">
        <v>67</v>
      </c>
      <c r="J29" s="11" t="s">
        <v>41</v>
      </c>
      <c r="K29" s="11" t="s">
        <v>27</v>
      </c>
      <c r="L29" s="10" t="s">
        <v>28</v>
      </c>
      <c r="M29" s="12" t="s">
        <v>29</v>
      </c>
      <c r="N29" s="13" t="s">
        <v>112</v>
      </c>
      <c r="O29" s="11" t="s">
        <v>31</v>
      </c>
      <c r="P29" s="18" t="s">
        <v>137</v>
      </c>
      <c r="Q29" s="10" t="s">
        <v>33</v>
      </c>
      <c r="R29" s="13" t="s">
        <v>34</v>
      </c>
      <c r="S29" s="13" t="s">
        <v>35</v>
      </c>
      <c r="T29" s="19"/>
      <c r="U29" s="19"/>
      <c r="V29" s="14" t="s">
        <v>36</v>
      </c>
      <c r="W29" s="14" t="s">
        <v>36</v>
      </c>
      <c r="X29" s="8"/>
      <c r="Y29" s="8"/>
    </row>
    <row r="30" spans="1:25" ht="15.75" customHeight="1" x14ac:dyDescent="0.2">
      <c r="A30" s="7" t="str">
        <f ca="1">IFERROR(__xludf.DUMMYFUNCTION("""COMPUTED_VALUE"""),"lady-vols-track_2007")</f>
        <v>lady-vols-track_2007</v>
      </c>
      <c r="B30" s="13" t="s">
        <v>122</v>
      </c>
      <c r="C30" s="13" t="s">
        <v>123</v>
      </c>
      <c r="D30" s="20" t="s">
        <v>124</v>
      </c>
      <c r="E30" s="10" t="s">
        <v>25</v>
      </c>
      <c r="F30" s="7">
        <v>2007</v>
      </c>
      <c r="G30" s="13">
        <v>124</v>
      </c>
      <c r="H30" s="16" t="s">
        <v>66</v>
      </c>
      <c r="I30" s="17" t="s">
        <v>67</v>
      </c>
      <c r="J30" s="11" t="s">
        <v>41</v>
      </c>
      <c r="K30" s="11" t="s">
        <v>27</v>
      </c>
      <c r="L30" s="10" t="s">
        <v>28</v>
      </c>
      <c r="M30" s="12" t="s">
        <v>29</v>
      </c>
      <c r="N30" s="13" t="s">
        <v>112</v>
      </c>
      <c r="O30" s="11" t="s">
        <v>31</v>
      </c>
      <c r="P30" s="18" t="s">
        <v>137</v>
      </c>
      <c r="Q30" s="10" t="s">
        <v>33</v>
      </c>
      <c r="R30" s="13" t="s">
        <v>34</v>
      </c>
      <c r="S30" s="13" t="s">
        <v>35</v>
      </c>
      <c r="T30" s="19"/>
      <c r="U30" s="19"/>
      <c r="V30" s="14" t="s">
        <v>36</v>
      </c>
      <c r="W30" s="14" t="s">
        <v>36</v>
      </c>
      <c r="X30" s="8"/>
      <c r="Y30" s="8"/>
    </row>
    <row r="31" spans="1:25" ht="15.75" customHeight="1" x14ac:dyDescent="0.2">
      <c r="A31" s="7" t="str">
        <f ca="1">IFERROR(__xludf.DUMMYFUNCTION("""COMPUTED_VALUE"""),"lady-vols-track_2008")</f>
        <v>lady-vols-track_2008</v>
      </c>
      <c r="B31" s="20" t="s">
        <v>125</v>
      </c>
      <c r="C31" s="20" t="s">
        <v>126</v>
      </c>
      <c r="D31" s="20" t="s">
        <v>127</v>
      </c>
      <c r="E31" s="10" t="s">
        <v>25</v>
      </c>
      <c r="F31" s="8">
        <v>2008</v>
      </c>
      <c r="G31" s="8">
        <v>124</v>
      </c>
      <c r="H31" s="16" t="s">
        <v>66</v>
      </c>
      <c r="I31" s="17" t="s">
        <v>67</v>
      </c>
      <c r="J31" s="11" t="s">
        <v>41</v>
      </c>
      <c r="K31" s="11" t="s">
        <v>27</v>
      </c>
      <c r="L31" s="10" t="s">
        <v>28</v>
      </c>
      <c r="M31" s="12" t="s">
        <v>29</v>
      </c>
      <c r="N31" s="13" t="s">
        <v>112</v>
      </c>
      <c r="O31" s="11" t="s">
        <v>31</v>
      </c>
      <c r="P31" s="18" t="s">
        <v>137</v>
      </c>
      <c r="Q31" s="10" t="s">
        <v>33</v>
      </c>
      <c r="R31" s="13" t="s">
        <v>34</v>
      </c>
      <c r="S31" s="13" t="s">
        <v>35</v>
      </c>
      <c r="T31" s="19"/>
      <c r="U31" s="19"/>
      <c r="V31" s="14" t="s">
        <v>36</v>
      </c>
      <c r="W31" s="14" t="s">
        <v>36</v>
      </c>
      <c r="X31" s="8"/>
      <c r="Y31" s="8"/>
    </row>
    <row r="32" spans="1:25" ht="15.75" customHeight="1" x14ac:dyDescent="0.2">
      <c r="A32" s="7" t="str">
        <f ca="1">IFERROR(__xludf.DUMMYFUNCTION("""COMPUTED_VALUE"""),"lady-vols-track_2009")</f>
        <v>lady-vols-track_2009</v>
      </c>
      <c r="B32" s="13" t="s">
        <v>128</v>
      </c>
      <c r="C32" s="13" t="s">
        <v>129</v>
      </c>
      <c r="D32" s="20" t="s">
        <v>130</v>
      </c>
      <c r="E32" s="10" t="s">
        <v>25</v>
      </c>
      <c r="F32" s="7">
        <v>2009</v>
      </c>
      <c r="G32" s="13">
        <v>124</v>
      </c>
      <c r="H32" s="16" t="s">
        <v>66</v>
      </c>
      <c r="I32" s="17" t="s">
        <v>67</v>
      </c>
      <c r="J32" s="11" t="s">
        <v>41</v>
      </c>
      <c r="K32" s="11" t="s">
        <v>27</v>
      </c>
      <c r="L32" s="10" t="s">
        <v>28</v>
      </c>
      <c r="M32" s="12" t="s">
        <v>29</v>
      </c>
      <c r="N32" s="13" t="s">
        <v>112</v>
      </c>
      <c r="O32" s="11" t="s">
        <v>31</v>
      </c>
      <c r="P32" s="18" t="s">
        <v>137</v>
      </c>
      <c r="Q32" s="10" t="s">
        <v>33</v>
      </c>
      <c r="R32" s="13" t="s">
        <v>34</v>
      </c>
      <c r="S32" s="13" t="s">
        <v>35</v>
      </c>
      <c r="T32" s="19"/>
      <c r="U32" s="19"/>
      <c r="V32" s="14" t="s">
        <v>36</v>
      </c>
      <c r="W32" s="14" t="s">
        <v>36</v>
      </c>
      <c r="X32" s="8"/>
      <c r="Y32" s="8"/>
    </row>
    <row r="33" spans="1:25" ht="15.75" customHeight="1" x14ac:dyDescent="0.2">
      <c r="A33" s="7" t="str">
        <f ca="1">IFERROR(__xludf.DUMMYFUNCTION("""COMPUTED_VALUE"""),"lady-vols-track_2011")</f>
        <v>lady-vols-track_2011</v>
      </c>
      <c r="B33" s="13" t="s">
        <v>131</v>
      </c>
      <c r="C33" s="13" t="s">
        <v>132</v>
      </c>
      <c r="D33" s="20" t="s">
        <v>133</v>
      </c>
      <c r="E33" s="10" t="s">
        <v>25</v>
      </c>
      <c r="F33" s="7">
        <v>2011</v>
      </c>
      <c r="G33" s="13">
        <v>184</v>
      </c>
      <c r="H33" s="16" t="s">
        <v>66</v>
      </c>
      <c r="I33" s="17" t="s">
        <v>67</v>
      </c>
      <c r="J33" s="11" t="s">
        <v>41</v>
      </c>
      <c r="K33" s="11" t="s">
        <v>27</v>
      </c>
      <c r="L33" s="10" t="s">
        <v>28</v>
      </c>
      <c r="M33" s="12" t="s">
        <v>29</v>
      </c>
      <c r="N33" s="13" t="s">
        <v>112</v>
      </c>
      <c r="O33" s="11" t="s">
        <v>31</v>
      </c>
      <c r="P33" s="18" t="s">
        <v>137</v>
      </c>
      <c r="Q33" s="10" t="s">
        <v>33</v>
      </c>
      <c r="R33" s="13" t="s">
        <v>34</v>
      </c>
      <c r="S33" s="13" t="s">
        <v>35</v>
      </c>
      <c r="T33" s="19"/>
      <c r="U33" s="19"/>
      <c r="V33" s="14" t="s">
        <v>36</v>
      </c>
      <c r="W33" s="14" t="s">
        <v>36</v>
      </c>
      <c r="X33" s="8"/>
      <c r="Y33" s="8"/>
    </row>
    <row r="34" spans="1:25" ht="15.75" customHeight="1" x14ac:dyDescent="0.2">
      <c r="A34" s="7" t="str">
        <f ca="1">IFERROR(__xludf.DUMMYFUNCTION("""COMPUTED_VALUE"""),"lady-vols-track_2012")</f>
        <v>lady-vols-track_2012</v>
      </c>
      <c r="B34" s="13" t="s">
        <v>134</v>
      </c>
      <c r="C34" s="13" t="s">
        <v>135</v>
      </c>
      <c r="D34" s="20" t="s">
        <v>136</v>
      </c>
      <c r="E34" s="10" t="s">
        <v>25</v>
      </c>
      <c r="F34" s="7">
        <v>2012</v>
      </c>
      <c r="G34" s="13">
        <v>172</v>
      </c>
      <c r="H34" s="16" t="s">
        <v>66</v>
      </c>
      <c r="I34" s="17" t="s">
        <v>67</v>
      </c>
      <c r="J34" s="11" t="s">
        <v>41</v>
      </c>
      <c r="K34" s="11" t="s">
        <v>27</v>
      </c>
      <c r="L34" s="10" t="s">
        <v>28</v>
      </c>
      <c r="M34" s="12" t="s">
        <v>29</v>
      </c>
      <c r="N34" s="13" t="s">
        <v>112</v>
      </c>
      <c r="O34" s="11" t="s">
        <v>31</v>
      </c>
      <c r="P34" s="18" t="s">
        <v>137</v>
      </c>
      <c r="Q34" s="10" t="s">
        <v>33</v>
      </c>
      <c r="R34" s="13" t="s">
        <v>34</v>
      </c>
      <c r="S34" s="13" t="s">
        <v>35</v>
      </c>
      <c r="T34" s="19"/>
      <c r="U34" s="19"/>
      <c r="V34" s="14" t="s">
        <v>36</v>
      </c>
      <c r="W34" s="14" t="s">
        <v>36</v>
      </c>
      <c r="X34" s="8"/>
      <c r="Y34" s="8"/>
    </row>
    <row r="35" spans="1:25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.7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15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15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15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15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15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15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15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15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ht="15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ht="15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ht="15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ht="15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spans="1:25" ht="15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  <row r="1001" spans="1:25" ht="15.75" customHeight="1" x14ac:dyDescent="0.2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</row>
    <row r="1002" spans="1:25" ht="15.75" customHeight="1" x14ac:dyDescent="0.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</row>
    <row r="1003" spans="1:25" ht="15.75" customHeight="1" x14ac:dyDescent="0.2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</row>
    <row r="1004" spans="1:25" ht="15.75" customHeight="1" x14ac:dyDescent="0.2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</row>
    <row r="1005" spans="1:25" ht="15.75" customHeight="1" x14ac:dyDescent="0.2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</row>
    <row r="1006" spans="1:25" ht="15.75" customHeight="1" x14ac:dyDescent="0.2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</row>
    <row r="1007" spans="1:25" ht="15.75" customHeight="1" x14ac:dyDescent="0.2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</row>
    <row r="1008" spans="1:25" ht="15.75" customHeight="1" x14ac:dyDescent="0.2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</row>
  </sheetData>
  <hyperlinks>
    <hyperlink ref="I3" r:id="rId1" xr:uid="{00000000-0004-0000-0000-000000000000}"/>
    <hyperlink ref="I4" r:id="rId2" xr:uid="{00000000-0004-0000-0000-000001000000}"/>
    <hyperlink ref="I5" r:id="rId3" xr:uid="{00000000-0004-0000-0000-000002000000}"/>
    <hyperlink ref="I6" r:id="rId4" xr:uid="{00000000-0004-0000-0000-000003000000}"/>
    <hyperlink ref="I7" r:id="rId5" xr:uid="{00000000-0004-0000-0000-000004000000}"/>
    <hyperlink ref="I8" r:id="rId6" xr:uid="{00000000-0004-0000-0000-000005000000}"/>
    <hyperlink ref="I9" r:id="rId7" xr:uid="{00000000-0004-0000-0000-000006000000}"/>
    <hyperlink ref="I10" r:id="rId8" xr:uid="{00000000-0004-0000-0000-000007000000}"/>
    <hyperlink ref="I11" r:id="rId9" xr:uid="{00000000-0004-0000-0000-000008000000}"/>
    <hyperlink ref="I12" r:id="rId10" xr:uid="{00000000-0004-0000-0000-000009000000}"/>
    <hyperlink ref="I13" r:id="rId11" xr:uid="{00000000-0004-0000-0000-00000A000000}"/>
    <hyperlink ref="I14" r:id="rId12" xr:uid="{00000000-0004-0000-0000-00000B000000}"/>
    <hyperlink ref="I15" r:id="rId13" xr:uid="{00000000-0004-0000-0000-00000C000000}"/>
    <hyperlink ref="I16" r:id="rId14" xr:uid="{00000000-0004-0000-0000-00000D000000}"/>
    <hyperlink ref="I17" r:id="rId15" xr:uid="{00000000-0004-0000-0000-00000E000000}"/>
    <hyperlink ref="I18" r:id="rId16" xr:uid="{00000000-0004-0000-0000-00000F000000}"/>
    <hyperlink ref="I19" r:id="rId17" xr:uid="{00000000-0004-0000-0000-000010000000}"/>
    <hyperlink ref="I20" r:id="rId18" xr:uid="{00000000-0004-0000-0000-000011000000}"/>
    <hyperlink ref="I21" r:id="rId19" xr:uid="{00000000-0004-0000-0000-000012000000}"/>
    <hyperlink ref="I22" r:id="rId20" xr:uid="{00000000-0004-0000-0000-000013000000}"/>
    <hyperlink ref="I23" r:id="rId21" xr:uid="{00000000-0004-0000-0000-000014000000}"/>
    <hyperlink ref="I24" r:id="rId22" xr:uid="{00000000-0004-0000-0000-000015000000}"/>
    <hyperlink ref="I25" r:id="rId23" xr:uid="{00000000-0004-0000-0000-000016000000}"/>
    <hyperlink ref="I26" r:id="rId24" xr:uid="{00000000-0004-0000-0000-000017000000}"/>
    <hyperlink ref="I27" r:id="rId25" xr:uid="{00000000-0004-0000-0000-000018000000}"/>
    <hyperlink ref="I28" r:id="rId26" xr:uid="{00000000-0004-0000-0000-000019000000}"/>
    <hyperlink ref="I29" r:id="rId27" xr:uid="{00000000-0004-0000-0000-00001A000000}"/>
    <hyperlink ref="I30" r:id="rId28" xr:uid="{00000000-0004-0000-0000-00001B000000}"/>
    <hyperlink ref="I31" r:id="rId29" xr:uid="{00000000-0004-0000-0000-00001C000000}"/>
    <hyperlink ref="I32" r:id="rId30" xr:uid="{00000000-0004-0000-0000-00001D000000}"/>
    <hyperlink ref="I33" r:id="rId31" xr:uid="{00000000-0004-0000-0000-00001E000000}"/>
    <hyperlink ref="I34" r:id="rId32" xr:uid="{00000000-0004-0000-0000-00001F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2021-11-05T19:18:47Z</dcterms:modified>
</cp:coreProperties>
</file>