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k\Documents\GitHub\closed_chain_affordance\real_robot_data_plots_and_demos\comparison_experiments\"/>
    </mc:Choice>
  </mc:AlternateContent>
  <xr:revisionPtr revIDLastSave="0" documentId="13_ncr:1_{DC9822E8-CBE3-4297-854C-794F5EF8B50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ata_summary" sheetId="2" r:id="rId1"/>
  </sheets>
  <definedNames>
    <definedName name="_xlchart.v1.0" hidden="1">data_summary!$G$1:$G$2</definedName>
    <definedName name="_xlchart.v1.1" hidden="1">data_summary!$G$2</definedName>
    <definedName name="_xlchart.v1.10" hidden="1">data_summary!$H$1:$H$2</definedName>
    <definedName name="_xlchart.v1.11" hidden="1">data_summary!$H$3:$H$7</definedName>
    <definedName name="_xlchart.v1.12" hidden="1">data_summary!$I$1:$I$2</definedName>
    <definedName name="_xlchart.v1.13" hidden="1">data_summary!$I$3:$I$7</definedName>
    <definedName name="_xlchart.v1.14" hidden="1">data_summary!$G$13:$G$17</definedName>
    <definedName name="_xlchart.v1.15" hidden="1">data_summary!$G$1:$G$2</definedName>
    <definedName name="_xlchart.v1.16" hidden="1">data_summary!$G$2</definedName>
    <definedName name="_xlchart.v1.17" hidden="1">data_summary!$H$13:$H$17</definedName>
    <definedName name="_xlchart.v1.18" hidden="1">data_summary!$H$1:$H$2</definedName>
    <definedName name="_xlchart.v1.19" hidden="1">data_summary!$I$13:$I$17</definedName>
    <definedName name="_xlchart.v1.2" hidden="1">data_summary!$G$8:$G$12</definedName>
    <definedName name="_xlchart.v1.20" hidden="1">data_summary!$I$1:$I$2</definedName>
    <definedName name="_xlchart.v1.21" hidden="1">data_summary!$D$1:$D$2</definedName>
    <definedName name="_xlchart.v1.22" hidden="1">data_summary!$D$2</definedName>
    <definedName name="_xlchart.v1.23" hidden="1">data_summary!$D$3:$D$17</definedName>
    <definedName name="_xlchart.v1.24" hidden="1">data_summary!$F$1:$F$2</definedName>
    <definedName name="_xlchart.v1.25" hidden="1">data_summary!$F$3:$F$17</definedName>
    <definedName name="_xlchart.v1.26" hidden="1">(data_summary!$O$4,data_summary!$O$9:$O$10,data_summary!$O$12,data_summary!$O$15:$O$17)</definedName>
    <definedName name="_xlchart.v1.27" hidden="1">(data_summary!$P$4,data_summary!$P$9:$P$10,data_summary!$P$12,data_summary!$P$15:$P$17)</definedName>
    <definedName name="_xlchart.v1.28" hidden="1">(data_summary!$Q$4,data_summary!$Q$9:$Q$10,data_summary!$Q$12,data_summary!$Q$15:$Q$17)</definedName>
    <definedName name="_xlchart.v1.29" hidden="1">data_summary!$O$1:$O$2</definedName>
    <definedName name="_xlchart.v1.3" hidden="1">data_summary!$H$1:$H$2</definedName>
    <definedName name="_xlchart.v1.30" hidden="1">data_summary!$O$2</definedName>
    <definedName name="_xlchart.v1.31" hidden="1">data_summary!$P$1:$P$2</definedName>
    <definedName name="_xlchart.v1.32" hidden="1">data_summary!$Q$1:$Q$2</definedName>
    <definedName name="_xlchart.v1.33" hidden="1">(data_summary!$D$4,data_summary!$D$9:$D$10,data_summary!$D$12,data_summary!$D$15:$D$17)</definedName>
    <definedName name="_xlchart.v1.34" hidden="1">(data_summary!$E$4,data_summary!$E$9:$E$10,data_summary!$E$12,data_summary!$E$15:$E$17)</definedName>
    <definedName name="_xlchart.v1.35" hidden="1">(data_summary!$F$4,data_summary!$F$9:$F$10,data_summary!$F$12,data_summary!$F$15:$F$17)</definedName>
    <definedName name="_xlchart.v1.36" hidden="1">data_summary!$D$1:$D$2</definedName>
    <definedName name="_xlchart.v1.37" hidden="1">data_summary!$D$2</definedName>
    <definedName name="_xlchart.v1.38" hidden="1">data_summary!$D$2:$F$2</definedName>
    <definedName name="_xlchart.v1.39" hidden="1">data_summary!$E$1:$E$2</definedName>
    <definedName name="_xlchart.v1.4" hidden="1">data_summary!$H$8:$H$12</definedName>
    <definedName name="_xlchart.v1.40" hidden="1">data_summary!$F$1:$F$2</definedName>
    <definedName name="_xlchart.v1.41" hidden="1">data_summary!$G$1:$G$2</definedName>
    <definedName name="_xlchart.v1.42" hidden="1">data_summary!$G$2</definedName>
    <definedName name="_xlchart.v1.43" hidden="1">data_summary!$G$8:$G$12</definedName>
    <definedName name="_xlchart.v1.44" hidden="1">data_summary!$H$1:$H$2</definedName>
    <definedName name="_xlchart.v1.45" hidden="1">data_summary!$H$8:$H$12</definedName>
    <definedName name="_xlchart.v1.46" hidden="1">data_summary!$I$1:$I$2</definedName>
    <definedName name="_xlchart.v1.47" hidden="1">data_summary!$I$8:$I$12</definedName>
    <definedName name="_xlchart.v1.5" hidden="1">data_summary!$I$1:$I$2</definedName>
    <definedName name="_xlchart.v1.6" hidden="1">data_summary!$I$8:$I$12</definedName>
    <definedName name="_xlchart.v1.7" hidden="1">data_summary!$G$1:$G$2</definedName>
    <definedName name="_xlchart.v1.8" hidden="1">data_summary!$G$2</definedName>
    <definedName name="_xlchart.v1.9" hidden="1">data_summary!$G$3:$G$7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I23" i="2"/>
  <c r="G23" i="2"/>
  <c r="H22" i="2"/>
  <c r="I22" i="2"/>
  <c r="G22" i="2"/>
  <c r="G21" i="2"/>
  <c r="H21" i="2"/>
  <c r="I21" i="2"/>
  <c r="F20" i="2"/>
  <c r="D20" i="2"/>
  <c r="D19" i="2"/>
  <c r="E19" i="2"/>
  <c r="F19" i="2"/>
  <c r="G19" i="2"/>
  <c r="H19" i="2"/>
  <c r="I19" i="2"/>
  <c r="O19" i="2"/>
  <c r="Q4" i="2"/>
  <c r="Q19" i="2" s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3" i="2"/>
  <c r="P3" i="2"/>
  <c r="P4" i="2"/>
  <c r="P19" i="2" s="1"/>
  <c r="P20" i="2" s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3" i="2"/>
  <c r="C17" i="2"/>
  <c r="C16" i="2"/>
  <c r="C15" i="2"/>
  <c r="C14" i="2"/>
  <c r="C13" i="2"/>
  <c r="C7" i="2"/>
  <c r="C6" i="2"/>
  <c r="C5" i="2"/>
  <c r="C4" i="2"/>
  <c r="C3" i="2"/>
  <c r="O20" i="2" l="1"/>
</calcChain>
</file>

<file path=xl/sharedStrings.xml><?xml version="1.0" encoding="utf-8"?>
<sst xmlns="http://schemas.openxmlformats.org/spreadsheetml/2006/main" count="33" uniqueCount="24">
  <si>
    <t>Affordance Type</t>
  </si>
  <si>
    <t>Task Definition</t>
  </si>
  <si>
    <t>Affordance Goal</t>
  </si>
  <si>
    <t>Planning Time(us)</t>
  </si>
  <si>
    <t>Rotation</t>
  </si>
  <si>
    <t>Pelican Case Opening</t>
  </si>
  <si>
    <t>DSS</t>
  </si>
  <si>
    <t>SPS</t>
  </si>
  <si>
    <t>CCA</t>
  </si>
  <si>
    <t>Translational</t>
  </si>
  <si>
    <t>Dufflebag Unzipping</t>
  </si>
  <si>
    <t>Screw</t>
  </si>
  <si>
    <t>Nut (Un)fastening</t>
  </si>
  <si>
    <t>Joint Distance</t>
  </si>
  <si>
    <t>Max Affordance</t>
  </si>
  <si>
    <t>SPS successes(1)</t>
  </si>
  <si>
    <t>Planning Time(s)</t>
  </si>
  <si>
    <t>CCA Joint Limit and Col. Check</t>
  </si>
  <si>
    <t>Averages for SPS Succeeding Cases</t>
  </si>
  <si>
    <t>Faster by</t>
  </si>
  <si>
    <t>Averages overall</t>
  </si>
  <si>
    <t>Pelican Opening Max Goal Average</t>
  </si>
  <si>
    <t>Dufflebag Unzipping Max Goal Average</t>
  </si>
  <si>
    <t>Nut Unfastening Max Goal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</si>
</sst>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_xlchart.v1.25</cx:f>
      </cx:numDim>
    </cx:data>
  </cx:chartData>
  <cx:chart>
    <cx:title pos="t" align="ctr" overlay="0">
      <cx:tx>
        <cx:txData>
          <cx:v>Comparison Experiment Joint Distances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Comparison Experiment Joint Distances</a:t>
          </a:r>
        </a:p>
      </cx:txPr>
    </cx:title>
    <cx:plotArea>
      <cx:plotAreaRegion>
        <cx:series layoutId="boxWhisker" uniqueId="{0382D671-78FD-499B-9B8E-2C80B1D2CC9E}" formatIdx="0">
          <cx:tx>
            <cx:txData>
              <cx:f>_xlchart.v1.22</cx:f>
              <cx:v>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>
            <cx:visibility seriesName="0" categoryName="0" value="1"/>
            <cx:separator>, </cx:separator>
            <cx:dataLabel idx="0">
              <cx:visibility seriesName="0" categoryName="0" value="0"/>
              <cx:separator>, </cx:separator>
            </cx:dataLabel>
            <cx:dataLabel idx="14">
              <cx:visibility seriesName="0" categoryName="0" value="0"/>
              <cx:separator>, </cx:separator>
            </cx:dataLabel>
            <cx:dataLabel idx="15">
              <cx:visibility seriesName="0" categoryName="0" value="0"/>
              <cx:separator>, </cx:separator>
            </cx:dataLabel>
            <cx:dataLabel idx="16">
              <cx:visibility seriesName="0" categoryName="0" value="0"/>
              <cx:separator>, </cx:separator>
            </cx:dataLabel>
            <cx:dataLabel idx="17">
              <cx:visibility seriesName="0" categoryName="0" value="0"/>
              <cx:separator>, </cx:separator>
            </cx:dataLabel>
            <cx:dataLabel idx="18" pos="t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2.24</a:t>
                  </a:r>
                </a:p>
              </cx:txPr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1FE5B4C-0176-4646-877C-B1499D99DF0C}" formatIdx="1">
          <cx:tx>
            <cx:txData>
              <cx:f>_xlchart.v1.24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14">
              <cx:visibility seriesName="0" categoryName="0" value="0"/>
              <cx:separator>, </cx:separator>
            </cx:dataLabel>
            <cx:dataLabel idx="15">
              <cx:visibility seriesName="0" categoryName="0" value="0"/>
              <cx:separator>, </cx:separator>
            </cx:dataLabel>
            <cx:dataLabel idx="16">
              <cx:visibility seriesName="0" categoryName="0" value="0"/>
              <cx:separator>, </cx:separator>
            </cx:dataLabel>
            <cx:dataLabel idx="17">
              <cx:visibility seriesName="0" categoryName="0" value="0"/>
              <cx:separator>, </cx:separator>
            </cx:dataLabel>
            <cx:dataLabel idx="18" pos="r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endParaRPr lang="en-US" sz="900" b="1" i="0" u="none" strike="noStrike" baseline="0">
                    <a:solidFill>
                      <a:schemeClr val="tx1"/>
                    </a:solidFill>
                    <a:latin typeface="Calibri" panose="020F0502020204030204"/>
                  </a:endParaRPr>
                </a:p>
              </cx:txPr>
              <cx:visibility seriesName="0" categoryName="0" value="0"/>
              <cx:separator>, </cx:separator>
            </cx:dataLabel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Joint distance, rad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Joint distance, rad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>
            <a:solidFill>
              <a:srgbClr val="000000"/>
            </a:solidFill>
          </a:endParaRPr>
        </a:p>
      </cx:txPr>
    </cx:legend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</cx:chartData>
  <cx:chart>
    <cx:title pos="t" align="ctr" overlay="0">
      <cx:tx>
        <cx:txData>
          <cx:v>Pelican Case Opening Experiment Max Achievable Task Goals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Pelican Case Opening Experiment Max Achievable Task Goals</a:t>
          </a:r>
        </a:p>
      </cx:txPr>
    </cx:title>
    <cx:plotArea>
      <cx:plotAreaRegion>
        <cx:series layoutId="boxWhisker" uniqueId="{EC1BFEB9-51E1-47A8-BE3D-4EFFC9C8B70A}">
          <cx:tx>
            <cx:txData>
              <cx:f>_xlchart.v1.8</cx:f>
              <cx:v>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0"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0"/>
            <cx:separator>, </cx:separator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 pos="r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endParaRPr lang="en-US" sz="900" b="1" i="0" u="none" strike="noStrike" baseline="0">
                    <a:solidFill>
                      <a:schemeClr val="tx1"/>
                    </a:solidFill>
                    <a:latin typeface="Calibri" panose="020F0502020204030204"/>
                  </a:endParaRPr>
                </a:p>
              </cx:txPr>
              <cx:visibility seriesName="0" categoryName="0" value="0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08D468-86D3-41E8-9BEC-278660B9132B}">
          <cx:tx>
            <cx:txData>
              <cx:f>_xlchart.v1.10</cx:f>
              <cx:v>SPS</cx:v>
            </cx:txData>
          </cx:tx>
          <cx:spPr>
            <a:solidFill>
              <a:srgbClr val="FFC000"/>
            </a:solidFill>
            <a:ln>
              <a:solidFill>
                <a:srgbClr val="000000"/>
              </a:solidFill>
              <a:prstDash val="solid"/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27D4D88-173A-4F3A-8AD4-8854575B46C1}">
          <cx:tx>
            <cx:txData>
              <cx:f>_xlchart.v1.12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Max Achievable Task Goal, rad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Max Achievable Task Goal, rad</a:t>
              </a:r>
            </a:p>
          </cx:txPr>
        </cx:title>
        <cx:majorGridlines/>
        <cx:tickLabels/>
        <cx:numFmt formatCode="#,##0.0" sourceLinked="0"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>
            <a:solidFill>
              <a:srgbClr val="000000"/>
            </a:solidFill>
          </a:endParaRPr>
        </a:p>
      </cx:txPr>
    </cx:legend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_xlchart.v1.4</cx:f>
      </cx:numDim>
    </cx:data>
    <cx:data id="2">
      <cx:numDim type="val">
        <cx:f>_xlchart.v1.6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algn="ctr" rtl="0">
              <a:defRPr sz="14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b="1">
                <a:solidFill>
                  <a:srgbClr val="000000"/>
                </a:solidFill>
              </a:rPr>
              <a:t>Dufflebag Unzipping Experiment Max Achievable Task </a:t>
            </a:r>
          </a:p>
          <a:p>
            <a:pPr algn="ctr" rtl="0">
              <a:defRPr sz="14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b="1">
                <a:solidFill>
                  <a:srgbClr val="000000"/>
                </a:solidFill>
              </a:rPr>
              <a:t>Goals</a:t>
            </a:r>
          </a:p>
        </cx:rich>
      </cx:tx>
    </cx:title>
    <cx:plotArea>
      <cx:plotAreaRegion>
        <cx:series layoutId="boxWhisker" uniqueId="{B19A63EC-BAB7-4A72-B18D-571D74514894}">
          <cx:tx>
            <cx:txData>
              <cx:f>_xlchart.v1.1</cx:f>
              <cx:v>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>
            <cx:visibility seriesName="0" categoryName="0" value="0"/>
            <cx:separator>, </cx:separator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 pos="b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endParaRPr lang="en-US" sz="900" b="1" i="0" u="none" strike="noStrike" baseline="0">
                    <a:solidFill>
                      <a:schemeClr val="tx1"/>
                    </a:solidFill>
                    <a:latin typeface="Calibri" panose="020F0502020204030204"/>
                  </a:endParaRPr>
                </a:p>
              </cx:txPr>
              <cx:visibility seriesName="0" categoryName="0" value="0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712CB83-935D-41BD-A894-992E04E28509}">
          <cx:tx>
            <cx:txData>
              <cx:f>_xlchart.v1.3</cx:f>
              <cx:v>SPS</cx:v>
            </cx:txData>
          </cx:tx>
          <cx:spPr>
            <a:solidFill>
              <a:srgbClr val="FFC000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 pos="b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0.19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DD982F6-513D-43A8-A1E7-2BDA03100B84}">
          <cx:tx>
            <cx:txData>
              <cx:f>_xlchart.v1.5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 pos="b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0.44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 max="0.80000000000000004"/>
        <cx:title>
          <cx:tx>
            <cx:txData>
              <cx:v>Max Achievable Task Goal, m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Max Achievable Task Goal, m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>
            <a:solidFill>
              <a:srgbClr val="000000"/>
            </a:solidFill>
          </a:endParaRPr>
        </a:p>
      </cx:txPr>
    </cx:legend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_xlchart.v1.17</cx:f>
      </cx:numDim>
    </cx:data>
    <cx:data id="2">
      <cx:numDim type="val">
        <cx:f>_xlchart.v1.19</cx:f>
      </cx:numDim>
    </cx:data>
  </cx:chartData>
  <cx:chart>
    <cx:title pos="t" align="ctr" overlay="0">
      <cx:tx>
        <cx:txData>
          <cx:v>Nut Unfastening Experiment Max Achievable Task Goals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Nut Unfastening Experiment Max Achievable Task Goals</a:t>
          </a:r>
        </a:p>
      </cx:txPr>
    </cx:title>
    <cx:plotArea>
      <cx:plotAreaRegion>
        <cx:series layoutId="boxWhisker" uniqueId="{97FBFBD7-1F03-445F-A4D8-F2680E21D10A}">
          <cx:tx>
            <cx:txData>
              <cx:f>_xlchart.v1.16</cx:f>
              <cx:v>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 pos="b">
            <cx:numFmt formatCode="#,##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0"/>
            <cx:separator>, </cx:separator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0.84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067C55C-6B6F-4F4C-9BA9-5BAA6BBFAACF}">
          <cx:tx>
            <cx:txData>
              <cx:f>_xlchart.v1.18</cx:f>
              <cx:v>SPS</cx:v>
            </cx:txData>
          </cx:tx>
          <cx:spPr>
            <a:solidFill>
              <a:srgbClr val="FFC000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 pos="t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1.11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75F04B9-C3D8-46D8-B136-BE996120F14C}">
          <cx:tx>
            <cx:txData>
              <cx:f>_xlchart.v1.20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Labels pos="t">
            <cx:numFmt formatCode="#,##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/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3.66</a:t>
                  </a:r>
                </a:p>
              </cx:txPr>
            </cx:dataLabel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Max Achievable Task Goal, rad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Max Achievable Task Goal, rad</a:t>
              </a:r>
            </a:p>
          </cx:txPr>
        </cx:title>
        <cx:majorGridlines/>
        <cx:tickLabels/>
        <cx:numFmt formatCode="#,##0.0" sourceLinked="0"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>
            <a:solidFill>
              <a:srgbClr val="000000"/>
            </a:solidFill>
          </a:endParaRPr>
        </a:p>
      </cx:txPr>
    </cx:legend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  <cx:data id="1">
      <cx:numDim type="val">
        <cx:f>_xlchart.v1.27</cx:f>
      </cx:numDim>
    </cx:data>
    <cx:data id="2">
      <cx:numDim type="val">
        <cx:f>_xlchart.v1.28</cx:f>
      </cx:numDim>
    </cx:data>
  </cx:chartData>
  <cx:chart>
    <cx:title pos="t" align="ctr" overlay="0">
      <cx:tx>
        <cx:txData>
          <cx:v>Comparison Experiment Planning Times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Comparison Experiment Planning Times</a:t>
          </a:r>
        </a:p>
      </cx:txPr>
    </cx:title>
    <cx:plotArea>
      <cx:plotAreaRegion>
        <cx:series layoutId="boxWhisker" uniqueId="{D8E0D4C5-9E37-468F-AE6B-783E640DA5DB}">
          <cx:tx>
            <cx:txData>
              <cx:f>_xlchart.v1.30</cx:f>
              <cx:v>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>
            <cx:numFmt formatCode="#,##0.0000" sourceLinked="0"/>
            <cx:visibility seriesName="0" categoryName="0" value="0"/>
            <cx:separator>, </cx:separator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b">
              <cx:numFmt formatCode="#,##0.00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ln>
                        <a:noFill/>
                      </a:ln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ln>
                        <a:noFill/>
                      </a:ln>
                      <a:solidFill>
                        <a:schemeClr val="tx1"/>
                      </a:solidFill>
                      <a:latin typeface="Calibri" panose="020F0502020204030204"/>
                    </a:rPr>
                    <a:t>0.0917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9F016F99-8005-491B-AC8B-77E8067B3D4D}">
          <cx:tx>
            <cx:txData>
              <cx:f>_xlchart.v1.31</cx:f>
              <cx:v>SPS</cx:v>
            </cx:txData>
          </cx:tx>
          <cx:spPr>
            <a:solidFill>
              <a:srgbClr val="FFC000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t">
              <cx:numFmt formatCode="#,##0.00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ln>
                        <a:noFill/>
                      </a:ln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ln>
                        <a:noFill/>
                      </a:ln>
                      <a:solidFill>
                        <a:schemeClr val="tx1"/>
                      </a:solidFill>
                      <a:latin typeface="Calibri" panose="020F0502020204030204"/>
                    </a:rPr>
                    <a:t>0.0345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152E4A2-BA39-4218-B43E-D0DC6449AC31}">
          <cx:tx>
            <cx:txData>
              <cx:f>_xlchart.v1.32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0"/>
            <cx:separator>, </cx:separator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l">
              <cx:numFmt formatCode="#,##0.00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endParaRPr lang="en-US" sz="900" b="1" i="0" u="none" strike="noStrike" baseline="0">
                    <a:solidFill>
                      <a:schemeClr val="tx1"/>
                    </a:solidFill>
                    <a:latin typeface="Calibri" panose="020F0502020204030204"/>
                  </a:endParaRPr>
                </a:p>
              </cx:txPr>
              <cx:visibility seriesName="0" categoryName="0" value="0"/>
              <cx:separator>
</cx:separator>
            </cx:dataLabel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Planning time, s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Planning time, 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>
            <a:solidFill>
              <a:srgbClr val="000000"/>
            </a:solidFill>
          </a:endParaRPr>
        </a:p>
      </cx:txPr>
    </cx:legend>
  </cx:chart>
  <cx:spPr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_xlchart.v1.34</cx:f>
      </cx:numDim>
    </cx:data>
    <cx:data id="2">
      <cx:numDim type="val">
        <cx:f>_xlchart.v1.35</cx:f>
      </cx:numDim>
    </cx:data>
  </cx:chartData>
  <cx:chart>
    <cx:title pos="t" align="ctr" overlay="0">
      <cx:tx>
        <cx:txData>
          <cx:v>Comparison Experiment Joint Distances where SPS Succeeded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Comparison Experiment Joint Distances where SPS Succeeded</a:t>
          </a:r>
        </a:p>
      </cx:txPr>
    </cx:title>
    <cx:plotArea>
      <cx:plotAreaRegion>
        <cx:series layoutId="boxWhisker" uniqueId="{D6AC1890-DB70-42A1-A652-CF422DBA3013}">
          <cx:tx>
            <cx:txData>
              <cx:f>_xlchart.v1.37</cx:f>
              <cx:v>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t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1.35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CA3C64A-B5BF-4FB8-AD0B-6D0879431690}">
          <cx:tx>
            <cx:txData>
              <cx:f>_xlchart.v1.39</cx:f>
              <cx:v>SPS</cx:v>
            </cx:txData>
          </cx:tx>
          <cx:spPr>
            <a:solidFill>
              <a:srgbClr val="FFC000"/>
            </a:solidFill>
            <a:ln>
              <a:solidFill>
                <a:srgbClr val="000000"/>
              </a:solidFill>
              <a:prstDash val="solid"/>
            </a:ln>
          </cx:spPr>
          <cx:dataLabels>
            <cx:numFmt formatCode="#,##0.00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0"/>
            <cx:separator>, </cx:separator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t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1.34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14A7B52-1B85-4DE5-9C17-19C6D97E0B00}">
          <cx:tx>
            <cx:txData>
              <cx:f>_xlchart.v1.40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t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1.01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Joint distance, rad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Joint distance, rad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>
            <a:solidFill>
              <a:schemeClr val="tx1"/>
            </a:solidFill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579293</xdr:colOff>
      <xdr:row>23</xdr:row>
      <xdr:rowOff>0</xdr:rowOff>
    </xdr:from>
    <xdr:to>
      <xdr:col>12</xdr:col>
      <xdr:colOff>1694584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5E6CA0C-21FD-81D4-8C38-A93EFA5244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1443" y="4381500"/>
              <a:ext cx="456334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595993</xdr:colOff>
      <xdr:row>39</xdr:row>
      <xdr:rowOff>89807</xdr:rowOff>
    </xdr:from>
    <xdr:to>
      <xdr:col>6</xdr:col>
      <xdr:colOff>451757</xdr:colOff>
      <xdr:row>53</xdr:row>
      <xdr:rowOff>166007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56E583D-29BA-0763-D851-5F595C46FFA1}"/>
                </a:ext>
                <a:ext uri="{147F2762-F138-4A5C-976F-8EAC2B608ADB}">
                  <a16:predDERef xmlns:a16="http://schemas.microsoft.com/office/drawing/2014/main" pred="{75E6CA0C-21FD-81D4-8C38-A93EFA5244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3743" y="7519307"/>
              <a:ext cx="458016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545647</xdr:colOff>
      <xdr:row>39</xdr:row>
      <xdr:rowOff>87971</xdr:rowOff>
    </xdr:from>
    <xdr:to>
      <xdr:col>13</xdr:col>
      <xdr:colOff>232683</xdr:colOff>
      <xdr:row>53</xdr:row>
      <xdr:rowOff>164171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3">
              <a:extLst>
                <a:ext uri="{FF2B5EF4-FFF2-40B4-BE49-F238E27FC236}">
                  <a16:creationId xmlns:a16="http://schemas.microsoft.com/office/drawing/2014/main" id="{B8C6C64F-8B26-4580-9B19-9AE438F2737B}"/>
                </a:ext>
                <a:ext uri="{147F2762-F138-4A5C-976F-8EAC2B608ADB}">
                  <a16:predDERef xmlns:a16="http://schemas.microsoft.com/office/drawing/2014/main" pred="{056E583D-29BA-0763-D851-5F595C46FF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8625" y="7517471"/>
              <a:ext cx="503760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277956</xdr:colOff>
      <xdr:row>39</xdr:row>
      <xdr:rowOff>93028</xdr:rowOff>
    </xdr:from>
    <xdr:to>
      <xdr:col>20</xdr:col>
      <xdr:colOff>132484</xdr:colOff>
      <xdr:row>53</xdr:row>
      <xdr:rowOff>169228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ADBEB58-F3BB-3DA6-26D1-FA931395C082}"/>
                </a:ext>
                <a:ext uri="{147F2762-F138-4A5C-976F-8EAC2B608ADB}">
                  <a16:predDERef xmlns:a16="http://schemas.microsoft.com/office/drawing/2014/main" pred="{B8C6C64F-8B26-4580-9B19-9AE438F273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01499" y="7522528"/>
              <a:ext cx="458389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95250</xdr:colOff>
      <xdr:row>56</xdr:row>
      <xdr:rowOff>114300</xdr:rowOff>
    </xdr:from>
    <xdr:to>
      <xdr:col>12</xdr:col>
      <xdr:colOff>1219200</xdr:colOff>
      <xdr:row>71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E9F2D6F-3951-7172-6B43-2750D2E20E78}"/>
                </a:ext>
                <a:ext uri="{147F2762-F138-4A5C-976F-8EAC2B608ADB}">
                  <a16:predDERef xmlns:a16="http://schemas.microsoft.com/office/drawing/2014/main" pred="{CADBEB58-F3BB-3DA6-26D1-FA931395C0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400" y="10782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619125</xdr:colOff>
      <xdr:row>23</xdr:row>
      <xdr:rowOff>19050</xdr:rowOff>
    </xdr:from>
    <xdr:to>
      <xdr:col>6</xdr:col>
      <xdr:colOff>466725</xdr:colOff>
      <xdr:row>37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9C0C7B74-753E-3B29-EDFD-F674DEAEE2D7}"/>
                </a:ext>
                <a:ext uri="{147F2762-F138-4A5C-976F-8EAC2B608ADB}">
                  <a16:predDERef xmlns:a16="http://schemas.microsoft.com/office/drawing/2014/main" pred="{8E9F2D6F-3951-7172-6B43-2750D2E20E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875" y="4400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98257</xdr:colOff>
      <xdr:row>67</xdr:row>
      <xdr:rowOff>19137</xdr:rowOff>
    </xdr:from>
    <xdr:to>
      <xdr:col>12</xdr:col>
      <xdr:colOff>792599</xdr:colOff>
      <xdr:row>68</xdr:row>
      <xdr:rowOff>61112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D6FDDD3-FDFD-8A8D-650A-EC558CBC3313}"/>
            </a:ext>
          </a:extLst>
        </xdr:cNvPr>
        <xdr:cNvSpPr txBox="1"/>
      </xdr:nvSpPr>
      <xdr:spPr>
        <a:xfrm>
          <a:off x="9318457" y="12782637"/>
          <a:ext cx="694342" cy="23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0.0081</a:t>
          </a:r>
        </a:p>
      </xdr:txBody>
    </xdr:sp>
    <xdr:clientData/>
  </xdr:twoCellAnchor>
  <xdr:twoCellAnchor>
    <xdr:from>
      <xdr:col>12</xdr:col>
      <xdr:colOff>175097</xdr:colOff>
      <xdr:row>31</xdr:row>
      <xdr:rowOff>117230</xdr:rowOff>
    </xdr:from>
    <xdr:to>
      <xdr:col>12</xdr:col>
      <xdr:colOff>878098</xdr:colOff>
      <xdr:row>32</xdr:row>
      <xdr:rowOff>159205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7E28F60-B9CB-4567-B80D-E154D4930FB9}"/>
            </a:ext>
          </a:extLst>
        </xdr:cNvPr>
        <xdr:cNvSpPr txBox="1"/>
      </xdr:nvSpPr>
      <xdr:spPr>
        <a:xfrm>
          <a:off x="9401923" y="6022730"/>
          <a:ext cx="703001" cy="23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1.02</a:t>
          </a:r>
        </a:p>
      </xdr:txBody>
    </xdr:sp>
    <xdr:clientData/>
  </xdr:twoCellAnchor>
  <xdr:twoCellAnchor>
    <xdr:from>
      <xdr:col>2</xdr:col>
      <xdr:colOff>629398</xdr:colOff>
      <xdr:row>47</xdr:row>
      <xdr:rowOff>31505</xdr:rowOff>
    </xdr:from>
    <xdr:to>
      <xdr:col>3</xdr:col>
      <xdr:colOff>303699</xdr:colOff>
      <xdr:row>48</xdr:row>
      <xdr:rowOff>73480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7697048-704A-454D-9AE3-3CA3A8971EF5}"/>
            </a:ext>
          </a:extLst>
        </xdr:cNvPr>
        <xdr:cNvSpPr txBox="1"/>
      </xdr:nvSpPr>
      <xdr:spPr>
        <a:xfrm>
          <a:off x="3010648" y="8985005"/>
          <a:ext cx="703001" cy="23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0.68</a:t>
          </a:r>
        </a:p>
      </xdr:txBody>
    </xdr:sp>
    <xdr:clientData/>
  </xdr:twoCellAnchor>
  <xdr:twoCellAnchor>
    <xdr:from>
      <xdr:col>3</xdr:col>
      <xdr:colOff>1099079</xdr:colOff>
      <xdr:row>47</xdr:row>
      <xdr:rowOff>57781</xdr:rowOff>
    </xdr:from>
    <xdr:to>
      <xdr:col>5</xdr:col>
      <xdr:colOff>63932</xdr:colOff>
      <xdr:row>48</xdr:row>
      <xdr:rowOff>99756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B88C3B8-58E6-46D2-B2D2-A8A9A6002A61}"/>
            </a:ext>
          </a:extLst>
        </xdr:cNvPr>
        <xdr:cNvSpPr txBox="1"/>
      </xdr:nvSpPr>
      <xdr:spPr>
        <a:xfrm>
          <a:off x="4514941" y="9011281"/>
          <a:ext cx="705629" cy="23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0.63</a:t>
          </a:r>
        </a:p>
      </xdr:txBody>
    </xdr:sp>
    <xdr:clientData/>
  </xdr:twoCellAnchor>
  <xdr:twoCellAnchor>
    <xdr:from>
      <xdr:col>4</xdr:col>
      <xdr:colOff>594583</xdr:colOff>
      <xdr:row>44</xdr:row>
      <xdr:rowOff>118215</xdr:rowOff>
    </xdr:from>
    <xdr:to>
      <xdr:col>6</xdr:col>
      <xdr:colOff>84953</xdr:colOff>
      <xdr:row>45</xdr:row>
      <xdr:rowOff>160190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EB92A22-3356-48D3-A07E-95E9C72B2839}"/>
            </a:ext>
          </a:extLst>
        </xdr:cNvPr>
        <xdr:cNvSpPr txBox="1"/>
      </xdr:nvSpPr>
      <xdr:spPr>
        <a:xfrm>
          <a:off x="5153445" y="8500215"/>
          <a:ext cx="705629" cy="23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1.37</a:t>
          </a:r>
        </a:p>
      </xdr:txBody>
    </xdr:sp>
    <xdr:clientData/>
  </xdr:twoCellAnchor>
  <xdr:twoCellAnchor>
    <xdr:from>
      <xdr:col>9</xdr:col>
      <xdr:colOff>448181</xdr:colOff>
      <xdr:row>48</xdr:row>
      <xdr:rowOff>74346</xdr:rowOff>
    </xdr:from>
    <xdr:to>
      <xdr:col>11</xdr:col>
      <xdr:colOff>199882</xdr:colOff>
      <xdr:row>49</xdr:row>
      <xdr:rowOff>116321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784D760-A7F3-4145-8039-45F3D8B8BFC8}"/>
            </a:ext>
          </a:extLst>
        </xdr:cNvPr>
        <xdr:cNvSpPr txBox="1"/>
      </xdr:nvSpPr>
      <xdr:spPr>
        <a:xfrm>
          <a:off x="8283529" y="9218346"/>
          <a:ext cx="704201" cy="23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0.25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2DA8-AF8B-424F-9A42-3270986B77E9}">
  <dimension ref="A1:Q23"/>
  <sheetViews>
    <sheetView tabSelected="1" topLeftCell="B28" zoomScale="115" zoomScaleNormal="115" workbookViewId="0">
      <selection activeCell="N59" sqref="N59"/>
    </sheetView>
  </sheetViews>
  <sheetFormatPr defaultRowHeight="15" x14ac:dyDescent="0.25"/>
  <cols>
    <col min="1" max="1" width="15.7109375" style="1" bestFit="1" customWidth="1"/>
    <col min="2" max="2" width="20" style="1" bestFit="1" customWidth="1"/>
    <col min="3" max="3" width="15.42578125" style="1" bestFit="1" customWidth="1"/>
    <col min="4" max="4" width="17.140625" style="1" bestFit="1" customWidth="1"/>
    <col min="5" max="5" width="9" style="1" customWidth="1"/>
    <col min="6" max="6" width="9.28515625" style="1" customWidth="1"/>
    <col min="7" max="8" width="9.140625" style="1"/>
    <col min="9" max="9" width="12.5703125" style="1" bestFit="1" customWidth="1"/>
    <col min="10" max="10" width="7.7109375" style="1" bestFit="1" customWidth="1"/>
    <col min="11" max="12" width="6.5703125" style="1" bestFit="1" customWidth="1"/>
    <col min="13" max="13" width="28.42578125" style="1" bestFit="1" customWidth="1"/>
    <col min="14" max="14" width="15.7109375" style="1" bestFit="1" customWidth="1"/>
    <col min="15" max="16384" width="9.140625" style="1"/>
  </cols>
  <sheetData>
    <row r="1" spans="1:17" x14ac:dyDescent="0.25">
      <c r="A1" s="4" t="s">
        <v>0</v>
      </c>
      <c r="B1" s="4" t="s">
        <v>1</v>
      </c>
      <c r="C1" s="4" t="s">
        <v>2</v>
      </c>
      <c r="D1" s="8" t="s">
        <v>13</v>
      </c>
      <c r="E1" s="8"/>
      <c r="F1" s="8"/>
      <c r="G1" s="8" t="s">
        <v>14</v>
      </c>
      <c r="H1" s="8"/>
      <c r="I1" s="8"/>
      <c r="J1" s="8" t="s">
        <v>3</v>
      </c>
      <c r="K1" s="8"/>
      <c r="L1" s="8"/>
      <c r="M1" s="8"/>
      <c r="N1" s="7" t="s">
        <v>15</v>
      </c>
      <c r="O1" s="8" t="s">
        <v>16</v>
      </c>
      <c r="P1" s="8"/>
      <c r="Q1" s="8"/>
    </row>
    <row r="2" spans="1:17" x14ac:dyDescent="0.25">
      <c r="C2" s="2"/>
      <c r="D2" s="4" t="s">
        <v>6</v>
      </c>
      <c r="E2" s="4" t="s">
        <v>7</v>
      </c>
      <c r="F2" s="4" t="s">
        <v>8</v>
      </c>
      <c r="G2" s="4" t="s">
        <v>6</v>
      </c>
      <c r="H2" s="4" t="s">
        <v>7</v>
      </c>
      <c r="I2" s="4" t="s">
        <v>8</v>
      </c>
      <c r="J2" s="4" t="s">
        <v>6</v>
      </c>
      <c r="K2" s="4" t="s">
        <v>7</v>
      </c>
      <c r="L2" s="4" t="s">
        <v>8</v>
      </c>
      <c r="M2" s="4" t="s">
        <v>17</v>
      </c>
      <c r="O2" s="4" t="s">
        <v>6</v>
      </c>
      <c r="P2" s="4" t="s">
        <v>7</v>
      </c>
      <c r="Q2" s="4" t="s">
        <v>8</v>
      </c>
    </row>
    <row r="3" spans="1:17" x14ac:dyDescent="0.25">
      <c r="A3" s="1" t="s">
        <v>4</v>
      </c>
      <c r="B3" s="1" t="s">
        <v>5</v>
      </c>
      <c r="C3" s="2">
        <f>0.628319*180/PI()</f>
        <v>36.000026887880374</v>
      </c>
      <c r="D3" s="1">
        <v>2.83846</v>
      </c>
      <c r="E3" s="1">
        <v>1.44215</v>
      </c>
      <c r="F3" s="1">
        <v>1.0477700000000001</v>
      </c>
      <c r="G3" s="1">
        <v>0.62831899999999996</v>
      </c>
      <c r="H3" s="1">
        <v>0.508938</v>
      </c>
      <c r="I3" s="1">
        <v>1.3926890000000001</v>
      </c>
      <c r="J3" s="1">
        <v>157034</v>
      </c>
      <c r="K3" s="1">
        <v>51849</v>
      </c>
      <c r="L3" s="1">
        <v>4788</v>
      </c>
      <c r="M3" s="1">
        <v>1704</v>
      </c>
      <c r="N3" s="1">
        <f>IF(H3&lt;G3,0,1)</f>
        <v>0</v>
      </c>
      <c r="O3" s="1">
        <f>J3/1000000</f>
        <v>0.15703400000000001</v>
      </c>
      <c r="P3" s="1">
        <f t="shared" ref="P3:P17" si="0">K3/1000000</f>
        <v>5.1848999999999999E-2</v>
      </c>
      <c r="Q3" s="1">
        <f>(L3+M3)/1000000</f>
        <v>6.4920000000000004E-3</v>
      </c>
    </row>
    <row r="4" spans="1:17" s="5" customFormat="1" x14ac:dyDescent="0.25">
      <c r="C4" s="6">
        <f>0.785398*180/PI()</f>
        <v>44.999990638015838</v>
      </c>
      <c r="D4" s="5">
        <v>1.7043900000000001</v>
      </c>
      <c r="E4" s="5">
        <v>1.7021999999999999</v>
      </c>
      <c r="F4" s="5">
        <v>1.3629100000000001</v>
      </c>
      <c r="G4" s="5">
        <v>0.78539800000000004</v>
      </c>
      <c r="H4" s="5">
        <v>0.83252199999999998</v>
      </c>
      <c r="I4" s="5">
        <v>1.5707963267948966</v>
      </c>
      <c r="J4" s="5">
        <v>117270</v>
      </c>
      <c r="K4" s="5">
        <v>49280</v>
      </c>
      <c r="L4" s="5">
        <v>5144</v>
      </c>
      <c r="M4" s="5">
        <v>1747</v>
      </c>
      <c r="N4" s="5">
        <f t="shared" ref="N4:N17" si="1">IF(H4&lt;G4,0,1)</f>
        <v>1</v>
      </c>
      <c r="O4" s="5">
        <f t="shared" ref="O4:O17" si="2">J4/1000000</f>
        <v>0.11727</v>
      </c>
      <c r="P4" s="5">
        <f t="shared" si="0"/>
        <v>4.9279999999999997E-2</v>
      </c>
      <c r="Q4" s="5">
        <f>(L4+M4)/1000000</f>
        <v>6.8910000000000004E-3</v>
      </c>
    </row>
    <row r="5" spans="1:17" x14ac:dyDescent="0.25">
      <c r="C5" s="2">
        <f>0.837758*180/PI()</f>
        <v>47.999997653320818</v>
      </c>
      <c r="D5" s="1">
        <v>3.9019400000000002</v>
      </c>
      <c r="E5" s="1">
        <v>1.83582</v>
      </c>
      <c r="F5" s="1">
        <v>1.43967</v>
      </c>
      <c r="G5" s="1">
        <v>0.837758</v>
      </c>
      <c r="H5" s="1">
        <v>0.75398200000000004</v>
      </c>
      <c r="I5" s="1">
        <v>1.53</v>
      </c>
      <c r="J5" s="1">
        <v>156956</v>
      </c>
      <c r="K5" s="1">
        <v>45038</v>
      </c>
      <c r="L5" s="1">
        <v>5006</v>
      </c>
      <c r="M5" s="1">
        <v>1857</v>
      </c>
      <c r="N5" s="1">
        <f t="shared" si="1"/>
        <v>0</v>
      </c>
      <c r="O5" s="1">
        <f t="shared" si="2"/>
        <v>0.15695600000000001</v>
      </c>
      <c r="P5" s="1">
        <f t="shared" si="0"/>
        <v>4.5038000000000002E-2</v>
      </c>
      <c r="Q5" s="1">
        <f>(L5+M5)/1000000</f>
        <v>6.8630000000000002E-3</v>
      </c>
    </row>
    <row r="6" spans="1:17" x14ac:dyDescent="0.25">
      <c r="C6" s="2">
        <f>0.448799*180/PI()</f>
        <v>25.714288549691837</v>
      </c>
      <c r="D6" s="1">
        <v>1.4413899999999999</v>
      </c>
      <c r="E6" s="1">
        <v>1.15516</v>
      </c>
      <c r="F6" s="1">
        <v>0.80431799999999998</v>
      </c>
      <c r="G6" s="1">
        <v>0.448799</v>
      </c>
      <c r="H6" s="1">
        <v>0.42187000000000002</v>
      </c>
      <c r="I6" s="1">
        <v>1.1520379999999999</v>
      </c>
      <c r="J6" s="1">
        <v>94078</v>
      </c>
      <c r="K6" s="1">
        <v>52616</v>
      </c>
      <c r="L6" s="1">
        <v>5620</v>
      </c>
      <c r="M6" s="1">
        <v>1975</v>
      </c>
      <c r="N6" s="1">
        <f t="shared" si="1"/>
        <v>0</v>
      </c>
      <c r="O6" s="1">
        <f t="shared" si="2"/>
        <v>9.4077999999999995E-2</v>
      </c>
      <c r="P6" s="1">
        <f t="shared" si="0"/>
        <v>5.2616000000000003E-2</v>
      </c>
      <c r="Q6" s="1">
        <f t="shared" ref="Q6:Q17" si="3">(L6+M6)/1000000</f>
        <v>7.5950000000000002E-3</v>
      </c>
    </row>
    <row r="7" spans="1:17" x14ac:dyDescent="0.25">
      <c r="C7" s="2">
        <f>0.698132*180/PI()</f>
        <v>40.000017143027186</v>
      </c>
      <c r="D7" s="1">
        <v>2.29182</v>
      </c>
      <c r="E7" s="1">
        <v>1.6437299999999999</v>
      </c>
      <c r="F7" s="1">
        <v>1.2106699999999999</v>
      </c>
      <c r="G7" s="1">
        <v>0.69813199999999997</v>
      </c>
      <c r="H7" s="1">
        <v>0.64926300000000003</v>
      </c>
      <c r="I7" s="1">
        <v>1.2183189999999999</v>
      </c>
      <c r="J7" s="1">
        <v>157854</v>
      </c>
      <c r="K7" s="1">
        <v>64435</v>
      </c>
      <c r="L7" s="1">
        <v>5143</v>
      </c>
      <c r="M7" s="1">
        <v>1894</v>
      </c>
      <c r="N7" s="1">
        <f t="shared" si="1"/>
        <v>0</v>
      </c>
      <c r="O7" s="1">
        <f t="shared" si="2"/>
        <v>0.15785399999999999</v>
      </c>
      <c r="P7" s="1">
        <f t="shared" si="0"/>
        <v>6.4435000000000006E-2</v>
      </c>
      <c r="Q7" s="1">
        <f t="shared" si="3"/>
        <v>7.0369999999999999E-3</v>
      </c>
    </row>
    <row r="8" spans="1:17" x14ac:dyDescent="0.25">
      <c r="A8" s="1" t="s">
        <v>9</v>
      </c>
      <c r="B8" s="1" t="s">
        <v>10</v>
      </c>
      <c r="C8" s="2">
        <v>0.15</v>
      </c>
      <c r="D8" s="1">
        <v>2.8505099999999999</v>
      </c>
      <c r="E8" s="1">
        <v>0</v>
      </c>
      <c r="F8" s="1">
        <v>0.33453500000000003</v>
      </c>
      <c r="G8" s="1">
        <v>0.15</v>
      </c>
      <c r="H8" s="1">
        <v>0</v>
      </c>
      <c r="I8" s="1">
        <v>0.23</v>
      </c>
      <c r="J8" s="1">
        <v>187370</v>
      </c>
      <c r="K8" s="1">
        <v>0</v>
      </c>
      <c r="L8" s="1">
        <v>9163</v>
      </c>
      <c r="M8" s="1">
        <v>2025</v>
      </c>
      <c r="N8" s="1">
        <f t="shared" si="1"/>
        <v>0</v>
      </c>
      <c r="O8" s="1">
        <f t="shared" si="2"/>
        <v>0.18737000000000001</v>
      </c>
      <c r="P8" s="1">
        <f t="shared" si="0"/>
        <v>0</v>
      </c>
      <c r="Q8" s="1">
        <f t="shared" si="3"/>
        <v>1.1188E-2</v>
      </c>
    </row>
    <row r="9" spans="1:17" s="5" customFormat="1" x14ac:dyDescent="0.25">
      <c r="C9" s="6">
        <v>0.3</v>
      </c>
      <c r="D9" s="5">
        <v>2.1236600000000001</v>
      </c>
      <c r="E9" s="5">
        <v>2.0815199999999998</v>
      </c>
      <c r="F9" s="5">
        <v>0.67907600000000001</v>
      </c>
      <c r="G9" s="5">
        <v>0.3</v>
      </c>
      <c r="H9" s="5">
        <v>0.36</v>
      </c>
      <c r="I9" s="5">
        <v>0.43890699999999999</v>
      </c>
      <c r="J9" s="5">
        <v>130401</v>
      </c>
      <c r="K9" s="5">
        <v>66481</v>
      </c>
      <c r="L9" s="5">
        <v>9341</v>
      </c>
      <c r="M9" s="5">
        <v>2012</v>
      </c>
      <c r="N9" s="5">
        <f t="shared" si="1"/>
        <v>1</v>
      </c>
      <c r="O9" s="5">
        <f t="shared" si="2"/>
        <v>0.13040099999999999</v>
      </c>
      <c r="P9" s="5">
        <f t="shared" si="0"/>
        <v>6.6480999999999998E-2</v>
      </c>
      <c r="Q9" s="5">
        <f t="shared" si="3"/>
        <v>1.1353E-2</v>
      </c>
    </row>
    <row r="10" spans="1:17" s="5" customFormat="1" x14ac:dyDescent="0.25">
      <c r="C10" s="6">
        <v>0.3</v>
      </c>
      <c r="D10" s="5">
        <v>1.6878200000000001</v>
      </c>
      <c r="E10" s="5">
        <v>1.6475599999999999</v>
      </c>
      <c r="F10" s="5">
        <v>1.0077499999999999</v>
      </c>
      <c r="G10" s="5">
        <v>0.3</v>
      </c>
      <c r="H10" s="5">
        <v>0.3</v>
      </c>
      <c r="I10" s="5">
        <v>0.43889699999999998</v>
      </c>
      <c r="J10" s="5">
        <v>87325</v>
      </c>
      <c r="K10" s="5">
        <v>45116</v>
      </c>
      <c r="L10" s="5">
        <v>7132</v>
      </c>
      <c r="M10" s="5">
        <v>1958</v>
      </c>
      <c r="N10" s="5">
        <f t="shared" si="1"/>
        <v>1</v>
      </c>
      <c r="O10" s="5">
        <f t="shared" si="2"/>
        <v>8.7325E-2</v>
      </c>
      <c r="P10" s="5">
        <f t="shared" si="0"/>
        <v>4.5116000000000003E-2</v>
      </c>
      <c r="Q10" s="5">
        <f t="shared" si="3"/>
        <v>9.0900000000000009E-3</v>
      </c>
    </row>
    <row r="11" spans="1:17" x14ac:dyDescent="0.25">
      <c r="C11" s="2">
        <v>0.3</v>
      </c>
      <c r="D11" s="1">
        <v>4.0281799999999999</v>
      </c>
      <c r="E11" s="1">
        <v>0</v>
      </c>
      <c r="F11" s="1">
        <v>1.4646399999999999</v>
      </c>
      <c r="G11" s="1">
        <v>0.3</v>
      </c>
      <c r="H11" s="1">
        <v>0</v>
      </c>
      <c r="I11" s="1">
        <v>0.78</v>
      </c>
      <c r="J11" s="1">
        <v>197185</v>
      </c>
      <c r="K11" s="1">
        <v>0</v>
      </c>
      <c r="L11" s="1">
        <v>12541</v>
      </c>
      <c r="M11" s="1">
        <v>2184</v>
      </c>
      <c r="N11" s="1">
        <f t="shared" si="1"/>
        <v>0</v>
      </c>
      <c r="O11" s="1">
        <f t="shared" si="2"/>
        <v>0.197185</v>
      </c>
      <c r="P11" s="1">
        <f t="shared" si="0"/>
        <v>0</v>
      </c>
      <c r="Q11" s="1">
        <f t="shared" si="3"/>
        <v>1.4725E-2</v>
      </c>
    </row>
    <row r="12" spans="1:17" s="5" customFormat="1" x14ac:dyDescent="0.25">
      <c r="C12" s="6">
        <v>0.2</v>
      </c>
      <c r="D12" s="5">
        <v>1.0765499999999999</v>
      </c>
      <c r="E12" s="5">
        <v>1.04</v>
      </c>
      <c r="F12" s="5">
        <v>0.72172599999999998</v>
      </c>
      <c r="G12" s="5">
        <v>0.2</v>
      </c>
      <c r="H12" s="5">
        <v>0.27500000000000002</v>
      </c>
      <c r="I12" s="5">
        <v>0.32</v>
      </c>
      <c r="J12" s="5">
        <v>38737</v>
      </c>
      <c r="K12" s="5">
        <v>17351</v>
      </c>
      <c r="L12" s="5">
        <v>15370</v>
      </c>
      <c r="M12" s="5">
        <v>1769</v>
      </c>
      <c r="N12" s="5">
        <f t="shared" si="1"/>
        <v>1</v>
      </c>
      <c r="O12" s="5">
        <f t="shared" si="2"/>
        <v>3.8737000000000001E-2</v>
      </c>
      <c r="P12" s="5">
        <f t="shared" si="0"/>
        <v>1.7350999999999998E-2</v>
      </c>
      <c r="Q12" s="5">
        <f t="shared" si="3"/>
        <v>1.7139000000000001E-2</v>
      </c>
    </row>
    <row r="13" spans="1:17" x14ac:dyDescent="0.25">
      <c r="A13" s="1" t="s">
        <v>11</v>
      </c>
      <c r="B13" s="1" t="s">
        <v>12</v>
      </c>
      <c r="C13" s="2">
        <f>0.785398*180/PI()</f>
        <v>44.999990638015838</v>
      </c>
      <c r="D13" s="1">
        <v>3.43797</v>
      </c>
      <c r="E13" s="1">
        <v>1.07019</v>
      </c>
      <c r="F13" s="1">
        <v>0.953152</v>
      </c>
      <c r="G13" s="1">
        <v>0.78539800000000004</v>
      </c>
      <c r="H13" s="1">
        <v>0.62831800000000004</v>
      </c>
      <c r="I13" s="1">
        <v>2.6428880000000001</v>
      </c>
      <c r="J13" s="1">
        <v>123396</v>
      </c>
      <c r="K13" s="1">
        <v>54149</v>
      </c>
      <c r="L13" s="1">
        <v>2201</v>
      </c>
      <c r="M13" s="1">
        <v>1736</v>
      </c>
      <c r="N13" s="1">
        <f t="shared" si="1"/>
        <v>0</v>
      </c>
      <c r="O13" s="1">
        <f t="shared" si="2"/>
        <v>0.12339600000000001</v>
      </c>
      <c r="P13" s="1">
        <f t="shared" si="0"/>
        <v>5.4149000000000003E-2</v>
      </c>
      <c r="Q13" s="1">
        <f t="shared" si="3"/>
        <v>3.9370000000000004E-3</v>
      </c>
    </row>
    <row r="14" spans="1:17" x14ac:dyDescent="0.25">
      <c r="C14" s="2">
        <f>0.785398*180/PI()</f>
        <v>44.999990638015838</v>
      </c>
      <c r="D14" s="1">
        <v>3.3031999999999999</v>
      </c>
      <c r="E14" s="1">
        <v>0</v>
      </c>
      <c r="F14" s="1">
        <v>0.95394699999999999</v>
      </c>
      <c r="G14" s="1">
        <v>0.78539800000000004</v>
      </c>
      <c r="H14" s="1">
        <v>0</v>
      </c>
      <c r="I14" s="1">
        <v>6.2831853071795862</v>
      </c>
      <c r="J14" s="1">
        <v>125327</v>
      </c>
      <c r="K14" s="1">
        <v>0</v>
      </c>
      <c r="L14" s="1">
        <v>2226</v>
      </c>
      <c r="M14" s="1">
        <v>1658</v>
      </c>
      <c r="N14" s="1">
        <f t="shared" si="1"/>
        <v>0</v>
      </c>
      <c r="O14" s="1">
        <f t="shared" si="2"/>
        <v>0.12532699999999999</v>
      </c>
      <c r="P14" s="1">
        <f t="shared" si="0"/>
        <v>0</v>
      </c>
      <c r="Q14" s="1">
        <f t="shared" si="3"/>
        <v>3.8839999999999999E-3</v>
      </c>
    </row>
    <row r="15" spans="1:17" s="5" customFormat="1" x14ac:dyDescent="0.25">
      <c r="C15" s="6">
        <f>0.785398*180/PI()</f>
        <v>44.999990638015838</v>
      </c>
      <c r="D15" s="5">
        <v>0.97177899999999995</v>
      </c>
      <c r="E15" s="5">
        <v>0.97539200000000004</v>
      </c>
      <c r="F15" s="5">
        <v>0.99530399999999997</v>
      </c>
      <c r="G15" s="5">
        <v>0.78539800000000004</v>
      </c>
      <c r="H15" s="5">
        <v>2.6389399999999998</v>
      </c>
      <c r="I15" s="5">
        <v>6.2831853071795862</v>
      </c>
      <c r="J15" s="5">
        <v>36533</v>
      </c>
      <c r="K15" s="5">
        <v>14581</v>
      </c>
      <c r="L15" s="5">
        <v>2289</v>
      </c>
      <c r="M15" s="5">
        <v>1783</v>
      </c>
      <c r="N15" s="5">
        <f t="shared" si="1"/>
        <v>1</v>
      </c>
      <c r="O15" s="5">
        <f t="shared" si="2"/>
        <v>3.6533000000000003E-2</v>
      </c>
      <c r="P15" s="5">
        <f t="shared" si="0"/>
        <v>1.4581E-2</v>
      </c>
      <c r="Q15" s="5">
        <f t="shared" si="3"/>
        <v>4.0720000000000001E-3</v>
      </c>
    </row>
    <row r="16" spans="1:17" s="5" customFormat="1" x14ac:dyDescent="0.25">
      <c r="C16" s="6">
        <f>0.785398*180/PI()</f>
        <v>44.999990638015838</v>
      </c>
      <c r="D16" s="5">
        <v>0.80662999999999996</v>
      </c>
      <c r="E16" s="5">
        <v>0.82251300000000005</v>
      </c>
      <c r="F16" s="5">
        <v>0.98334500000000002</v>
      </c>
      <c r="G16" s="5">
        <v>0.78539800000000004</v>
      </c>
      <c r="H16" s="5">
        <v>0.94247800000000004</v>
      </c>
      <c r="I16" s="5">
        <v>1.2456320000000001</v>
      </c>
      <c r="J16" s="5">
        <v>119484</v>
      </c>
      <c r="K16" s="5">
        <v>29489</v>
      </c>
      <c r="L16" s="5">
        <v>2309</v>
      </c>
      <c r="M16" s="5">
        <v>1795</v>
      </c>
      <c r="N16" s="5">
        <f t="shared" si="1"/>
        <v>1</v>
      </c>
      <c r="O16" s="5">
        <f t="shared" si="2"/>
        <v>0.11948400000000001</v>
      </c>
      <c r="P16" s="5">
        <f t="shared" si="0"/>
        <v>2.9489000000000001E-2</v>
      </c>
      <c r="Q16" s="5">
        <f t="shared" si="3"/>
        <v>4.104E-3</v>
      </c>
    </row>
    <row r="17" spans="2:17" s="5" customFormat="1" x14ac:dyDescent="0.25">
      <c r="C17" s="6">
        <f>1.0472*180/PI()</f>
        <v>60.000140306099802</v>
      </c>
      <c r="D17" s="5">
        <v>1.0878399999999999</v>
      </c>
      <c r="E17" s="3">
        <v>1.09941</v>
      </c>
      <c r="F17" s="5">
        <v>1.31254</v>
      </c>
      <c r="G17" s="5">
        <v>1.0471999999999999</v>
      </c>
      <c r="H17" s="5">
        <v>1.3194699999999999</v>
      </c>
      <c r="I17" s="5">
        <v>1.8612759999999999</v>
      </c>
      <c r="J17" s="5">
        <v>111814</v>
      </c>
      <c r="K17" s="5">
        <v>19193</v>
      </c>
      <c r="L17" s="5">
        <v>2278</v>
      </c>
      <c r="M17" s="5">
        <v>1791</v>
      </c>
      <c r="N17" s="5">
        <f t="shared" si="1"/>
        <v>1</v>
      </c>
      <c r="O17" s="5">
        <f t="shared" si="2"/>
        <v>0.111814</v>
      </c>
      <c r="P17" s="5">
        <f t="shared" si="0"/>
        <v>1.9193000000000002E-2</v>
      </c>
      <c r="Q17" s="5">
        <f t="shared" si="3"/>
        <v>4.0689999999999997E-3</v>
      </c>
    </row>
    <row r="19" spans="2:17" x14ac:dyDescent="0.25">
      <c r="B19" s="8" t="s">
        <v>18</v>
      </c>
      <c r="C19" s="8"/>
      <c r="D19" s="2">
        <f t="shared" ref="D19:I19" si="4">AVERAGE(D4,D9,D10,D12,D15,D16,D17)</f>
        <v>1.3512384285714287</v>
      </c>
      <c r="E19" s="2">
        <f t="shared" si="4"/>
        <v>1.3383707142857144</v>
      </c>
      <c r="F19" s="2">
        <f t="shared" si="4"/>
        <v>1.008950142857143</v>
      </c>
      <c r="G19" s="2">
        <f t="shared" si="4"/>
        <v>0.60048485714285715</v>
      </c>
      <c r="H19" s="2">
        <f t="shared" si="4"/>
        <v>0.95262999999999998</v>
      </c>
      <c r="I19" s="2">
        <f t="shared" si="4"/>
        <v>1.7369562334249262</v>
      </c>
      <c r="O19" s="1">
        <f>AVERAGE(O4,O9,O10,O12,O15,O16,O17)</f>
        <v>9.1651999999999983E-2</v>
      </c>
      <c r="P19" s="1">
        <f t="shared" ref="P19:Q19" si="5">AVERAGE(P4,P9,P10,P12,P15,P16,P17)</f>
        <v>3.4498714285714285E-2</v>
      </c>
      <c r="Q19" s="1">
        <f t="shared" si="5"/>
        <v>8.1025714285714295E-3</v>
      </c>
    </row>
    <row r="20" spans="2:17" x14ac:dyDescent="0.25">
      <c r="B20" s="8" t="s">
        <v>20</v>
      </c>
      <c r="C20" s="8"/>
      <c r="D20" s="2">
        <f>AVERAGE(D3:D17)</f>
        <v>2.2368092666666666</v>
      </c>
      <c r="E20" s="2"/>
      <c r="F20" s="2">
        <f>AVERAGE(F3:F17)</f>
        <v>1.0180902000000001</v>
      </c>
      <c r="G20" s="2"/>
      <c r="H20" s="2"/>
      <c r="I20" s="2"/>
      <c r="N20" s="4" t="s">
        <v>19</v>
      </c>
      <c r="O20" s="1">
        <f>O19/$Q$19</f>
        <v>11.311470785288618</v>
      </c>
      <c r="P20" s="1">
        <f>P19/$Q$19</f>
        <v>4.2577488627948794</v>
      </c>
    </row>
    <row r="21" spans="2:17" x14ac:dyDescent="0.25">
      <c r="B21" s="8" t="s">
        <v>21</v>
      </c>
      <c r="C21" s="8"/>
      <c r="D21" s="2"/>
      <c r="E21" s="2"/>
      <c r="F21" s="2"/>
      <c r="G21" s="2">
        <f>AVERAGE(G3:G7)</f>
        <v>0.6796812000000001</v>
      </c>
      <c r="H21" s="2">
        <f t="shared" ref="H21:I21" si="6">AVERAGE(H3:H7)</f>
        <v>0.63331500000000007</v>
      </c>
      <c r="I21" s="2">
        <f t="shared" si="6"/>
        <v>1.3727684653589793</v>
      </c>
    </row>
    <row r="22" spans="2:17" x14ac:dyDescent="0.25">
      <c r="B22" s="8" t="s">
        <v>22</v>
      </c>
      <c r="C22" s="8"/>
      <c r="G22" s="2">
        <f>AVERAGE(G8:G12)</f>
        <v>0.25</v>
      </c>
      <c r="H22" s="2">
        <f t="shared" ref="H22:I22" si="7">AVERAGE(H8:H12)</f>
        <v>0.187</v>
      </c>
      <c r="I22" s="2">
        <f t="shared" si="7"/>
        <v>0.44156079999999998</v>
      </c>
    </row>
    <row r="23" spans="2:17" x14ac:dyDescent="0.25">
      <c r="B23" s="8" t="s">
        <v>23</v>
      </c>
      <c r="C23" s="8"/>
      <c r="G23" s="2">
        <f>AVERAGE(G13:G17)</f>
        <v>0.83775840000000001</v>
      </c>
      <c r="H23" s="2">
        <f t="shared" ref="H23:I23" si="8">AVERAGE(H13:H17)</f>
        <v>1.1058412</v>
      </c>
      <c r="I23" s="2">
        <f t="shared" si="8"/>
        <v>3.6632333228718346</v>
      </c>
    </row>
  </sheetData>
  <mergeCells count="9">
    <mergeCell ref="G1:I1"/>
    <mergeCell ref="O1:Q1"/>
    <mergeCell ref="J1:M1"/>
    <mergeCell ref="B19:C19"/>
    <mergeCell ref="B20:C20"/>
    <mergeCell ref="B21:C21"/>
    <mergeCell ref="B22:C22"/>
    <mergeCell ref="B23:C23"/>
    <mergeCell ref="D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Crasun Jans</dc:creator>
  <cp:keywords/>
  <dc:description/>
  <cp:lastModifiedBy>Crasun Jans</cp:lastModifiedBy>
  <cp:revision/>
  <dcterms:created xsi:type="dcterms:W3CDTF">2025-02-10T21:32:36Z</dcterms:created>
  <dcterms:modified xsi:type="dcterms:W3CDTF">2025-02-27T01:59:24Z</dcterms:modified>
  <cp:category/>
  <cp:contentStatus/>
</cp:coreProperties>
</file>