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falk\Documents\GitHub\OSFA\AidRecipientProfiles\2015-16\1516-Data\1516AidRecipientProfilesWIP\"/>
    </mc:Choice>
  </mc:AlternateContent>
  <bookViews>
    <workbookView xWindow="90" yWindow="420" windowWidth="18180" windowHeight="8430"/>
  </bookViews>
  <sheets>
    <sheet name="COA Data" sheetId="3" r:id="rId1"/>
    <sheet name="Aid recipients by Class" sheetId="6" r:id="rId2"/>
    <sheet name="Gift Aid - Merit vs Need" sheetId="9" r:id="rId3"/>
    <sheet name="Gap Data &amp; Charts" sheetId="1" r:id="rId4"/>
    <sheet name="Overview" sheetId="13" r:id="rId5"/>
    <sheet name="Page 2" sheetId="10" r:id="rId6"/>
    <sheet name="Page 3" sheetId="11" r:id="rId7"/>
  </sheets>
  <definedNames>
    <definedName name="_xlnm.Print_Area" localSheetId="1">'Aid recipients by Class'!$A$1:$H$31</definedName>
    <definedName name="_xlnm.Print_Area" localSheetId="5">'Page 2'!$A$1:$P$71</definedName>
  </definedNames>
  <calcPr calcId="152511"/>
</workbook>
</file>

<file path=xl/calcChain.xml><?xml version="1.0" encoding="utf-8"?>
<calcChain xmlns="http://schemas.openxmlformats.org/spreadsheetml/2006/main">
  <c r="D8" i="1" l="1"/>
  <c r="B8" i="1"/>
  <c r="J9" i="9"/>
  <c r="A37" i="11"/>
  <c r="A2" i="11"/>
  <c r="A2" i="1"/>
  <c r="A3" i="9"/>
  <c r="A2" i="6"/>
  <c r="B81" i="11"/>
  <c r="A81" i="11"/>
  <c r="B80" i="11"/>
  <c r="A80" i="11"/>
  <c r="B81" i="10"/>
  <c r="A81" i="10"/>
  <c r="B80" i="10"/>
  <c r="A80" i="10"/>
  <c r="B61" i="13"/>
  <c r="A61" i="13"/>
  <c r="B60" i="13"/>
  <c r="A60" i="13"/>
  <c r="B41" i="1"/>
  <c r="A41" i="1"/>
  <c r="B40" i="1"/>
  <c r="A40" i="1"/>
  <c r="B41" i="9"/>
  <c r="A41" i="9"/>
  <c r="B40" i="9"/>
  <c r="A40" i="9"/>
  <c r="B41" i="6"/>
  <c r="A41" i="6"/>
  <c r="A40" i="6"/>
  <c r="B40" i="6"/>
  <c r="D12" i="3"/>
  <c r="C9" i="3"/>
  <c r="D11" i="3" s="1"/>
  <c r="A8" i="3"/>
  <c r="C3" i="3"/>
  <c r="D6" i="3" s="1"/>
  <c r="A2" i="3"/>
  <c r="D3" i="3" l="1"/>
  <c r="D4" i="3"/>
  <c r="D5" i="3"/>
  <c r="D9" i="3"/>
  <c r="D10" i="3"/>
  <c r="C8" i="9"/>
  <c r="E8" i="9"/>
  <c r="F7" i="1" l="1"/>
  <c r="F8" i="1"/>
  <c r="D5" i="1"/>
  <c r="B5" i="1"/>
  <c r="C8" i="6" l="1"/>
  <c r="F7" i="6" l="1"/>
  <c r="F6" i="6"/>
  <c r="F5" i="6"/>
  <c r="F4" i="6"/>
  <c r="F6" i="9"/>
  <c r="F8" i="6" l="1"/>
  <c r="E9" i="1"/>
  <c r="E8" i="1"/>
  <c r="E7" i="1"/>
  <c r="C9" i="1"/>
  <c r="C8" i="1"/>
  <c r="C7" i="1"/>
  <c r="E10" i="9"/>
  <c r="E9" i="9"/>
  <c r="C10" i="9"/>
  <c r="C9" i="9"/>
  <c r="F10" i="9"/>
  <c r="G10" i="9" s="1"/>
  <c r="F9" i="9"/>
  <c r="G9" i="9" s="1"/>
  <c r="F8" i="9"/>
  <c r="F9" i="1"/>
  <c r="F5" i="1"/>
  <c r="G7" i="1" l="1"/>
  <c r="G9" i="1"/>
  <c r="G8" i="1"/>
  <c r="G8" i="9"/>
  <c r="B8" i="6" l="1"/>
  <c r="E7" i="6" l="1"/>
  <c r="E6" i="6"/>
  <c r="E5" i="6"/>
  <c r="E4" i="6"/>
  <c r="D8" i="6"/>
  <c r="E8" i="6" l="1"/>
</calcChain>
</file>

<file path=xl/sharedStrings.xml><?xml version="1.0" encoding="utf-8"?>
<sst xmlns="http://schemas.openxmlformats.org/spreadsheetml/2006/main" count="54" uniqueCount="35">
  <si>
    <t>Resident</t>
  </si>
  <si>
    <t>Nonresident</t>
  </si>
  <si>
    <t xml:space="preserve"> </t>
  </si>
  <si>
    <t>Combined</t>
  </si>
  <si>
    <t>Total</t>
  </si>
  <si>
    <t>Average</t>
  </si>
  <si>
    <t xml:space="preserve">Total </t>
  </si>
  <si>
    <t>Number of Students</t>
  </si>
  <si>
    <t>Tuition/Fees</t>
  </si>
  <si>
    <t>Books/Supplies</t>
  </si>
  <si>
    <t>Room/Board</t>
  </si>
  <si>
    <t>Misc./Travel</t>
  </si>
  <si>
    <t>Aid Recipients</t>
  </si>
  <si>
    <t>Total Accepted Aid Amount</t>
  </si>
  <si>
    <t>Freshmen</t>
  </si>
  <si>
    <t>% of Overall Aid Recipients</t>
  </si>
  <si>
    <t>Totals</t>
  </si>
  <si>
    <t>% of Total Accepted Aid Amount</t>
  </si>
  <si>
    <t>Sophomores</t>
  </si>
  <si>
    <t>Juniors</t>
  </si>
  <si>
    <t>Seniors</t>
  </si>
  <si>
    <t>Average Accepted Aid Amount</t>
  </si>
  <si>
    <r>
      <t>Merit-Based Gift Aid</t>
    </r>
    <r>
      <rPr>
        <b/>
        <sz val="11"/>
        <color theme="1"/>
        <rFont val="Calibri"/>
        <family val="2"/>
      </rPr>
      <t>⁴</t>
    </r>
  </si>
  <si>
    <t xml:space="preserve">Note: Data reflect degree-seeking Undergraduates with accepted financial aid of all types, including loans. Class level (as defined for financial aid    </t>
  </si>
  <si>
    <t xml:space="preserve">purposes) was determined by earned hours as of the beginning of the academic year, and does not reflect class level changes that occur as a result  </t>
  </si>
  <si>
    <t>of hours earned during the academic year. Aid recipients and accepted aid amounts reflect year-end totals. Percentages are rounded.</t>
  </si>
  <si>
    <t>Data from RFFB40T</t>
  </si>
  <si>
    <r>
      <t>Need-Based Gift Aid</t>
    </r>
    <r>
      <rPr>
        <b/>
        <sz val="11"/>
        <color theme="1"/>
        <rFont val="Calibri"/>
        <family val="2"/>
      </rPr>
      <t>⁵</t>
    </r>
  </si>
  <si>
    <r>
      <rPr>
        <b/>
        <sz val="11"/>
        <color theme="1"/>
        <rFont val="Calibri"/>
        <family val="2"/>
        <scheme val="minor"/>
      </rPr>
      <t>All Gift Aid³</t>
    </r>
    <r>
      <rPr>
        <b/>
        <sz val="8"/>
        <color theme="1"/>
        <rFont val="Calibri"/>
        <family val="2"/>
        <scheme val="minor"/>
      </rPr>
      <t xml:space="preserve"> (combined merit &amp; need-based)</t>
    </r>
  </si>
  <si>
    <r>
      <t>Financial Need</t>
    </r>
    <r>
      <rPr>
        <b/>
        <sz val="11"/>
        <color theme="1"/>
        <rFont val="Calibri"/>
        <family val="2"/>
      </rPr>
      <t>²</t>
    </r>
  </si>
  <si>
    <r>
      <rPr>
        <b/>
        <sz val="11"/>
        <color theme="1"/>
        <rFont val="Calibri"/>
        <family val="2"/>
        <scheme val="minor"/>
      </rPr>
      <t>Gift Aid</t>
    </r>
    <r>
      <rPr>
        <b/>
        <sz val="11"/>
        <color theme="1"/>
        <rFont val="Calibri"/>
        <family val="2"/>
      </rPr>
      <t>³</t>
    </r>
    <r>
      <rPr>
        <b/>
        <sz val="10"/>
        <color theme="1"/>
        <rFont val="Calibri"/>
        <family val="2"/>
        <scheme val="minor"/>
      </rPr>
      <t xml:space="preserve"> (to meet financial need)</t>
    </r>
  </si>
  <si>
    <r>
      <t>Financial Aid Gap</t>
    </r>
    <r>
      <rPr>
        <b/>
        <sz val="11"/>
        <rFont val="Calibri"/>
        <family val="2"/>
      </rPr>
      <t>⁴</t>
    </r>
    <r>
      <rPr>
        <b/>
        <sz val="10"/>
        <rFont val="Calibri"/>
        <family val="2"/>
        <scheme val="minor"/>
      </rPr>
      <t xml:space="preserve"> </t>
    </r>
    <r>
      <rPr>
        <b/>
        <sz val="8"/>
        <rFont val="Calibri"/>
        <family val="2"/>
        <scheme val="minor"/>
      </rPr>
      <t>(unmet need)</t>
    </r>
  </si>
  <si>
    <t>2015-16</t>
  </si>
  <si>
    <t>Start</t>
  </si>
  <si>
    <t>Finish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</si>
</sst>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&quot;$&quot;* #,##0_);_(&quot;$&quot;* \(#,##0\);_(&quot;$&quot;* &quot;-&quot;??_);_(@_)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1"/>
      <color theme="1"/>
      <name val="Calibri"/>
      <family val="2"/>
    </font>
    <font>
      <b/>
      <sz val="10"/>
      <name val="Arial"/>
      <family val="2"/>
    </font>
    <font>
      <sz val="9"/>
      <name val="Calibri"/>
      <family val="2"/>
      <scheme val="minor"/>
    </font>
    <font>
      <b/>
      <sz val="11"/>
      <name val="Calibri"/>
      <family val="2"/>
    </font>
    <font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22">
    <xf numFmtId="0" fontId="0" fillId="0" borderId="0" xfId="0"/>
    <xf numFmtId="0" fontId="0" fillId="0" borderId="0" xfId="0" applyAlignment="1">
      <alignment horizontal="right"/>
    </xf>
    <xf numFmtId="0" fontId="0" fillId="2" borderId="2" xfId="0" applyFill="1" applyBorder="1" applyAlignment="1">
      <alignment horizontal="centerContinuous"/>
    </xf>
    <xf numFmtId="0" fontId="0" fillId="2" borderId="3" xfId="0" applyFill="1" applyBorder="1" applyAlignment="1">
      <alignment horizontal="centerContinuous"/>
    </xf>
    <xf numFmtId="0" fontId="0" fillId="2" borderId="0" xfId="0" applyFill="1" applyBorder="1" applyAlignment="1">
      <alignment horizontal="centerContinuous"/>
    </xf>
    <xf numFmtId="0" fontId="0" fillId="2" borderId="5" xfId="0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8" fillId="0" borderId="0" xfId="0" applyFont="1" applyFill="1" applyBorder="1" applyAlignment="1">
      <alignment horizontal="left"/>
    </xf>
    <xf numFmtId="164" fontId="10" fillId="0" borderId="0" xfId="0" applyNumberFormat="1" applyFont="1" applyFill="1" applyBorder="1" applyAlignment="1">
      <alignment horizontal="left"/>
    </xf>
    <xf numFmtId="164" fontId="10" fillId="0" borderId="0" xfId="0" applyNumberFormat="1" applyFont="1" applyFill="1" applyBorder="1" applyAlignment="1">
      <alignment horizontal="centerContinuous"/>
    </xf>
    <xf numFmtId="0" fontId="0" fillId="0" borderId="0" xfId="0" applyFill="1" applyAlignment="1">
      <alignment horizontal="right"/>
    </xf>
    <xf numFmtId="0" fontId="0" fillId="0" borderId="0" xfId="0" applyFill="1"/>
    <xf numFmtId="0" fontId="12" fillId="0" borderId="0" xfId="0" applyFont="1" applyFill="1" applyBorder="1" applyAlignment="1">
      <alignment horizontal="left"/>
    </xf>
    <xf numFmtId="0" fontId="11" fillId="0" borderId="0" xfId="0" applyFont="1" applyBorder="1" applyAlignment="1">
      <alignment horizontal="centerContinuous"/>
    </xf>
    <xf numFmtId="0" fontId="7" fillId="0" borderId="5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13" fillId="0" borderId="0" xfId="0" applyFont="1"/>
    <xf numFmtId="165" fontId="0" fillId="0" borderId="0" xfId="2" applyNumberFormat="1" applyFont="1"/>
    <xf numFmtId="0" fontId="1" fillId="2" borderId="4" xfId="0" applyFont="1" applyFill="1" applyBorder="1" applyAlignment="1">
      <alignment wrapText="1"/>
    </xf>
    <xf numFmtId="0" fontId="6" fillId="0" borderId="0" xfId="0" applyFont="1" applyBorder="1"/>
    <xf numFmtId="164" fontId="6" fillId="0" borderId="0" xfId="0" applyNumberFormat="1" applyFont="1" applyBorder="1"/>
    <xf numFmtId="164" fontId="6" fillId="0" borderId="0" xfId="2" applyNumberFormat="1" applyFont="1" applyBorder="1"/>
    <xf numFmtId="9" fontId="6" fillId="0" borderId="0" xfId="0" applyNumberFormat="1" applyFont="1" applyBorder="1"/>
    <xf numFmtId="0" fontId="2" fillId="0" borderId="0" xfId="0" applyFont="1" applyBorder="1"/>
    <xf numFmtId="0" fontId="6" fillId="4" borderId="2" xfId="0" applyFont="1" applyFill="1" applyBorder="1" applyAlignment="1">
      <alignment horizontal="centerContinuous"/>
    </xf>
    <xf numFmtId="0" fontId="6" fillId="4" borderId="3" xfId="0" applyFont="1" applyFill="1" applyBorder="1" applyAlignment="1">
      <alignment horizontal="centerContinuous"/>
    </xf>
    <xf numFmtId="0" fontId="6" fillId="4" borderId="4" xfId="0" applyFont="1" applyFill="1" applyBorder="1"/>
    <xf numFmtId="37" fontId="6" fillId="0" borderId="1" xfId="1" applyNumberFormat="1" applyFont="1" applyFill="1" applyBorder="1" applyAlignment="1">
      <alignment horizontal="centerContinuous" vertical="center"/>
    </xf>
    <xf numFmtId="9" fontId="6" fillId="0" borderId="3" xfId="3" applyFont="1" applyFill="1" applyBorder="1" applyAlignment="1">
      <alignment horizontal="centerContinuous" vertical="center"/>
    </xf>
    <xf numFmtId="37" fontId="6" fillId="0" borderId="2" xfId="1" applyNumberFormat="1" applyFont="1" applyFill="1" applyBorder="1" applyAlignment="1">
      <alignment horizontal="centerContinuous" vertical="center"/>
    </xf>
    <xf numFmtId="9" fontId="6" fillId="0" borderId="2" xfId="3" applyFont="1" applyFill="1" applyBorder="1" applyAlignment="1">
      <alignment horizontal="centerContinuous" vertical="center"/>
    </xf>
    <xf numFmtId="0" fontId="5" fillId="7" borderId="9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left"/>
    </xf>
    <xf numFmtId="0" fontId="5" fillId="7" borderId="4" xfId="0" applyFont="1" applyFill="1" applyBorder="1" applyAlignment="1">
      <alignment horizontal="left"/>
    </xf>
    <xf numFmtId="0" fontId="5" fillId="7" borderId="6" xfId="0" applyFont="1" applyFill="1" applyBorder="1" applyAlignment="1">
      <alignment horizontal="left"/>
    </xf>
    <xf numFmtId="0" fontId="0" fillId="2" borderId="4" xfId="0" applyFill="1" applyBorder="1" applyAlignment="1">
      <alignment horizontal="centerContinuous"/>
    </xf>
    <xf numFmtId="0" fontId="0" fillId="2" borderId="4" xfId="0" applyFill="1" applyBorder="1"/>
    <xf numFmtId="0" fontId="5" fillId="2" borderId="4" xfId="0" applyFont="1" applyFill="1" applyBorder="1" applyAlignment="1">
      <alignment horizontal="left"/>
    </xf>
    <xf numFmtId="0" fontId="1" fillId="7" borderId="4" xfId="0" applyFont="1" applyFill="1" applyBorder="1"/>
    <xf numFmtId="0" fontId="0" fillId="0" borderId="0" xfId="0" applyAlignment="1">
      <alignment vertical="center"/>
    </xf>
    <xf numFmtId="0" fontId="16" fillId="0" borderId="0" xfId="0" applyFont="1"/>
    <xf numFmtId="0" fontId="0" fillId="0" borderId="0" xfId="0" applyBorder="1"/>
    <xf numFmtId="0" fontId="16" fillId="0" borderId="13" xfId="0" applyFont="1" applyBorder="1"/>
    <xf numFmtId="0" fontId="0" fillId="0" borderId="13" xfId="0" applyBorder="1"/>
    <xf numFmtId="0" fontId="1" fillId="0" borderId="13" xfId="0" applyFont="1" applyBorder="1"/>
    <xf numFmtId="0" fontId="2" fillId="0" borderId="0" xfId="0" applyFont="1" applyBorder="1" applyAlignment="1">
      <alignment horizontal="left" vertical="center"/>
    </xf>
    <xf numFmtId="165" fontId="0" fillId="0" borderId="0" xfId="0" applyNumberFormat="1"/>
    <xf numFmtId="9" fontId="0" fillId="0" borderId="0" xfId="0" applyNumberFormat="1"/>
    <xf numFmtId="0" fontId="0" fillId="0" borderId="0" xfId="0" applyAlignment="1"/>
    <xf numFmtId="0" fontId="5" fillId="4" borderId="1" xfId="0" applyFont="1" applyFill="1" applyBorder="1" applyAlignment="1">
      <alignment horizontal="centerContinuous" vertical="center"/>
    </xf>
    <xf numFmtId="0" fontId="5" fillId="2" borderId="10" xfId="0" applyFont="1" applyFill="1" applyBorder="1" applyAlignment="1">
      <alignment horizontal="left" vertical="center"/>
    </xf>
    <xf numFmtId="9" fontId="6" fillId="2" borderId="9" xfId="0" applyNumberFormat="1" applyFont="1" applyFill="1" applyBorder="1" applyAlignment="1">
      <alignment horizontal="center" vertical="center"/>
    </xf>
    <xf numFmtId="9" fontId="6" fillId="2" borderId="11" xfId="0" applyNumberFormat="1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left" vertical="center"/>
    </xf>
    <xf numFmtId="0" fontId="8" fillId="5" borderId="6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Continuous" vertical="center"/>
    </xf>
    <xf numFmtId="0" fontId="0" fillId="2" borderId="5" xfId="0" applyFont="1" applyFill="1" applyBorder="1" applyAlignment="1">
      <alignment horizontal="centerContinuous" vertical="center"/>
    </xf>
    <xf numFmtId="0" fontId="1" fillId="2" borderId="0" xfId="0" applyFont="1" applyFill="1" applyBorder="1" applyAlignment="1">
      <alignment horizontal="centerContinuous" vertical="center"/>
    </xf>
    <xf numFmtId="0" fontId="0" fillId="2" borderId="0" xfId="0" applyFont="1" applyFill="1" applyBorder="1" applyAlignment="1">
      <alignment horizontal="centerContinuous" vertical="center"/>
    </xf>
    <xf numFmtId="37" fontId="4" fillId="0" borderId="1" xfId="1" applyNumberFormat="1" applyFont="1" applyFill="1" applyBorder="1" applyAlignment="1">
      <alignment horizontal="centerContinuous" vertical="center"/>
    </xf>
    <xf numFmtId="37" fontId="4" fillId="0" borderId="2" xfId="1" applyNumberFormat="1" applyFont="1" applyFill="1" applyBorder="1" applyAlignment="1">
      <alignment horizontal="centerContinuous" vertical="center"/>
    </xf>
    <xf numFmtId="0" fontId="1" fillId="3" borderId="6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left" vertical="center" wrapText="1"/>
    </xf>
    <xf numFmtId="164" fontId="10" fillId="3" borderId="6" xfId="0" applyNumberFormat="1" applyFont="1" applyFill="1" applyBorder="1" applyAlignment="1">
      <alignment horizontal="center" vertical="center"/>
    </xf>
    <xf numFmtId="164" fontId="10" fillId="3" borderId="8" xfId="0" applyNumberFormat="1" applyFont="1" applyFill="1" applyBorder="1" applyAlignment="1">
      <alignment horizontal="center" vertical="center"/>
    </xf>
    <xf numFmtId="164" fontId="10" fillId="3" borderId="7" xfId="0" applyNumberFormat="1" applyFont="1" applyFill="1" applyBorder="1" applyAlignment="1">
      <alignment horizontal="center" vertical="center"/>
    </xf>
    <xf numFmtId="164" fontId="10" fillId="3" borderId="8" xfId="2" applyNumberFormat="1" applyFont="1" applyFill="1" applyBorder="1" applyAlignment="1">
      <alignment horizontal="center" vertical="center"/>
    </xf>
    <xf numFmtId="164" fontId="0" fillId="7" borderId="4" xfId="0" applyNumberFormat="1" applyFont="1" applyFill="1" applyBorder="1" applyAlignment="1">
      <alignment horizontal="center" vertical="center"/>
    </xf>
    <xf numFmtId="164" fontId="0" fillId="7" borderId="5" xfId="0" applyNumberFormat="1" applyFont="1" applyFill="1" applyBorder="1" applyAlignment="1">
      <alignment horizontal="center" vertical="center"/>
    </xf>
    <xf numFmtId="164" fontId="0" fillId="7" borderId="0" xfId="0" applyNumberFormat="1" applyFont="1" applyFill="1" applyBorder="1" applyAlignment="1">
      <alignment horizontal="center" vertical="center"/>
    </xf>
    <xf numFmtId="164" fontId="0" fillId="7" borderId="5" xfId="2" applyNumberFormat="1" applyFont="1" applyFill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164" fontId="0" fillId="0" borderId="5" xfId="0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164" fontId="0" fillId="0" borderId="5" xfId="2" applyNumberFormat="1" applyFont="1" applyFill="1" applyBorder="1" applyAlignment="1">
      <alignment horizontal="center" vertical="center"/>
    </xf>
    <xf numFmtId="164" fontId="0" fillId="6" borderId="4" xfId="0" applyNumberFormat="1" applyFont="1" applyFill="1" applyBorder="1" applyAlignment="1">
      <alignment horizontal="center" vertical="center"/>
    </xf>
    <xf numFmtId="164" fontId="0" fillId="6" borderId="5" xfId="0" applyNumberFormat="1" applyFont="1" applyFill="1" applyBorder="1" applyAlignment="1">
      <alignment horizontal="center" vertical="center"/>
    </xf>
    <xf numFmtId="164" fontId="0" fillId="6" borderId="0" xfId="0" applyNumberFormat="1" applyFont="1" applyFill="1" applyBorder="1" applyAlignment="1">
      <alignment horizontal="center" vertical="center"/>
    </xf>
    <xf numFmtId="164" fontId="0" fillId="6" borderId="5" xfId="2" applyNumberFormat="1" applyFont="1" applyFill="1" applyBorder="1" applyAlignment="1">
      <alignment horizontal="center" vertical="center"/>
    </xf>
    <xf numFmtId="164" fontId="10" fillId="5" borderId="6" xfId="0" applyNumberFormat="1" applyFont="1" applyFill="1" applyBorder="1" applyAlignment="1">
      <alignment horizontal="center" vertical="center"/>
    </xf>
    <xf numFmtId="164" fontId="10" fillId="5" borderId="8" xfId="0" applyNumberFormat="1" applyFont="1" applyFill="1" applyBorder="1" applyAlignment="1">
      <alignment horizontal="center" vertical="center"/>
    </xf>
    <xf numFmtId="164" fontId="10" fillId="5" borderId="7" xfId="0" applyNumberFormat="1" applyFont="1" applyFill="1" applyBorder="1" applyAlignment="1">
      <alignment horizontal="center" vertical="center"/>
    </xf>
    <xf numFmtId="164" fontId="10" fillId="5" borderId="8" xfId="2" applyNumberFormat="1" applyFont="1" applyFill="1" applyBorder="1" applyAlignment="1">
      <alignment horizontal="center" vertical="center"/>
    </xf>
    <xf numFmtId="164" fontId="17" fillId="0" borderId="0" xfId="0" applyNumberFormat="1" applyFont="1" applyFill="1" applyBorder="1" applyAlignment="1">
      <alignment horizontal="left"/>
    </xf>
    <xf numFmtId="0" fontId="17" fillId="0" borderId="2" xfId="0" applyFont="1" applyFill="1" applyBorder="1" applyAlignment="1">
      <alignment vertical="center"/>
    </xf>
    <xf numFmtId="0" fontId="19" fillId="0" borderId="0" xfId="0" applyFont="1"/>
    <xf numFmtId="0" fontId="17" fillId="0" borderId="0" xfId="0" applyFont="1" applyFill="1" applyBorder="1" applyAlignment="1">
      <alignment vertical="center"/>
    </xf>
    <xf numFmtId="164" fontId="17" fillId="0" borderId="0" xfId="0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20" fillId="0" borderId="4" xfId="0" applyFont="1" applyFill="1" applyBorder="1" applyAlignment="1">
      <alignment horizontal="center"/>
    </xf>
    <xf numFmtId="0" fontId="20" fillId="0" borderId="5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1" fillId="2" borderId="1" xfId="0" applyFont="1" applyFill="1" applyBorder="1" applyAlignment="1">
      <alignment horizontal="centerContinuous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0" xfId="0" applyNumberFormat="1" applyFont="1" applyFill="1" applyBorder="1" applyAlignment="1">
      <alignment horizontal="center" vertical="center"/>
    </xf>
    <xf numFmtId="5" fontId="12" fillId="0" borderId="14" xfId="0" applyNumberFormat="1" applyFont="1" applyBorder="1" applyAlignment="1">
      <alignment horizontal="center"/>
    </xf>
    <xf numFmtId="5" fontId="12" fillId="0" borderId="12" xfId="0" applyNumberFormat="1" applyFont="1" applyBorder="1" applyAlignment="1">
      <alignment horizontal="center"/>
    </xf>
    <xf numFmtId="5" fontId="12" fillId="0" borderId="15" xfId="0" applyNumberFormat="1" applyFont="1" applyBorder="1" applyAlignment="1">
      <alignment horizontal="center"/>
    </xf>
    <xf numFmtId="0" fontId="5" fillId="7" borderId="14" xfId="0" applyFont="1" applyFill="1" applyBorder="1" applyAlignment="1">
      <alignment horizontal="center" vertical="center" wrapText="1"/>
    </xf>
    <xf numFmtId="3" fontId="6" fillId="2" borderId="15" xfId="1" applyNumberFormat="1" applyFont="1" applyFill="1" applyBorder="1" applyAlignment="1">
      <alignment horizontal="center" vertical="center"/>
    </xf>
    <xf numFmtId="164" fontId="6" fillId="2" borderId="15" xfId="0" applyNumberFormat="1" applyFont="1" applyFill="1" applyBorder="1" applyAlignment="1">
      <alignment horizontal="center" vertical="center"/>
    </xf>
    <xf numFmtId="5" fontId="12" fillId="0" borderId="1" xfId="0" applyNumberFormat="1" applyFont="1" applyBorder="1" applyAlignment="1">
      <alignment horizontal="center"/>
    </xf>
    <xf numFmtId="5" fontId="12" fillId="0" borderId="4" xfId="0" applyNumberFormat="1" applyFont="1" applyBorder="1" applyAlignment="1">
      <alignment horizontal="center"/>
    </xf>
    <xf numFmtId="5" fontId="12" fillId="0" borderId="6" xfId="0" applyNumberFormat="1" applyFont="1" applyBorder="1" applyAlignment="1">
      <alignment horizontal="center"/>
    </xf>
    <xf numFmtId="37" fontId="12" fillId="0" borderId="1" xfId="0" applyNumberFormat="1" applyFont="1" applyBorder="1" applyAlignment="1">
      <alignment horizontal="center"/>
    </xf>
    <xf numFmtId="37" fontId="12" fillId="0" borderId="4" xfId="0" applyNumberFormat="1" applyFont="1" applyBorder="1" applyAlignment="1">
      <alignment horizontal="center"/>
    </xf>
    <xf numFmtId="37" fontId="12" fillId="0" borderId="6" xfId="0" applyNumberFormat="1" applyFont="1" applyBorder="1" applyAlignment="1">
      <alignment horizontal="center"/>
    </xf>
    <xf numFmtId="164" fontId="6" fillId="2" borderId="15" xfId="2" applyNumberFormat="1" applyFont="1" applyFill="1" applyBorder="1" applyAlignment="1">
      <alignment horizontal="center" vertical="center"/>
    </xf>
    <xf numFmtId="9" fontId="12" fillId="0" borderId="3" xfId="0" applyNumberFormat="1" applyFont="1" applyBorder="1" applyAlignment="1">
      <alignment horizontal="center"/>
    </xf>
    <xf numFmtId="9" fontId="12" fillId="0" borderId="5" xfId="0" applyNumberFormat="1" applyFont="1" applyBorder="1" applyAlignment="1">
      <alignment horizontal="center"/>
    </xf>
    <xf numFmtId="9" fontId="12" fillId="0" borderId="8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10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Resident</a:t>
            </a:r>
            <a:r>
              <a:rPr lang="en-US" sz="16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</a:p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Estimated Cost of Attendance</a:t>
            </a:r>
            <a:r>
              <a:rPr lang="en-US" sz="14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: </a:t>
            </a:r>
            <a:r>
              <a:rPr lang="en-US" sz="14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$25,134 </a:t>
            </a:r>
            <a:endParaRPr lang="en-US" sz="1400"/>
          </a:p>
        </c:rich>
      </c:tx>
      <c:layout/>
      <c:overlay val="0"/>
      <c:spPr>
        <a:solidFill>
          <a:schemeClr val="bg1">
            <a:lumMod val="85000"/>
          </a:schemeClr>
        </a:solidFill>
        <a:ln w="12700" cap="flat" cmpd="sng" algn="ctr">
          <a:solidFill>
            <a:schemeClr val="dk1"/>
          </a:solidFill>
          <a:prstDash val="solid"/>
        </a:ln>
        <a:effectLst/>
      </c:spPr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194444444444445"/>
          <c:y val="0.35442694663167101"/>
          <c:w val="0.73888888888888893"/>
          <c:h val="0.52753499562554684"/>
        </c:manualLayout>
      </c:layout>
      <c:pie3DChart>
        <c:varyColors val="1"/>
        <c:ser>
          <c:idx val="0"/>
          <c:order val="0"/>
          <c:explosion val="7"/>
          <c:dPt>
            <c:idx val="0"/>
            <c:bubble3D val="0"/>
            <c:explosion val="10"/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layout/>
              </c:ext>
            </c:extLst>
          </c:dLbls>
          <c:cat>
            <c:strRef>
              <c:f>('COA Data'!$A$3,'COA Data'!$A$4,'COA Data'!$A$5,'COA Data'!$A$6)</c:f>
              <c:strCache>
                <c:ptCount val="4"/>
                <c:pt idx="0">
                  <c:v>Tuition/Fees</c:v>
                </c:pt>
                <c:pt idx="1">
                  <c:v>Books/Supplies</c:v>
                </c:pt>
                <c:pt idx="2">
                  <c:v>Room/Board</c:v>
                </c:pt>
                <c:pt idx="3">
                  <c:v>Misc./Travel</c:v>
                </c:pt>
              </c:strCache>
            </c:strRef>
          </c:cat>
          <c:val>
            <c:numRef>
              <c:f>('COA Data'!$B$3,'COA Data'!$B$4,'COA Data'!$B$5,'COA Data'!$B$6)</c:f>
              <c:numCache>
                <c:formatCode>_("$"* #,##0_);_("$"* \(#,##0\);_("$"* "-"??_);_(@_)</c:formatCode>
                <c:ptCount val="4"/>
                <c:pt idx="0">
                  <c:v>11622</c:v>
                </c:pt>
                <c:pt idx="1">
                  <c:v>840</c:v>
                </c:pt>
                <c:pt idx="2">
                  <c:v>9450</c:v>
                </c:pt>
                <c:pt idx="3">
                  <c:v>3222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Nonresident</a:t>
            </a:r>
            <a:r>
              <a:rPr lang="en-US" sz="18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</a:p>
          <a:p>
            <a:pPr algn="ctr"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4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Estimated Cost of Attendance: $43,868</a:t>
            </a:r>
            <a:endParaRPr lang="en-US" sz="1400"/>
          </a:p>
        </c:rich>
      </c:tx>
      <c:layout>
        <c:manualLayout>
          <c:xMode val="edge"/>
          <c:yMode val="edge"/>
          <c:x val="0.21942366579177602"/>
          <c:y val="2.7962904636920385E-2"/>
        </c:manualLayout>
      </c:layout>
      <c:overlay val="0"/>
      <c:spPr>
        <a:solidFill>
          <a:schemeClr val="bg1">
            <a:lumMod val="85000"/>
          </a:schemeClr>
        </a:solidFill>
        <a:ln w="12700" cap="flat" cmpd="sng" algn="ctr">
          <a:solidFill>
            <a:schemeClr val="dk1"/>
          </a:solidFill>
          <a:prstDash val="solid"/>
        </a:ln>
        <a:effectLst/>
      </c:spPr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4583333333333334"/>
          <c:y val="0.37294546515018956"/>
          <c:w val="0.79722222222222228"/>
          <c:h val="0.56457203266258382"/>
        </c:manualLayout>
      </c:layout>
      <c:pie3DChart>
        <c:varyColors val="1"/>
        <c:ser>
          <c:idx val="0"/>
          <c:order val="0"/>
          <c:spPr>
            <a:ln>
              <a:solidFill>
                <a:sysClr val="windowText" lastClr="000000"/>
              </a:solidFill>
            </a:ln>
          </c:spPr>
          <c:explosion val="25"/>
          <c:dPt>
            <c:idx val="0"/>
            <c:bubble3D val="0"/>
            <c:explosion val="13"/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layout/>
              </c:ext>
            </c:extLst>
          </c:dLbls>
          <c:cat>
            <c:strRef>
              <c:f>'COA Data'!$A$9:$A$12</c:f>
              <c:strCache>
                <c:ptCount val="4"/>
                <c:pt idx="0">
                  <c:v>Tuition/Fees</c:v>
                </c:pt>
                <c:pt idx="1">
                  <c:v>Books/Supplies</c:v>
                </c:pt>
                <c:pt idx="2">
                  <c:v>Room/Board</c:v>
                </c:pt>
                <c:pt idx="3">
                  <c:v>Misc./Travel</c:v>
                </c:pt>
              </c:strCache>
            </c:strRef>
          </c:cat>
          <c:val>
            <c:numRef>
              <c:f>'COA Data'!$B$9:$B$12</c:f>
              <c:numCache>
                <c:formatCode>_("$"* #,##0_);_("$"* \(#,##0\);_("$"* "-"??_);_(@_)</c:formatCode>
                <c:ptCount val="4"/>
                <c:pt idx="0">
                  <c:v>29832</c:v>
                </c:pt>
                <c:pt idx="1">
                  <c:v>840</c:v>
                </c:pt>
                <c:pt idx="2">
                  <c:v>9450</c:v>
                </c:pt>
                <c:pt idx="3">
                  <c:v>3746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 sz="1400" b="1"/>
            </a:pPr>
            <a:r>
              <a:rPr lang="en-US" sz="1500" b="1" baseline="0"/>
              <a:t>Total Aid Recipients by Class Level: </a:t>
            </a:r>
          </a:p>
        </c:rich>
      </c:tx>
      <c:layout>
        <c:manualLayout>
          <c:xMode val="edge"/>
          <c:yMode val="edge"/>
          <c:x val="0.16008447757086744"/>
          <c:y val="1.9608389659257194E-2"/>
        </c:manualLayout>
      </c:layout>
      <c:overlay val="0"/>
    </c:title>
    <c:autoTitleDeleted val="0"/>
    <c:view3D>
      <c:rotX val="30"/>
      <c:rotY val="3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8003120529815076E-2"/>
          <c:y val="0.30301395953824356"/>
          <c:w val="0.76666666666666672"/>
          <c:h val="0.63567767570720313"/>
        </c:manualLayout>
      </c:layout>
      <c:pie3DChart>
        <c:varyColors val="1"/>
        <c:ser>
          <c:idx val="0"/>
          <c:order val="0"/>
          <c:explosion val="14"/>
          <c:dPt>
            <c:idx val="0"/>
            <c:bubble3D val="0"/>
            <c:explosion val="12"/>
          </c:dPt>
          <c:dPt>
            <c:idx val="1"/>
            <c:bubble3D val="0"/>
          </c:dPt>
          <c:dPt>
            <c:idx val="2"/>
            <c:bubble3D val="0"/>
            <c:explosion val="15"/>
          </c:dPt>
          <c:dPt>
            <c:idx val="3"/>
            <c:bubble3D val="0"/>
            <c:explosion val="10"/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layout/>
              </c:ext>
            </c:extLst>
          </c:dLbls>
          <c:cat>
            <c:strRef>
              <c:f>'Aid recipients by Class'!$A$4:$A$7</c:f>
              <c:strCache>
                <c:ptCount val="4"/>
                <c:pt idx="0">
                  <c:v>Freshmen</c:v>
                </c:pt>
                <c:pt idx="1">
                  <c:v>Sophomores</c:v>
                </c:pt>
                <c:pt idx="2">
                  <c:v>Juniors</c:v>
                </c:pt>
                <c:pt idx="3">
                  <c:v>Seniors</c:v>
                </c:pt>
              </c:strCache>
            </c:strRef>
          </c:cat>
          <c:val>
            <c:numRef>
              <c:f>'Aid recipients by Class'!$B$4:$B$7</c:f>
              <c:numCache>
                <c:formatCode>#,##0_);\(#,##0\)</c:formatCode>
                <c:ptCount val="4"/>
                <c:pt idx="0">
                  <c:v>1875</c:v>
                </c:pt>
                <c:pt idx="1">
                  <c:v>1962</c:v>
                </c:pt>
                <c:pt idx="2">
                  <c:v>2308</c:v>
                </c:pt>
                <c:pt idx="3">
                  <c:v>2688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500" baseline="0"/>
              <a:t>Total Aid by Class Level: </a:t>
            </a:r>
          </a:p>
          <a:p>
            <a:pPr>
              <a:defRPr sz="1400"/>
            </a:pPr>
            <a:endParaRPr lang="en-US" sz="1500" baseline="0"/>
          </a:p>
        </c:rich>
      </c:tx>
      <c:layout>
        <c:manualLayout>
          <c:xMode val="edge"/>
          <c:yMode val="edge"/>
          <c:x val="0.21375210561366398"/>
          <c:y val="1.4866625714338898E-2"/>
        </c:manualLayout>
      </c:layout>
      <c:overlay val="0"/>
    </c:title>
    <c:autoTitleDeleted val="0"/>
    <c:view3D>
      <c:rotX val="10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5.8052748070670276E-2"/>
          <c:y val="0.15161342864056887"/>
          <c:w val="0.8990825688073395"/>
          <c:h val="0.614075950296422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'Aid recipients by Class'!$C$3</c:f>
              <c:strCache>
                <c:ptCount val="1"/>
                <c:pt idx="0">
                  <c:v>Total Accepted Aid Amount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1286480980922161E-2"/>
                  <c:y val="-1.96799203291077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0439387707133622E-2"/>
                  <c:y val="-2.87280579289290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7329934970815215E-2"/>
                  <c:y val="-2.30654678803447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9444444444444445E-2"/>
                  <c:y val="-1.85185185185185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'Aid recipients by Class'!$A$4:$A$7</c:f>
              <c:strCache>
                <c:ptCount val="4"/>
                <c:pt idx="0">
                  <c:v>Freshmen</c:v>
                </c:pt>
                <c:pt idx="1">
                  <c:v>Sophomores</c:v>
                </c:pt>
                <c:pt idx="2">
                  <c:v>Juniors</c:v>
                </c:pt>
                <c:pt idx="3">
                  <c:v>Seniors</c:v>
                </c:pt>
              </c:strCache>
            </c:strRef>
          </c:cat>
          <c:val>
            <c:numRef>
              <c:f>'Aid recipients by Class'!$C$4:$C$7</c:f>
              <c:numCache>
                <c:formatCode>"$"#,##0_);\("$"#,##0\)</c:formatCode>
                <c:ptCount val="4"/>
                <c:pt idx="0">
                  <c:v>26242296.91</c:v>
                </c:pt>
                <c:pt idx="1">
                  <c:v>26891182.600000001</c:v>
                </c:pt>
                <c:pt idx="2">
                  <c:v>31240487.699999999</c:v>
                </c:pt>
                <c:pt idx="3">
                  <c:v>31417159.699999999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731136616"/>
        <c:axId val="731137008"/>
        <c:axId val="0"/>
      </c:bar3DChart>
      <c:catAx>
        <c:axId val="7311366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31137008"/>
        <c:crosses val="autoZero"/>
        <c:auto val="1"/>
        <c:lblAlgn val="ctr"/>
        <c:lblOffset val="100"/>
        <c:noMultiLvlLbl val="0"/>
      </c:catAx>
      <c:valAx>
        <c:axId val="731137008"/>
        <c:scaling>
          <c:orientation val="minMax"/>
        </c:scaling>
        <c:delete val="1"/>
        <c:axPos val="l"/>
        <c:numFmt formatCode="&quot;$&quot;#,##0_);\(&quot;$&quot;#,##0\)" sourceLinked="1"/>
        <c:majorTickMark val="none"/>
        <c:minorTickMark val="none"/>
        <c:tickLblPos val="nextTo"/>
        <c:crossAx val="73113661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838636541700944"/>
          <c:y val="0.87779918467638351"/>
          <c:w val="0.45764949857014142"/>
          <c:h val="0.10687301055453174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Resident</a:t>
            </a:r>
            <a:r>
              <a:rPr lang="en-US" sz="18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</a:p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Average Gift Aid: $8,379</a:t>
            </a:r>
            <a:endParaRPr lang="en-US" sz="1200" b="0"/>
          </a:p>
        </c:rich>
      </c:tx>
      <c:layout>
        <c:manualLayout>
          <c:xMode val="edge"/>
          <c:yMode val="edge"/>
          <c:x val="0.22659028086605454"/>
          <c:y val="2.309180561988575E-2"/>
        </c:manualLayout>
      </c:layout>
      <c:overlay val="0"/>
      <c:spPr>
        <a:solidFill>
          <a:schemeClr val="bg1">
            <a:lumMod val="95000"/>
          </a:schemeClr>
        </a:solidFill>
        <a:ln w="9525" cap="flat" cmpd="sng" algn="ctr">
          <a:solidFill>
            <a:schemeClr val="dk1"/>
          </a:solidFill>
          <a:prstDash val="solid"/>
        </a:ln>
        <a:effectLst/>
      </c:spPr>
    </c:title>
    <c:autoTitleDeleted val="0"/>
    <c:view3D>
      <c:rotX val="30"/>
      <c:rotY val="198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2446689113355778E-2"/>
          <c:y val="0.2082121175692733"/>
          <c:w val="0.96824055209881976"/>
          <c:h val="0.78903816401480886"/>
        </c:manualLayout>
      </c:layout>
      <c:pie3DChart>
        <c:varyColors val="1"/>
        <c:ser>
          <c:idx val="0"/>
          <c:order val="0"/>
          <c:dPt>
            <c:idx val="0"/>
            <c:bubble3D val="0"/>
            <c:explosion val="11"/>
            <c:spPr>
              <a:solidFill>
                <a:schemeClr val="tx2">
                  <a:lumMod val="20000"/>
                  <a:lumOff val="80000"/>
                </a:schemeClr>
              </a:solidFill>
              <a:effectLst>
                <a:outerShdw blurRad="40000" dist="23000" dir="624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</c:spPr>
          </c:dPt>
          <c:dLbls>
            <c:dLbl>
              <c:idx val="0"/>
              <c:layout>
                <c:manualLayout>
                  <c:x val="9.6648128640427794E-2"/>
                  <c:y val="0.2658626367356254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900" b="1"/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9320404837459301"/>
                  <c:y val="-0.227090526727637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900" b="1"/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6373619311339178"/>
                      <c:h val="0.16459627329192547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('Gift Aid - Merit vs Need'!$A$9,'Gift Aid - Merit vs Need'!$A$10)</c:f>
              <c:strCache>
                <c:ptCount val="2"/>
                <c:pt idx="0">
                  <c:v>Merit-Based Gift Aid⁴</c:v>
                </c:pt>
                <c:pt idx="1">
                  <c:v>Need-Based Gift Aid⁵</c:v>
                </c:pt>
              </c:strCache>
            </c:strRef>
          </c:cat>
          <c:val>
            <c:numRef>
              <c:f>('Gift Aid - Merit vs Need'!$C$9,'Gift Aid - Merit vs Need'!$C$10)</c:f>
              <c:numCache>
                <c:formatCode>"$"#,##0</c:formatCode>
                <c:ptCount val="2"/>
                <c:pt idx="0">
                  <c:v>5946.8958856628406</c:v>
                </c:pt>
                <c:pt idx="1">
                  <c:v>2432.3157506189514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Nonresident</a:t>
            </a:r>
            <a:r>
              <a:rPr lang="en-US" sz="20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</a:p>
          <a:p>
            <a:pPr>
              <a:defRPr sz="14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Average Gift Aid: $12,812</a:t>
            </a:r>
            <a:endParaRPr lang="en-US" sz="1200" b="0"/>
          </a:p>
        </c:rich>
      </c:tx>
      <c:layout>
        <c:manualLayout>
          <c:xMode val="edge"/>
          <c:yMode val="edge"/>
          <c:x val="0.2204519152244073"/>
          <c:y val="1.8382352941176471E-2"/>
        </c:manualLayout>
      </c:layout>
      <c:overlay val="0"/>
      <c:spPr>
        <a:solidFill>
          <a:schemeClr val="bg1">
            <a:lumMod val="95000"/>
          </a:schemeClr>
        </a:solidFill>
        <a:ln w="9525" cap="flat" cmpd="sng" algn="ctr">
          <a:solidFill>
            <a:schemeClr val="dk1"/>
          </a:solidFill>
          <a:prstDash val="solid"/>
        </a:ln>
        <a:effectLst/>
      </c:spPr>
    </c:title>
    <c:autoTitleDeleted val="0"/>
    <c:view3D>
      <c:rotX val="30"/>
      <c:rotY val="188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3278034902125782E-2"/>
          <c:y val="0.1565005302719123"/>
          <c:w val="0.90016638935108162"/>
          <c:h val="0.82417207040296425"/>
        </c:manualLayout>
      </c:layout>
      <c:pie3DChart>
        <c:varyColors val="1"/>
        <c:ser>
          <c:idx val="0"/>
          <c:order val="0"/>
          <c:spPr>
            <a:solidFill>
              <a:schemeClr val="accent3">
                <a:lumMod val="40000"/>
                <a:lumOff val="60000"/>
              </a:schemeClr>
            </a:solidFill>
          </c:spPr>
          <c:explosion val="7"/>
          <c:dPt>
            <c:idx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</c:spPr>
          </c:dPt>
          <c:dLbls>
            <c:dLbl>
              <c:idx val="0"/>
              <c:layout>
                <c:manualLayout>
                  <c:x val="-2.0717199010104791E-2"/>
                  <c:y val="0.3419986632105769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900" b="1"/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18601237462150108"/>
                  <c:y val="-2.898550724637681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900" b="1"/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('Gift Aid - Merit vs Need'!$A$9,'Gift Aid - Merit vs Need'!$A$10)</c:f>
              <c:strCache>
                <c:ptCount val="2"/>
                <c:pt idx="0">
                  <c:v>Merit-Based Gift Aid⁴</c:v>
                </c:pt>
                <c:pt idx="1">
                  <c:v>Need-Based Gift Aid⁵</c:v>
                </c:pt>
              </c:strCache>
            </c:strRef>
          </c:cat>
          <c:val>
            <c:numRef>
              <c:f>('Gift Aid - Merit vs Need'!$E$9,'Gift Aid - Merit vs Need'!$E$10)</c:f>
              <c:numCache>
                <c:formatCode>"$"#,##0</c:formatCode>
                <c:ptCount val="2"/>
                <c:pt idx="0">
                  <c:v>11504.281791907515</c:v>
                </c:pt>
                <c:pt idx="1">
                  <c:v>1307.9942196531792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Combined</a:t>
            </a:r>
            <a:r>
              <a:rPr lang="en-US" sz="20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</a:p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Average Gift Aid: $8,545</a:t>
            </a:r>
            <a:endParaRPr lang="en-US" sz="1200" b="0"/>
          </a:p>
        </c:rich>
      </c:tx>
      <c:layout>
        <c:manualLayout>
          <c:xMode val="edge"/>
          <c:yMode val="edge"/>
          <c:x val="0.26225141328487783"/>
          <c:y val="1.7710385671287111E-2"/>
        </c:manualLayout>
      </c:layout>
      <c:overlay val="0"/>
      <c:spPr>
        <a:solidFill>
          <a:schemeClr val="bg1">
            <a:lumMod val="95000"/>
          </a:schemeClr>
        </a:solidFill>
        <a:ln w="9525" cap="flat" cmpd="sng" algn="ctr">
          <a:solidFill>
            <a:schemeClr val="dk1"/>
          </a:solidFill>
          <a:prstDash val="solid"/>
        </a:ln>
        <a:effectLst/>
      </c:spPr>
    </c:title>
    <c:autoTitleDeleted val="0"/>
    <c:view3D>
      <c:rotX val="30"/>
      <c:rotY val="188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7457440966501923E-2"/>
          <c:y val="0.17930851474448048"/>
          <c:w val="0.96798116462789763"/>
          <c:h val="0.8188204415624516"/>
        </c:manualLayout>
      </c:layout>
      <c:pie3DChart>
        <c:varyColors val="1"/>
        <c:ser>
          <c:idx val="0"/>
          <c:order val="0"/>
          <c:dPt>
            <c:idx val="0"/>
            <c:bubble3D val="0"/>
            <c:explosion val="12"/>
            <c:spPr>
              <a:solidFill>
                <a:schemeClr val="tx2">
                  <a:lumMod val="20000"/>
                  <a:lumOff val="80000"/>
                </a:schemeClr>
              </a:solidFill>
            </c:spPr>
          </c:dPt>
          <c:dPt>
            <c:idx val="1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</c:spPr>
          </c:dPt>
          <c:dLbls>
            <c:dLbl>
              <c:idx val="0"/>
              <c:layout>
                <c:manualLayout>
                  <c:x val="0.13822006385078675"/>
                  <c:y val="0.2169449470990039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22267007187637672"/>
                  <c:y val="-0.2009018437912652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514410823897442"/>
                      <c:h val="0.23985523548686849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('Gift Aid - Merit vs Need'!$A$9,'Gift Aid - Merit vs Need'!$A$10)</c:f>
              <c:strCache>
                <c:ptCount val="2"/>
                <c:pt idx="0">
                  <c:v>Merit-Based Gift Aid⁴</c:v>
                </c:pt>
                <c:pt idx="1">
                  <c:v>Need-Based Gift Aid⁵</c:v>
                </c:pt>
              </c:strCache>
            </c:strRef>
          </c:cat>
          <c:val>
            <c:numRef>
              <c:f>('Gift Aid - Merit vs Need'!$G$9,'Gift Aid - Merit vs Need'!$G$10)</c:f>
              <c:numCache>
                <c:formatCode>"$"#,##0</c:formatCode>
                <c:ptCount val="2"/>
                <c:pt idx="0">
                  <c:v>6155.1774631715771</c:v>
                </c:pt>
                <c:pt idx="1">
                  <c:v>2390.1780502599654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 algn="ctr">
              <a:defRPr sz="1400"/>
            </a:pPr>
            <a:r>
              <a:rPr lang="en-US" sz="1600"/>
              <a:t>Average Financial Need Per Student</a:t>
            </a:r>
          </a:p>
        </c:rich>
      </c:tx>
      <c:layout>
        <c:manualLayout>
          <c:xMode val="edge"/>
          <c:yMode val="edge"/>
          <c:x val="0.19241433377246148"/>
          <c:y val="2.3337177143995143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266844015872385"/>
          <c:y val="0.15548715295285412"/>
          <c:w val="0.79840373257550945"/>
          <c:h val="0.5336822687371654"/>
        </c:manualLayout>
      </c:layout>
      <c:bar3DChart>
        <c:barDir val="col"/>
        <c:grouping val="percentStacked"/>
        <c:varyColors val="0"/>
        <c:ser>
          <c:idx val="0"/>
          <c:order val="0"/>
          <c:tx>
            <c:strRef>
              <c:f>'Gap Data &amp; Charts'!$A$8</c:f>
              <c:strCache>
                <c:ptCount val="1"/>
                <c:pt idx="0">
                  <c:v>Gift Aid³ (to meet financial need)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Lbls>
            <c:dLbl>
              <c:idx val="2"/>
              <c:layout>
                <c:manualLayout>
                  <c:x val="-3.1179292243641958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('Gap Data &amp; Charts'!$B$4,'Gap Data &amp; Charts'!$D$4,'Gap Data &amp; Charts'!$F$4)</c:f>
              <c:strCache>
                <c:ptCount val="3"/>
                <c:pt idx="0">
                  <c:v>Resident</c:v>
                </c:pt>
                <c:pt idx="1">
                  <c:v>Nonresident</c:v>
                </c:pt>
                <c:pt idx="2">
                  <c:v>Combined</c:v>
                </c:pt>
              </c:strCache>
            </c:strRef>
          </c:cat>
          <c:val>
            <c:numRef>
              <c:f>('Gap Data &amp; Charts'!$C$8,'Gap Data &amp; Charts'!$E$8,'Gap Data &amp; Charts'!$G$8)</c:f>
              <c:numCache>
                <c:formatCode>"$"#,##0</c:formatCode>
                <c:ptCount val="3"/>
                <c:pt idx="0">
                  <c:v>7764.9055953184788</c:v>
                </c:pt>
                <c:pt idx="1">
                  <c:v>11054.969653179191</c:v>
                </c:pt>
                <c:pt idx="2">
                  <c:v>7888.2117222703646</c:v>
                </c:pt>
              </c:numCache>
            </c:numRef>
          </c:val>
        </c:ser>
        <c:ser>
          <c:idx val="1"/>
          <c:order val="1"/>
          <c:tx>
            <c:strRef>
              <c:f>'Gap Data &amp; Charts'!$A$9</c:f>
              <c:strCache>
                <c:ptCount val="1"/>
                <c:pt idx="0">
                  <c:v>Financial Aid Gap⁴ (unmet need)</c:v>
                </c:pt>
              </c:strCache>
            </c:strRef>
          </c:tx>
          <c:invertIfNegative val="0"/>
          <c:dLbls>
            <c:dLbl>
              <c:idx val="2"/>
              <c:layout>
                <c:manualLayout>
                  <c:x val="0"/>
                  <c:y val="1.08577633007600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('Gap Data &amp; Charts'!$B$4,'Gap Data &amp; Charts'!$D$4,'Gap Data &amp; Charts'!$F$4)</c:f>
              <c:strCache>
                <c:ptCount val="3"/>
                <c:pt idx="0">
                  <c:v>Resident</c:v>
                </c:pt>
                <c:pt idx="1">
                  <c:v>Nonresident</c:v>
                </c:pt>
                <c:pt idx="2">
                  <c:v>Combined</c:v>
                </c:pt>
              </c:strCache>
            </c:strRef>
          </c:cat>
          <c:val>
            <c:numRef>
              <c:f>('Gap Data &amp; Charts'!$C$9,'Gap Data &amp; Charts'!$E$9,'Gap Data &amp; Charts'!$G$9)</c:f>
              <c:numCache>
                <c:formatCode>"$"#,##0</c:formatCode>
                <c:ptCount val="3"/>
                <c:pt idx="0">
                  <c:v>8470.1641773576412</c:v>
                </c:pt>
                <c:pt idx="1">
                  <c:v>15826.856936416185</c:v>
                </c:pt>
                <c:pt idx="2">
                  <c:v>8745.8807820623915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731129168"/>
        <c:axId val="731143672"/>
        <c:axId val="0"/>
      </c:bar3DChart>
      <c:catAx>
        <c:axId val="731129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31143672"/>
        <c:crossesAt val="0"/>
        <c:auto val="1"/>
        <c:lblAlgn val="ctr"/>
        <c:lblOffset val="100"/>
        <c:noMultiLvlLbl val="0"/>
      </c:catAx>
      <c:valAx>
        <c:axId val="731143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Need</a:t>
                </a:r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731129168"/>
        <c:crosses val="autoZero"/>
        <c:crossBetween val="between"/>
        <c:majorUnit val="0.5"/>
      </c:valAx>
    </c:plotArea>
    <c:legend>
      <c:legendPos val="b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 lvl="3" algn="ctr" rtl="0"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Average Financial Aid Gap (unmet need) 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'Gap Data &amp; Charts'!$A$9</c:f>
              <c:strCache>
                <c:ptCount val="1"/>
                <c:pt idx="0">
                  <c:v>Financial Aid Gap⁴ (unmet need)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938424597029859E-2"/>
                  <c:y val="-0.181549975172022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2358672651563893E-2"/>
                  <c:y val="-0.2768707094225591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3.6297855616153576E-2"/>
                  <c:y val="-0.1905582748102433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('Gap Data &amp; Charts'!$B$4,'Gap Data &amp; Charts'!$D$4,'Gap Data &amp; Charts'!$F$4)</c:f>
              <c:strCache>
                <c:ptCount val="3"/>
                <c:pt idx="0">
                  <c:v>Resident</c:v>
                </c:pt>
                <c:pt idx="1">
                  <c:v>Nonresident</c:v>
                </c:pt>
                <c:pt idx="2">
                  <c:v>Combined</c:v>
                </c:pt>
              </c:strCache>
            </c:strRef>
          </c:cat>
          <c:val>
            <c:numRef>
              <c:f>('Gap Data &amp; Charts'!$C$9,'Gap Data &amp; Charts'!$E$9,'Gap Data &amp; Charts'!$G$9)</c:f>
              <c:numCache>
                <c:formatCode>"$"#,##0</c:formatCode>
                <c:ptCount val="3"/>
                <c:pt idx="0">
                  <c:v>8470.1641773576412</c:v>
                </c:pt>
                <c:pt idx="1">
                  <c:v>15826.856936416185</c:v>
                </c:pt>
                <c:pt idx="2">
                  <c:v>8745.8807820623915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731144064"/>
        <c:axId val="731147984"/>
        <c:axId val="0"/>
      </c:bar3DChart>
      <c:catAx>
        <c:axId val="7311440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31147984"/>
        <c:crosses val="autoZero"/>
        <c:auto val="1"/>
        <c:lblAlgn val="ctr"/>
        <c:lblOffset val="100"/>
        <c:noMultiLvlLbl val="0"/>
      </c:catAx>
      <c:valAx>
        <c:axId val="731147984"/>
        <c:scaling>
          <c:orientation val="minMax"/>
        </c:scaling>
        <c:delete val="0"/>
        <c:axPos val="l"/>
        <c:majorGridlines/>
        <c:numFmt formatCode="&quot;$&quot;#,##0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731144064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4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2.emf"/><Relationship Id="rId4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image" Target="../media/image5.emf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4.emf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9526</xdr:rowOff>
    </xdr:from>
    <xdr:to>
      <xdr:col>6</xdr:col>
      <xdr:colOff>628650</xdr:colOff>
      <xdr:row>16</xdr:row>
      <xdr:rowOff>85726</xdr:rowOff>
    </xdr:to>
    <xdr:sp macro="" textlink="">
      <xdr:nvSpPr>
        <xdr:cNvPr id="2" name="TextBox 1"/>
        <xdr:cNvSpPr txBox="1"/>
      </xdr:nvSpPr>
      <xdr:spPr>
        <a:xfrm>
          <a:off x="0" y="1695451"/>
          <a:ext cx="6591300" cy="1028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"FAFSA" refers to the Free Application for Federal Student Aid, by which students annually apply for Federal aid. 2. "Financial Need" is calculated</a:t>
          </a:r>
          <a:r>
            <a:rPr lang="en-US" sz="900"/>
            <a:t> </a:t>
          </a:r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 subtracting the student's Estimated Family Contribution (as determined by the FAFSA) from their Estimated Cost of Attendance. 3. "Gift Aid" </a:t>
          </a:r>
          <a:r>
            <a:rPr lang="en-US" sz="900"/>
            <a:t> </a:t>
          </a:r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excludes loans and refers to financial aid that does not need to be paid back by the student, such as scholarships and grants. 4. "Merit-Based Gift </a:t>
          </a:r>
          <a:r>
            <a:rPr lang="en-US" sz="900"/>
            <a:t> </a:t>
          </a:r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Aid" reflects non-need-based gift aid, for which eligibility is not contingent upon financial need. 5. "Need-Based Gift Aid" requires financial need for</a:t>
          </a:r>
          <a:r>
            <a:rPr lang="en-US" sz="900"/>
            <a:t> </a:t>
          </a:r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eligibility. Data reflect degree-seeking, Undergraduate financial aid recipients with complete FAFSAs and need (excludes students with $0 need).</a:t>
          </a:r>
          <a:r>
            <a:rPr lang="en-US" sz="900"/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9525</xdr:rowOff>
    </xdr:from>
    <xdr:to>
      <xdr:col>7</xdr:col>
      <xdr:colOff>0</xdr:colOff>
      <xdr:row>15</xdr:row>
      <xdr:rowOff>0</xdr:rowOff>
    </xdr:to>
    <xdr:sp macro="" textlink="">
      <xdr:nvSpPr>
        <xdr:cNvPr id="2" name="TextBox 1"/>
        <xdr:cNvSpPr txBox="1"/>
      </xdr:nvSpPr>
      <xdr:spPr>
        <a:xfrm>
          <a:off x="0" y="1495425"/>
          <a:ext cx="6648450" cy="933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"FAFSA" refers to the Free Application for Federal Student Aid, by which students annually apply for Federal aid. 2. "Financial Need" is calculated</a:t>
          </a:r>
          <a:r>
            <a:rPr lang="en-US" sz="900"/>
            <a:t> </a:t>
          </a:r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 subtracting the student's Estimated Family Contribution (as determined by the FAFSA) from their Estimated Cost of Attendance. 3. "Gift Aid" </a:t>
          </a:r>
          <a:r>
            <a:rPr lang="en-US" sz="900"/>
            <a:t> </a:t>
          </a:r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excludes loans and refers to financial aid that does not need to be paid back by the student, such as scholarships and grants. 4. "Financial Aid Gap" </a:t>
          </a:r>
          <a:r>
            <a:rPr lang="en-US" sz="900"/>
            <a:t> </a:t>
          </a:r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represents unmet financial need, calculated by subtracting a student's total gift aid from their financial need. Data reflect degree-seeking, </a:t>
          </a:r>
          <a:r>
            <a:rPr lang="en-US" sz="900"/>
            <a:t> </a:t>
          </a:r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Undergraduate financial aid recipients with complete FAFSAs and need (excludes students with $0 need).</a:t>
          </a:r>
          <a:r>
            <a:rPr lang="en-US" sz="900"/>
            <a:t>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9</xdr:col>
          <xdr:colOff>638175</xdr:colOff>
          <xdr:row>47</xdr:row>
          <xdr:rowOff>104775</xdr:rowOff>
        </xdr:to>
        <xdr:sp macro="" textlink="">
          <xdr:nvSpPr>
            <xdr:cNvPr id="9218" name="Object 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161925</xdr:rowOff>
    </xdr:from>
    <xdr:to>
      <xdr:col>7</xdr:col>
      <xdr:colOff>358140</xdr:colOff>
      <xdr:row>29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329565</xdr:colOff>
      <xdr:row>14</xdr:row>
      <xdr:rowOff>169545</xdr:rowOff>
    </xdr:from>
    <xdr:to>
      <xdr:col>15</xdr:col>
      <xdr:colOff>24765</xdr:colOff>
      <xdr:row>29</xdr:row>
      <xdr:rowOff>169545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</xdr:row>
      <xdr:rowOff>0</xdr:rowOff>
    </xdr:from>
    <xdr:to>
      <xdr:col>15</xdr:col>
      <xdr:colOff>0</xdr:colOff>
      <xdr:row>15</xdr:row>
      <xdr:rowOff>95250</xdr:rowOff>
    </xdr:to>
    <xdr:sp macro="" textlink="">
      <xdr:nvSpPr>
        <xdr:cNvPr id="4" name="TextBox 3"/>
        <xdr:cNvSpPr txBox="1"/>
      </xdr:nvSpPr>
      <xdr:spPr>
        <a:xfrm>
          <a:off x="0" y="1066800"/>
          <a:ext cx="9144000" cy="2000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4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Overall Undergraduate Student Financial Aid Information for 2015-16</a:t>
          </a:r>
          <a:endParaRPr lang="en-US" sz="16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HOPE Scholarship (merit-based State scholarship) maximum possible award amount: $3,495 per semester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Zell Miller Scholarship (merit-based State scholarship) maximum possible award amount: $4,682 per semester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Federal Pell Grant (need-based Federal grant) maximum possible award amount: $5,775 per academic year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Forty-eight (48) percent of 2014-15 UGA graduating seniors had an average indebtedness of $22,087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Estimated Cost of Attendance (Fall &amp; Spring): $25,134 (Resident), $43,868 (Nonresident) living on campus</a:t>
          </a:r>
        </a:p>
        <a:p>
          <a:pPr lvl="1"/>
          <a:endParaRPr lang="en-US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600074</xdr:colOff>
      <xdr:row>5</xdr:row>
      <xdr:rowOff>57150</xdr:rowOff>
    </xdr:to>
    <xdr:sp macro="" textlink="">
      <xdr:nvSpPr>
        <xdr:cNvPr id="5" name="TextBox 4"/>
        <xdr:cNvSpPr txBox="1"/>
      </xdr:nvSpPr>
      <xdr:spPr>
        <a:xfrm>
          <a:off x="0" y="0"/>
          <a:ext cx="9744074" cy="1123950"/>
        </a:xfrm>
        <a:prstGeom prst="rect">
          <a:avLst/>
        </a:prstGeom>
        <a:solidFill>
          <a:schemeClr val="bg1">
            <a:lumMod val="75000"/>
          </a:schemeClr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University of Georgia: Office of Student Financial Aid</a:t>
          </a:r>
          <a:endParaRPr lang="en-US" sz="2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2015-16 Financial Aid Recipient Profile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Franklin College of Arts and Sciences – Undergraduate</a:t>
          </a:r>
        </a:p>
        <a:p>
          <a:pPr algn="ctr"/>
          <a:endParaRPr lang="en-US" sz="2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266700</xdr:colOff>
      <xdr:row>51</xdr:row>
      <xdr:rowOff>114300</xdr:rowOff>
    </xdr:from>
    <xdr:to>
      <xdr:col>15</xdr:col>
      <xdr:colOff>255270</xdr:colOff>
      <xdr:row>69</xdr:row>
      <xdr:rowOff>104775</xdr:rowOff>
    </xdr:to>
    <xdr:grpSp>
      <xdr:nvGrpSpPr>
        <xdr:cNvPr id="10" name="Group 9"/>
        <xdr:cNvGrpSpPr/>
      </xdr:nvGrpSpPr>
      <xdr:grpSpPr>
        <a:xfrm>
          <a:off x="266700" y="9944100"/>
          <a:ext cx="9237345" cy="3419475"/>
          <a:chOff x="9144000" y="7734300"/>
          <a:chExt cx="7532370" cy="2244090"/>
        </a:xfrm>
      </xdr:grpSpPr>
      <xdr:graphicFrame macro="">
        <xdr:nvGraphicFramePr>
          <xdr:cNvPr id="8" name="Chart 7"/>
          <xdr:cNvGraphicFramePr>
            <a:graphicFrameLocks/>
          </xdr:cNvGraphicFramePr>
        </xdr:nvGraphicFramePr>
        <xdr:xfrm>
          <a:off x="9144000" y="7734300"/>
          <a:ext cx="3703320" cy="224409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9" name="Chart 8"/>
          <xdr:cNvGraphicFramePr>
            <a:graphicFrameLocks/>
          </xdr:cNvGraphicFramePr>
        </xdr:nvGraphicFramePr>
        <xdr:xfrm>
          <a:off x="12915900" y="7736205"/>
          <a:ext cx="3760470" cy="22402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95249</xdr:colOff>
          <xdr:row>38</xdr:row>
          <xdr:rowOff>66674</xdr:rowOff>
        </xdr:from>
        <xdr:to>
          <xdr:col>15</xdr:col>
          <xdr:colOff>292081</xdr:colOff>
          <xdr:row>50</xdr:row>
          <xdr:rowOff>95249</xdr:rowOff>
        </xdr:to>
        <xdr:pic>
          <xdr:nvPicPr>
            <xdr:cNvPr id="11" name="Picture 10"/>
            <xdr:cNvPicPr>
              <a:picLocks noChangeAspect="1" noChangeArrowheads="1"/>
              <a:extLst>
                <a:ext uri="{84589F7E-364E-4C9E-8A38-B11213B215E9}">
                  <a14:cameraTool cellRange="'Aid recipients by Class'!$A$2:$F$11" spid="_x0000_s5354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95249" y="7419974"/>
              <a:ext cx="9445607" cy="23145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0</xdr:colOff>
      <xdr:row>30</xdr:row>
      <xdr:rowOff>19050</xdr:rowOff>
    </xdr:from>
    <xdr:ext cx="9753600" cy="1438599"/>
    <xdr:sp macro="" textlink="">
      <xdr:nvSpPr>
        <xdr:cNvPr id="12" name="TextBox 11"/>
        <xdr:cNvSpPr txBox="1"/>
      </xdr:nvSpPr>
      <xdr:spPr>
        <a:xfrm>
          <a:off x="0" y="5848350"/>
          <a:ext cx="9753600" cy="14385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College</a:t>
          </a:r>
          <a:r>
            <a:rPr lang="en-US" sz="1600" b="1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-Specific </a:t>
          </a:r>
          <a:r>
            <a:rPr lang="en-US" sz="1600" b="1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Undergraduate Aid Recipient Demographics for 2015-16</a:t>
          </a:r>
          <a:endParaRPr lang="en-US" sz="16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en-US" sz="1400" b="1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742950" lvl="1" indent="-2857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Thirty-nine (39) percent of aid recipients are male, and sixty-one (61) percent are female</a:t>
          </a:r>
        </a:p>
        <a:p>
          <a:pPr marL="742950" lvl="1" indent="-2857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Fourteen (14) percent of aid recipients are First Generation college students</a:t>
          </a:r>
        </a:p>
        <a:p>
          <a:pPr marL="742950" lvl="1" indent="-2857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Twenty-eight</a:t>
          </a:r>
          <a:r>
            <a:rPr lang="en-US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(28) percent of aid recipients are Federal Pell Grant eligible, with an average award of $4,437</a:t>
          </a:r>
        </a:p>
        <a:p>
          <a:pPr marL="742950" lvl="1" indent="-2857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Graduating seniors had an average indebtedness of $22,386</a:t>
          </a:r>
        </a:p>
      </xdr:txBody>
    </xdr:sp>
    <xdr:clientData/>
  </xdr:oneCellAnchor>
  <xdr:twoCellAnchor>
    <xdr:from>
      <xdr:col>12</xdr:col>
      <xdr:colOff>371475</xdr:colOff>
      <xdr:row>51</xdr:row>
      <xdr:rowOff>142875</xdr:rowOff>
    </xdr:from>
    <xdr:to>
      <xdr:col>14</xdr:col>
      <xdr:colOff>457200</xdr:colOff>
      <xdr:row>53</xdr:row>
      <xdr:rowOff>28575</xdr:rowOff>
    </xdr:to>
    <xdr:sp macro="" textlink="'Aid recipients by Class'!$C$8">
      <xdr:nvSpPr>
        <xdr:cNvPr id="6" name="TextBox 5"/>
        <xdr:cNvSpPr txBox="1"/>
      </xdr:nvSpPr>
      <xdr:spPr>
        <a:xfrm>
          <a:off x="7686675" y="9972675"/>
          <a:ext cx="13049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D26142D-131D-4B1A-808D-E30C14037C04}" type="TxLink">
            <a:rPr lang="en-US" sz="1500" b="1" i="0" u="none" strike="noStrike">
              <a:solidFill>
                <a:srgbClr val="000000"/>
              </a:solidFill>
              <a:latin typeface="+mn-lt"/>
            </a:rPr>
            <a:pPr/>
            <a:t>$115,791,127</a:t>
          </a:fld>
          <a:endParaRPr lang="en-US" sz="1500" b="1">
            <a:latin typeface="+mn-lt"/>
          </a:endParaRPr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0.76793</cdr:x>
      <cdr:y>0.01393</cdr:y>
    </cdr:from>
    <cdr:to>
      <cdr:x>0.94612</cdr:x>
      <cdr:y>0.09749</cdr:y>
    </cdr:to>
    <cdr:sp macro="" textlink="'Aid recipients by Class'!$B$8">
      <cdr:nvSpPr>
        <cdr:cNvPr id="2" name="TextBox 1"/>
        <cdr:cNvSpPr txBox="1"/>
      </cdr:nvSpPr>
      <cdr:spPr>
        <a:xfrm xmlns:a="http://schemas.openxmlformats.org/drawingml/2006/main">
          <a:off x="3448056" y="47633"/>
          <a:ext cx="800094" cy="2857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35442AD1-AEC6-4260-9BD7-A44C4C52CB57}" type="TxLink">
            <a:rPr lang="en-US" sz="1500" b="1" i="0" u="none" strike="noStrike">
              <a:solidFill>
                <a:srgbClr val="000000"/>
              </a:solidFill>
              <a:latin typeface="Calibri"/>
            </a:rPr>
            <a:pPr/>
            <a:t>8,833</a:t>
          </a:fld>
          <a:endParaRPr lang="en-US" sz="1500" b="1">
            <a:latin typeface="Calibri" panose="020F0502020204030204" pitchFamily="34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0.64736</cdr:x>
      <cdr:y>0.04937</cdr:y>
    </cdr:from>
    <cdr:to>
      <cdr:x>0.86045</cdr:x>
      <cdr:y>0.11355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951536" y="168547"/>
          <a:ext cx="97155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180975</xdr:rowOff>
    </xdr:from>
    <xdr:to>
      <xdr:col>15</xdr:col>
      <xdr:colOff>571500</xdr:colOff>
      <xdr:row>35</xdr:row>
      <xdr:rowOff>200025</xdr:rowOff>
    </xdr:to>
    <xdr:grpSp>
      <xdr:nvGrpSpPr>
        <xdr:cNvPr id="4" name="Group 3"/>
        <xdr:cNvGrpSpPr/>
      </xdr:nvGrpSpPr>
      <xdr:grpSpPr>
        <a:xfrm>
          <a:off x="0" y="4086225"/>
          <a:ext cx="9820275" cy="3067050"/>
          <a:chOff x="274320" y="2373630"/>
          <a:chExt cx="7248524" cy="2154555"/>
        </a:xfrm>
      </xdr:grpSpPr>
      <xdr:graphicFrame macro="">
        <xdr:nvGraphicFramePr>
          <xdr:cNvPr id="5" name="Chart 4"/>
          <xdr:cNvGraphicFramePr/>
        </xdr:nvGraphicFramePr>
        <xdr:xfrm>
          <a:off x="274320" y="2373630"/>
          <a:ext cx="2377440" cy="215455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Chart 5"/>
          <xdr:cNvGraphicFramePr/>
        </xdr:nvGraphicFramePr>
        <xdr:xfrm>
          <a:off x="2722245" y="2373630"/>
          <a:ext cx="2377440" cy="215455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7" name="Chart 6"/>
          <xdr:cNvGraphicFramePr/>
        </xdr:nvGraphicFramePr>
        <xdr:xfrm>
          <a:off x="5145404" y="2373630"/>
          <a:ext cx="2377440" cy="215455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 fLocksWithSheet="0"/>
  </xdr:twoCellAnchor>
  <xdr:twoCellAnchor>
    <xdr:from>
      <xdr:col>0</xdr:col>
      <xdr:colOff>28575</xdr:colOff>
      <xdr:row>55</xdr:row>
      <xdr:rowOff>38100</xdr:rowOff>
    </xdr:from>
    <xdr:to>
      <xdr:col>15</xdr:col>
      <xdr:colOff>590550</xdr:colOff>
      <xdr:row>73</xdr:row>
      <xdr:rowOff>28573</xdr:rowOff>
    </xdr:to>
    <xdr:grpSp>
      <xdr:nvGrpSpPr>
        <xdr:cNvPr id="9" name="Group 8"/>
        <xdr:cNvGrpSpPr/>
      </xdr:nvGrpSpPr>
      <xdr:grpSpPr>
        <a:xfrm>
          <a:off x="28575" y="11268075"/>
          <a:ext cx="9810750" cy="3419473"/>
          <a:chOff x="618708" y="2155680"/>
          <a:chExt cx="8270023" cy="2486700"/>
        </a:xfrm>
      </xdr:grpSpPr>
      <xdr:graphicFrame macro="">
        <xdr:nvGraphicFramePr>
          <xdr:cNvPr id="10" name="Chart 9"/>
          <xdr:cNvGraphicFramePr/>
        </xdr:nvGraphicFramePr>
        <xdr:xfrm>
          <a:off x="4773931" y="2163131"/>
          <a:ext cx="4114800" cy="247924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11" name="Chart 10"/>
          <xdr:cNvGraphicFramePr/>
        </xdr:nvGraphicFramePr>
        <xdr:xfrm>
          <a:off x="618708" y="2155680"/>
          <a:ext cx="4114800" cy="226504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38</xdr:row>
          <xdr:rowOff>57149</xdr:rowOff>
        </xdr:from>
        <xdr:to>
          <xdr:col>15</xdr:col>
          <xdr:colOff>504825</xdr:colOff>
          <xdr:row>55</xdr:row>
          <xdr:rowOff>41819</xdr:rowOff>
        </xdr:to>
        <xdr:pic>
          <xdr:nvPicPr>
            <xdr:cNvPr id="16" name="Picture 15"/>
            <xdr:cNvPicPr>
              <a:picLocks noChangeAspect="1" noChangeArrowheads="1"/>
              <a:extLst>
                <a:ext uri="{84589F7E-364E-4C9E-8A38-B11213B215E9}">
                  <a14:cameraTool cellRange="'Gap Data &amp; Charts'!$A$2:$G$15" spid="_x0000_s6600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9525" y="8020049"/>
              <a:ext cx="9744075" cy="328984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190499</xdr:rowOff>
        </xdr:from>
        <xdr:to>
          <xdr:col>15</xdr:col>
          <xdr:colOff>495299</xdr:colOff>
          <xdr:row>21</xdr:row>
          <xdr:rowOff>12461</xdr:rowOff>
        </xdr:to>
        <xdr:pic>
          <xdr:nvPicPr>
            <xdr:cNvPr id="15" name="Picture 14"/>
            <xdr:cNvPicPr>
              <a:picLocks noChangeAspect="1" noChangeArrowheads="1"/>
              <a:extLst>
                <a:ext uri="{84589F7E-364E-4C9E-8A38-B11213B215E9}">
                  <a14:cameraTool cellRange="'Gift Aid - Merit vs Need'!$A$3:$G$17" spid="_x0000_s6601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0" y="676274"/>
              <a:ext cx="9744074" cy="362243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workbookViewId="0"/>
  </sheetViews>
  <sheetFormatPr defaultRowHeight="15" x14ac:dyDescent="0.25"/>
  <cols>
    <col min="1" max="1" width="14.85546875" customWidth="1"/>
    <col min="2" max="2" width="10.7109375" bestFit="1" customWidth="1"/>
    <col min="4" max="4" width="9.7109375" bestFit="1" customWidth="1"/>
    <col min="16" max="16" width="6.140625" customWidth="1"/>
  </cols>
  <sheetData>
    <row r="1" spans="1:5" x14ac:dyDescent="0.25">
      <c r="A1" s="118" t="s">
        <v>32</v>
      </c>
      <c r="B1" s="44"/>
      <c r="C1" s="44"/>
      <c r="D1" s="44"/>
    </row>
    <row r="2" spans="1:5" x14ac:dyDescent="0.25">
      <c r="A2" s="45" t="str">
        <f xml:space="preserve"> "Percentage of Total Cost for Resident " &amp; A1</f>
        <v>Percentage of Total Cost for Resident 2015-16</v>
      </c>
      <c r="B2" s="46"/>
      <c r="C2" s="46"/>
      <c r="D2" s="46"/>
    </row>
    <row r="3" spans="1:5" x14ac:dyDescent="0.25">
      <c r="A3" s="43" t="s">
        <v>8</v>
      </c>
      <c r="B3" s="19">
        <v>11622</v>
      </c>
      <c r="C3" s="49">
        <f>SUM(B3:B6)</f>
        <v>25134</v>
      </c>
      <c r="D3" s="50">
        <f>B3/C$3</f>
        <v>0.46240152781093341</v>
      </c>
    </row>
    <row r="4" spans="1:5" x14ac:dyDescent="0.25">
      <c r="A4" s="43" t="s">
        <v>9</v>
      </c>
      <c r="B4" s="19">
        <v>840</v>
      </c>
      <c r="D4" s="50">
        <f t="shared" ref="D4:D6" si="0">B4/C$3</f>
        <v>3.34208641680592E-2</v>
      </c>
    </row>
    <row r="5" spans="1:5" x14ac:dyDescent="0.25">
      <c r="A5" s="43" t="s">
        <v>10</v>
      </c>
      <c r="B5" s="19">
        <v>9450</v>
      </c>
      <c r="D5" s="50">
        <f t="shared" si="0"/>
        <v>0.37598472189066601</v>
      </c>
    </row>
    <row r="6" spans="1:5" x14ac:dyDescent="0.25">
      <c r="A6" s="43" t="s">
        <v>11</v>
      </c>
      <c r="B6" s="19">
        <v>3222</v>
      </c>
      <c r="D6" s="50">
        <f t="shared" si="0"/>
        <v>0.12819288613034138</v>
      </c>
    </row>
    <row r="7" spans="1:5" x14ac:dyDescent="0.25">
      <c r="A7" s="18"/>
      <c r="B7" s="19"/>
    </row>
    <row r="8" spans="1:5" x14ac:dyDescent="0.25">
      <c r="A8" s="45" t="str">
        <f xml:space="preserve"> "Percentage of Total Cost for Nonresident " &amp; A1</f>
        <v>Percentage of Total Cost for Nonresident 2015-16</v>
      </c>
      <c r="B8" s="47"/>
      <c r="C8" s="47"/>
      <c r="D8" s="47"/>
      <c r="E8" s="46"/>
    </row>
    <row r="9" spans="1:5" x14ac:dyDescent="0.25">
      <c r="A9" s="43" t="s">
        <v>8</v>
      </c>
      <c r="B9" s="19">
        <v>29832</v>
      </c>
      <c r="C9" s="49">
        <f>SUM(B9:B12)</f>
        <v>43868</v>
      </c>
      <c r="D9" s="50">
        <f>B9/C$9</f>
        <v>0.6800401203610833</v>
      </c>
    </row>
    <row r="10" spans="1:5" x14ac:dyDescent="0.25">
      <c r="A10" s="43" t="s">
        <v>9</v>
      </c>
      <c r="B10" s="19">
        <v>840</v>
      </c>
      <c r="D10" s="50">
        <f t="shared" ref="D10:D12" si="1">B10/C$9</f>
        <v>1.9148354153369199E-2</v>
      </c>
    </row>
    <row r="11" spans="1:5" x14ac:dyDescent="0.25">
      <c r="A11" s="43" t="s">
        <v>10</v>
      </c>
      <c r="B11" s="19">
        <v>9450</v>
      </c>
      <c r="D11" s="50">
        <f t="shared" si="1"/>
        <v>0.21541898422540348</v>
      </c>
    </row>
    <row r="12" spans="1:5" x14ac:dyDescent="0.25">
      <c r="A12" s="43" t="s">
        <v>11</v>
      </c>
      <c r="B12" s="19">
        <v>3746</v>
      </c>
      <c r="D12" s="50">
        <f t="shared" si="1"/>
        <v>8.5392541260144075E-2</v>
      </c>
    </row>
    <row r="40" spans="1:2" x14ac:dyDescent="0.25">
      <c r="A40" s="1" t="s">
        <v>33</v>
      </c>
      <c r="B40" s="119">
        <v>42703</v>
      </c>
    </row>
    <row r="41" spans="1:2" x14ac:dyDescent="0.25">
      <c r="A41" s="1" t="s">
        <v>34</v>
      </c>
      <c r="B41" s="119">
        <v>42703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showGridLines="0" workbookViewId="0"/>
  </sheetViews>
  <sheetFormatPr defaultRowHeight="15" x14ac:dyDescent="0.25"/>
  <cols>
    <col min="1" max="1" width="15.7109375" customWidth="1"/>
    <col min="2" max="2" width="17.85546875" customWidth="1"/>
    <col min="3" max="3" width="16.5703125" customWidth="1"/>
    <col min="4" max="4" width="16.28515625" customWidth="1"/>
    <col min="5" max="5" width="17.7109375" customWidth="1"/>
    <col min="6" max="6" width="16.5703125" customWidth="1"/>
    <col min="9" max="9" width="7" customWidth="1"/>
    <col min="12" max="12" width="5" customWidth="1"/>
  </cols>
  <sheetData>
    <row r="1" spans="1:8" thickBot="1" x14ac:dyDescent="0.35"/>
    <row r="2" spans="1:8" ht="12" customHeight="1" thickBot="1" x14ac:dyDescent="0.3">
      <c r="A2" s="52" t="str">
        <f>'COA Data'!A1 &amp; " Aid Recipients by Class Level"</f>
        <v>2015-16 Aid Recipients by Class Level</v>
      </c>
      <c r="B2" s="26"/>
      <c r="C2" s="26"/>
      <c r="D2" s="26"/>
      <c r="E2" s="26"/>
      <c r="F2" s="27"/>
    </row>
    <row r="3" spans="1:8" ht="26.25" thickBot="1" x14ac:dyDescent="0.3">
      <c r="A3" s="28"/>
      <c r="B3" s="103" t="s">
        <v>12</v>
      </c>
      <c r="C3" s="103" t="s">
        <v>13</v>
      </c>
      <c r="D3" s="103" t="s">
        <v>21</v>
      </c>
      <c r="E3" s="33" t="s">
        <v>15</v>
      </c>
      <c r="F3" s="34" t="s">
        <v>17</v>
      </c>
      <c r="H3" s="50"/>
    </row>
    <row r="4" spans="1:8" ht="13.15" customHeight="1" x14ac:dyDescent="0.25">
      <c r="A4" s="35" t="s">
        <v>14</v>
      </c>
      <c r="B4" s="109">
        <v>1875</v>
      </c>
      <c r="C4" s="106">
        <v>26242296.91</v>
      </c>
      <c r="D4" s="100">
        <v>13996</v>
      </c>
      <c r="E4" s="113">
        <f>B4/B8</f>
        <v>0.21227216121363071</v>
      </c>
      <c r="F4" s="113">
        <f>C4/C8</f>
        <v>0.22663478290868633</v>
      </c>
      <c r="H4" s="50"/>
    </row>
    <row r="5" spans="1:8" ht="13.15" customHeight="1" x14ac:dyDescent="0.25">
      <c r="A5" s="36" t="s">
        <v>18</v>
      </c>
      <c r="B5" s="110">
        <v>1962</v>
      </c>
      <c r="C5" s="107">
        <v>26891182.600000001</v>
      </c>
      <c r="D5" s="101">
        <v>13706</v>
      </c>
      <c r="E5" s="114">
        <f>B5/B8</f>
        <v>0.22212158949394317</v>
      </c>
      <c r="F5" s="114">
        <f>C5/C8</f>
        <v>0.2322387156737967</v>
      </c>
      <c r="H5" s="50"/>
    </row>
    <row r="6" spans="1:8" ht="13.15" customHeight="1" x14ac:dyDescent="0.25">
      <c r="A6" s="36" t="s">
        <v>19</v>
      </c>
      <c r="B6" s="110">
        <v>2308</v>
      </c>
      <c r="C6" s="107">
        <v>31240487.699999999</v>
      </c>
      <c r="D6" s="101">
        <v>13536</v>
      </c>
      <c r="E6" s="114">
        <f>B6/B8</f>
        <v>0.26129287897656517</v>
      </c>
      <c r="F6" s="114">
        <f>C6/C8</f>
        <v>0.26980035978302574</v>
      </c>
      <c r="H6" s="50"/>
    </row>
    <row r="7" spans="1:8" ht="13.15" customHeight="1" thickBot="1" x14ac:dyDescent="0.3">
      <c r="A7" s="37" t="s">
        <v>20</v>
      </c>
      <c r="B7" s="111">
        <v>2688</v>
      </c>
      <c r="C7" s="108">
        <v>31417159.699999999</v>
      </c>
      <c r="D7" s="102">
        <v>11688</v>
      </c>
      <c r="E7" s="115">
        <f>B7/B8</f>
        <v>0.30431337031586098</v>
      </c>
      <c r="F7" s="115">
        <f>C7/C8</f>
        <v>0.27132614163449115</v>
      </c>
      <c r="H7" s="50"/>
    </row>
    <row r="8" spans="1:8" ht="13.15" customHeight="1" thickBot="1" x14ac:dyDescent="0.3">
      <c r="A8" s="53" t="s">
        <v>16</v>
      </c>
      <c r="B8" s="104">
        <f>SUM(B4:B7)</f>
        <v>8833</v>
      </c>
      <c r="C8" s="105">
        <f>SUM(C4:C7)</f>
        <v>115791126.91000001</v>
      </c>
      <c r="D8" s="112">
        <f>(C8/B8)</f>
        <v>13108.924137891998</v>
      </c>
      <c r="E8" s="54">
        <f>SUM(E4:E7)</f>
        <v>1</v>
      </c>
      <c r="F8" s="55">
        <f>SUM(F4:F7)</f>
        <v>1</v>
      </c>
      <c r="H8" s="50"/>
    </row>
    <row r="9" spans="1:8" ht="9.6" customHeight="1" x14ac:dyDescent="0.25">
      <c r="A9" s="48" t="s">
        <v>23</v>
      </c>
      <c r="B9" s="21"/>
      <c r="C9" s="22"/>
      <c r="D9" s="23"/>
      <c r="E9" s="24"/>
      <c r="F9" s="24"/>
    </row>
    <row r="10" spans="1:8" ht="9.6" customHeight="1" x14ac:dyDescent="0.3">
      <c r="A10" s="48" t="s">
        <v>24</v>
      </c>
      <c r="B10" s="21"/>
      <c r="C10" s="22"/>
      <c r="D10" s="23"/>
      <c r="E10" s="24"/>
      <c r="F10" s="24"/>
    </row>
    <row r="11" spans="1:8" ht="9.6" customHeight="1" x14ac:dyDescent="0.3">
      <c r="A11" s="48" t="s">
        <v>25</v>
      </c>
      <c r="B11" s="21"/>
      <c r="C11" s="22"/>
      <c r="D11" s="23"/>
      <c r="E11" s="24"/>
      <c r="F11" s="24"/>
    </row>
    <row r="12" spans="1:8" ht="12" customHeight="1" x14ac:dyDescent="0.3">
      <c r="A12" s="25"/>
      <c r="B12" s="21"/>
      <c r="C12" s="22"/>
      <c r="D12" s="23"/>
      <c r="E12" s="24"/>
      <c r="F12" s="24"/>
    </row>
    <row r="13" spans="1:8" ht="14.45" x14ac:dyDescent="0.3">
      <c r="A13" s="21"/>
      <c r="B13" s="21"/>
      <c r="C13" s="22"/>
      <c r="D13" s="23"/>
      <c r="E13" s="24"/>
      <c r="F13" s="24"/>
    </row>
    <row r="14" spans="1:8" x14ac:dyDescent="0.25">
      <c r="A14" s="21"/>
      <c r="B14" s="21"/>
      <c r="C14" s="22"/>
      <c r="D14" s="23"/>
      <c r="E14" s="24"/>
      <c r="F14" s="24"/>
    </row>
    <row r="27" ht="8.25" customHeight="1" x14ac:dyDescent="0.25"/>
    <row r="38" spans="1:2" x14ac:dyDescent="0.25">
      <c r="A38" t="s">
        <v>26</v>
      </c>
    </row>
    <row r="40" spans="1:2" x14ac:dyDescent="0.25">
      <c r="A40" s="1" t="str">
        <f>'COA Data'!A$40</f>
        <v>Start</v>
      </c>
      <c r="B40" s="120">
        <f>'COA Data'!B$40</f>
        <v>42703</v>
      </c>
    </row>
    <row r="41" spans="1:2" x14ac:dyDescent="0.25">
      <c r="A41" s="1" t="str">
        <f>'COA Data'!A$41</f>
        <v>Finish</v>
      </c>
      <c r="B41" s="120">
        <f>'COA Data'!B$41</f>
        <v>42703</v>
      </c>
    </row>
  </sheetData>
  <pageMargins left="0.7" right="0.7" top="0.75" bottom="0.75" header="0.3" footer="0.3"/>
  <pageSetup orientation="portrait" r:id="rId1"/>
  <ignoredErrors>
    <ignoredError sqref="D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41"/>
  <sheetViews>
    <sheetView showGridLines="0" workbookViewId="0"/>
  </sheetViews>
  <sheetFormatPr defaultRowHeight="15" x14ac:dyDescent="0.25"/>
  <cols>
    <col min="1" max="1" width="32.5703125" customWidth="1"/>
    <col min="2" max="2" width="11.7109375" customWidth="1"/>
    <col min="3" max="3" width="10.5703125" customWidth="1"/>
    <col min="4" max="4" width="11.7109375" customWidth="1"/>
    <col min="5" max="5" width="11.140625" customWidth="1"/>
    <col min="6" max="6" width="11.7109375" customWidth="1"/>
    <col min="7" max="7" width="9.5703125" customWidth="1"/>
  </cols>
  <sheetData>
    <row r="2" spans="1:10" thickBot="1" x14ac:dyDescent="0.35"/>
    <row r="3" spans="1:10" ht="14.1" customHeight="1" x14ac:dyDescent="0.25">
      <c r="A3" s="59" t="str">
        <f>'COA Data'!A1 &amp; " Undergraduate Gift Aid - Aid Recipients with Complete FAFSAs¹ and Financial Need²"</f>
        <v>2015-16 Undergraduate Gift Aid - Aid Recipients with Complete FAFSAs¹ and Financial Need²</v>
      </c>
      <c r="B3" s="2"/>
      <c r="C3" s="2"/>
      <c r="D3" s="2"/>
      <c r="E3" s="2"/>
      <c r="F3" s="2"/>
      <c r="G3" s="3"/>
    </row>
    <row r="4" spans="1:10" ht="3" customHeight="1" x14ac:dyDescent="0.25">
      <c r="A4" s="38"/>
      <c r="B4" s="4"/>
      <c r="C4" s="4"/>
      <c r="D4" s="4"/>
      <c r="E4" s="4"/>
      <c r="F4" s="4"/>
      <c r="G4" s="5"/>
    </row>
    <row r="5" spans="1:10" ht="16.5" customHeight="1" thickBot="1" x14ac:dyDescent="0.3">
      <c r="A5" s="39"/>
      <c r="B5" s="61" t="s">
        <v>0</v>
      </c>
      <c r="C5" s="62"/>
      <c r="D5" s="61" t="s">
        <v>1</v>
      </c>
      <c r="E5" s="62"/>
      <c r="F5" s="61" t="s">
        <v>3</v>
      </c>
      <c r="G5" s="60"/>
    </row>
    <row r="6" spans="1:10" ht="10.5" customHeight="1" x14ac:dyDescent="0.25">
      <c r="A6" s="67" t="s">
        <v>7</v>
      </c>
      <c r="B6" s="29">
        <v>4443</v>
      </c>
      <c r="C6" s="30"/>
      <c r="D6" s="31">
        <v>173</v>
      </c>
      <c r="E6" s="32"/>
      <c r="F6" s="29">
        <f>B6+D6</f>
        <v>4616</v>
      </c>
      <c r="G6" s="30"/>
    </row>
    <row r="7" spans="1:10" ht="12" customHeight="1" x14ac:dyDescent="0.25">
      <c r="A7" s="20" t="s">
        <v>2</v>
      </c>
      <c r="B7" s="94" t="s">
        <v>6</v>
      </c>
      <c r="C7" s="95" t="s">
        <v>5</v>
      </c>
      <c r="D7" s="96" t="s">
        <v>4</v>
      </c>
      <c r="E7" s="96" t="s">
        <v>5</v>
      </c>
      <c r="F7" s="94" t="s">
        <v>4</v>
      </c>
      <c r="G7" s="95" t="s">
        <v>5</v>
      </c>
    </row>
    <row r="8" spans="1:10" ht="15.95" customHeight="1" x14ac:dyDescent="0.25">
      <c r="A8" s="40" t="s">
        <v>28</v>
      </c>
      <c r="B8" s="76">
        <v>37228837.299999997</v>
      </c>
      <c r="C8" s="77">
        <f>B8/B6</f>
        <v>8379.2116362817906</v>
      </c>
      <c r="D8" s="78">
        <v>2216523.75</v>
      </c>
      <c r="E8" s="78">
        <f>D8/D6</f>
        <v>12812.276011560694</v>
      </c>
      <c r="F8" s="76">
        <f>B8+D8</f>
        <v>39445361.049999997</v>
      </c>
      <c r="G8" s="79">
        <f>F8/F6</f>
        <v>8545.3555134315411</v>
      </c>
    </row>
    <row r="9" spans="1:10" ht="15.95" customHeight="1" x14ac:dyDescent="0.25">
      <c r="A9" s="41" t="s">
        <v>22</v>
      </c>
      <c r="B9" s="72">
        <v>26422058.420000002</v>
      </c>
      <c r="C9" s="73">
        <f>B9/B6</f>
        <v>5946.8958856628406</v>
      </c>
      <c r="D9" s="74">
        <v>1990240.75</v>
      </c>
      <c r="E9" s="74">
        <f>D9/D6</f>
        <v>11504.281791907515</v>
      </c>
      <c r="F9" s="72">
        <f>B9+D9</f>
        <v>28412299.170000002</v>
      </c>
      <c r="G9" s="75">
        <f>F9/F6</f>
        <v>6155.1774631715771</v>
      </c>
      <c r="J9" s="121">
        <f>F9/F8</f>
        <v>0.72029507180794339</v>
      </c>
    </row>
    <row r="10" spans="1:10" ht="15.95" customHeight="1" thickBot="1" x14ac:dyDescent="0.3">
      <c r="A10" s="65" t="s">
        <v>27</v>
      </c>
      <c r="B10" s="98">
        <v>10806778.880000001</v>
      </c>
      <c r="C10" s="69">
        <f>B10/B6</f>
        <v>2432.3157506189514</v>
      </c>
      <c r="D10" s="99">
        <v>226283</v>
      </c>
      <c r="E10" s="70">
        <f>D10/D6</f>
        <v>1307.9942196531792</v>
      </c>
      <c r="F10" s="68">
        <f>B10+D10</f>
        <v>11033061.880000001</v>
      </c>
      <c r="G10" s="71">
        <f>F10/F6</f>
        <v>2390.1780502599654</v>
      </c>
    </row>
    <row r="11" spans="1:10" ht="12" customHeight="1" x14ac:dyDescent="0.25">
      <c r="A11" s="89" t="s">
        <v>2</v>
      </c>
      <c r="B11" s="89"/>
      <c r="C11" s="89"/>
      <c r="D11" s="89"/>
      <c r="E11" s="89"/>
      <c r="F11" s="89"/>
      <c r="G11" s="89"/>
      <c r="H11" s="90"/>
    </row>
    <row r="12" spans="1:10" ht="12" customHeight="1" x14ac:dyDescent="0.25">
      <c r="A12" s="91"/>
      <c r="B12" s="91"/>
      <c r="C12" s="91"/>
      <c r="D12" s="91"/>
      <c r="E12" s="91"/>
      <c r="F12" s="91"/>
      <c r="G12" s="91"/>
      <c r="H12" s="90"/>
    </row>
    <row r="13" spans="1:10" ht="12" customHeight="1" x14ac:dyDescent="0.25">
      <c r="A13" s="58"/>
      <c r="B13" s="88"/>
      <c r="C13" s="92"/>
      <c r="D13" s="88"/>
      <c r="E13" s="92"/>
      <c r="F13" s="88"/>
      <c r="G13" s="93"/>
      <c r="H13" s="90"/>
    </row>
    <row r="14" spans="1:10" ht="12" customHeight="1" x14ac:dyDescent="0.25">
      <c r="A14" s="58"/>
      <c r="B14" s="88"/>
      <c r="C14" s="92"/>
      <c r="D14" s="88"/>
      <c r="E14" s="92"/>
      <c r="F14" s="88"/>
      <c r="G14" s="93"/>
      <c r="H14" s="90"/>
    </row>
    <row r="15" spans="1:10" ht="12" customHeight="1" x14ac:dyDescent="0.25">
      <c r="A15" s="58"/>
      <c r="B15" s="88"/>
      <c r="C15" s="92"/>
      <c r="D15" s="88"/>
      <c r="E15" s="92"/>
      <c r="F15" s="88"/>
      <c r="G15" s="93"/>
      <c r="H15" s="90"/>
    </row>
    <row r="19" spans="3:3" ht="14.45" x14ac:dyDescent="0.3">
      <c r="C19" s="42"/>
    </row>
    <row r="40" spans="1:2" x14ac:dyDescent="0.25">
      <c r="A40" s="1" t="str">
        <f>'COA Data'!A$40</f>
        <v>Start</v>
      </c>
      <c r="B40" s="120">
        <f>'COA Data'!B$40</f>
        <v>42703</v>
      </c>
    </row>
    <row r="41" spans="1:2" x14ac:dyDescent="0.25">
      <c r="A41" s="1" t="str">
        <f>'COA Data'!A$41</f>
        <v>Finish</v>
      </c>
      <c r="B41" s="120">
        <f>'COA Data'!B$41</f>
        <v>42703</v>
      </c>
    </row>
  </sheetData>
  <pageMargins left="0.7" right="0.7" top="0.75" bottom="0.75" header="0.3" footer="0.3"/>
  <pageSetup scale="91" orientation="portrait" r:id="rId1"/>
  <ignoredErrors>
    <ignoredError sqref="F8:F10 C8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1"/>
  <sheetViews>
    <sheetView showGridLines="0" zoomScaleNormal="100" workbookViewId="0"/>
  </sheetViews>
  <sheetFormatPr defaultRowHeight="15" x14ac:dyDescent="0.25"/>
  <cols>
    <col min="1" max="1" width="29.140625" customWidth="1"/>
    <col min="2" max="2" width="12.140625" customWidth="1"/>
    <col min="3" max="3" width="11" customWidth="1"/>
    <col min="4" max="4" width="11.7109375" customWidth="1"/>
    <col min="5" max="5" width="12.42578125" customWidth="1"/>
    <col min="6" max="6" width="12" customWidth="1"/>
    <col min="7" max="7" width="11.28515625" customWidth="1"/>
    <col min="15" max="15" width="5" customWidth="1"/>
  </cols>
  <sheetData>
    <row r="1" spans="1:7" ht="15.6" customHeight="1" thickBot="1" x14ac:dyDescent="0.4">
      <c r="A1" s="14"/>
      <c r="B1" s="7"/>
      <c r="C1" s="7"/>
      <c r="D1" s="7"/>
      <c r="E1" s="7"/>
      <c r="F1" s="7"/>
      <c r="G1" s="7"/>
    </row>
    <row r="2" spans="1:7" ht="14.1" customHeight="1" x14ac:dyDescent="0.25">
      <c r="A2" s="97" t="str">
        <f>'COA Data'!A1 &amp; " Undergraduate Financial Aid Gap - Aid Recipients with Complete FAFSAs¹ and Need"</f>
        <v>2015-16 Undergraduate Financial Aid Gap - Aid Recipients with Complete FAFSAs¹ and Need</v>
      </c>
      <c r="B2" s="2"/>
      <c r="C2" s="2"/>
      <c r="D2" s="2"/>
      <c r="E2" s="2"/>
      <c r="F2" s="2"/>
      <c r="G2" s="3"/>
    </row>
    <row r="3" spans="1:7" ht="3" customHeight="1" x14ac:dyDescent="0.25">
      <c r="A3" s="38"/>
      <c r="B3" s="4"/>
      <c r="C3" s="4"/>
      <c r="D3" s="4"/>
      <c r="E3" s="4"/>
      <c r="F3" s="4"/>
      <c r="G3" s="5"/>
    </row>
    <row r="4" spans="1:7" ht="15" customHeight="1" thickBot="1" x14ac:dyDescent="0.3">
      <c r="A4" s="39"/>
      <c r="B4" s="61" t="s">
        <v>0</v>
      </c>
      <c r="C4" s="62"/>
      <c r="D4" s="61" t="s">
        <v>1</v>
      </c>
      <c r="E4" s="62"/>
      <c r="F4" s="61" t="s">
        <v>3</v>
      </c>
      <c r="G4" s="60"/>
    </row>
    <row r="5" spans="1:7" ht="12.6" customHeight="1" x14ac:dyDescent="0.25">
      <c r="A5" s="67" t="s">
        <v>7</v>
      </c>
      <c r="B5" s="63">
        <f>'Gift Aid - Merit vs Need'!B6</f>
        <v>4443</v>
      </c>
      <c r="C5" s="30"/>
      <c r="D5" s="64">
        <f>'Gift Aid - Merit vs Need'!D6</f>
        <v>173</v>
      </c>
      <c r="E5" s="32"/>
      <c r="F5" s="63">
        <f>B5+D5</f>
        <v>4616</v>
      </c>
      <c r="G5" s="30"/>
    </row>
    <row r="6" spans="1:7" ht="11.25" customHeight="1" x14ac:dyDescent="0.25">
      <c r="A6" s="20" t="s">
        <v>2</v>
      </c>
      <c r="B6" s="17" t="s">
        <v>6</v>
      </c>
      <c r="C6" s="15" t="s">
        <v>5</v>
      </c>
      <c r="D6" s="16" t="s">
        <v>4</v>
      </c>
      <c r="E6" s="16" t="s">
        <v>5</v>
      </c>
      <c r="F6" s="17" t="s">
        <v>4</v>
      </c>
      <c r="G6" s="15" t="s">
        <v>5</v>
      </c>
    </row>
    <row r="7" spans="1:7" ht="15.95" customHeight="1" x14ac:dyDescent="0.25">
      <c r="A7" s="66" t="s">
        <v>29</v>
      </c>
      <c r="B7" s="76">
        <v>72132415</v>
      </c>
      <c r="C7" s="77">
        <f>B7/B5</f>
        <v>16235.069772676119</v>
      </c>
      <c r="D7" s="78">
        <v>4650556</v>
      </c>
      <c r="E7" s="78">
        <f>D7/D5</f>
        <v>26881.826589595377</v>
      </c>
      <c r="F7" s="76">
        <f>B7+D7</f>
        <v>76782971</v>
      </c>
      <c r="G7" s="79">
        <f>F7/F5</f>
        <v>16634.092504332755</v>
      </c>
    </row>
    <row r="8" spans="1:7" ht="15.95" customHeight="1" x14ac:dyDescent="0.25">
      <c r="A8" s="56" t="s">
        <v>30</v>
      </c>
      <c r="B8" s="80">
        <f>B7-B9</f>
        <v>34499475.560000002</v>
      </c>
      <c r="C8" s="81">
        <f>B8/B5</f>
        <v>7764.9055953184788</v>
      </c>
      <c r="D8" s="82">
        <f>D7-D9</f>
        <v>1912509.75</v>
      </c>
      <c r="E8" s="82">
        <f>D8/D5</f>
        <v>11054.969653179191</v>
      </c>
      <c r="F8" s="80">
        <f>B8+D8</f>
        <v>36411985.310000002</v>
      </c>
      <c r="G8" s="83">
        <f>F8/F5</f>
        <v>7888.2117222703646</v>
      </c>
    </row>
    <row r="9" spans="1:7" ht="15.95" customHeight="1" thickBot="1" x14ac:dyDescent="0.3">
      <c r="A9" s="57" t="s">
        <v>31</v>
      </c>
      <c r="B9" s="84">
        <v>37632939.439999998</v>
      </c>
      <c r="C9" s="85">
        <f>B9/B5</f>
        <v>8470.1641773576412</v>
      </c>
      <c r="D9" s="86">
        <v>2738046.25</v>
      </c>
      <c r="E9" s="86">
        <f>D9/D5</f>
        <v>15826.856936416185</v>
      </c>
      <c r="F9" s="84">
        <f>B9+D9</f>
        <v>40370985.689999998</v>
      </c>
      <c r="G9" s="87">
        <f>F9/F5</f>
        <v>8745.8807820623915</v>
      </c>
    </row>
    <row r="10" spans="1:7" ht="12" customHeight="1" x14ac:dyDescent="0.25">
      <c r="A10" s="58"/>
      <c r="B10" s="9"/>
      <c r="C10" s="10"/>
      <c r="D10" s="9"/>
      <c r="E10" s="10"/>
      <c r="F10" s="9"/>
      <c r="G10" s="6"/>
    </row>
    <row r="11" spans="1:7" ht="12" customHeight="1" x14ac:dyDescent="0.25">
      <c r="A11" s="58"/>
      <c r="B11" s="9"/>
      <c r="C11" s="10"/>
      <c r="D11" s="9"/>
      <c r="E11" s="10"/>
      <c r="F11" s="9"/>
      <c r="G11" s="6"/>
    </row>
    <row r="12" spans="1:7" ht="12" customHeight="1" x14ac:dyDescent="0.25">
      <c r="A12" s="58"/>
      <c r="B12" s="9"/>
      <c r="C12" s="10"/>
      <c r="D12" s="9"/>
      <c r="E12" s="10"/>
      <c r="F12" s="9"/>
      <c r="G12" s="6"/>
    </row>
    <row r="13" spans="1:7" ht="12" customHeight="1" x14ac:dyDescent="0.25">
      <c r="A13" s="58"/>
      <c r="B13" s="9"/>
      <c r="C13" s="10"/>
      <c r="D13" s="9"/>
      <c r="E13" s="10"/>
      <c r="F13" s="9"/>
      <c r="G13" s="6"/>
    </row>
    <row r="14" spans="1:7" ht="12" customHeight="1" x14ac:dyDescent="0.25">
      <c r="A14" s="58"/>
      <c r="B14" s="9"/>
      <c r="C14" s="10"/>
      <c r="D14" s="9"/>
      <c r="E14" s="10"/>
      <c r="F14" s="9"/>
      <c r="G14" s="6"/>
    </row>
    <row r="15" spans="1:7" ht="14.45" x14ac:dyDescent="0.3">
      <c r="A15" s="13"/>
      <c r="B15" s="9"/>
      <c r="C15" s="10"/>
      <c r="D15" s="9"/>
      <c r="E15" s="10"/>
      <c r="F15" s="9"/>
      <c r="G15" s="6"/>
    </row>
    <row r="16" spans="1:7" ht="14.45" x14ac:dyDescent="0.3">
      <c r="A16" s="13"/>
      <c r="B16" s="9"/>
      <c r="C16" s="10"/>
      <c r="D16" s="9"/>
      <c r="E16" s="10"/>
      <c r="F16" s="9"/>
      <c r="G16" s="6"/>
    </row>
    <row r="17" spans="1:7" ht="14.45" x14ac:dyDescent="0.3">
      <c r="A17" s="13"/>
      <c r="B17" s="9"/>
      <c r="C17" s="10"/>
      <c r="D17" s="9"/>
      <c r="E17" s="10"/>
      <c r="F17" s="9"/>
      <c r="G17" s="6"/>
    </row>
    <row r="18" spans="1:7" ht="14.45" x14ac:dyDescent="0.3">
      <c r="A18" s="13"/>
      <c r="B18" s="9"/>
      <c r="C18" s="10"/>
      <c r="D18" s="9"/>
      <c r="E18" s="10"/>
      <c r="F18" s="9"/>
      <c r="G18" s="6"/>
    </row>
    <row r="19" spans="1:7" ht="14.45" x14ac:dyDescent="0.3">
      <c r="A19" s="13"/>
      <c r="B19" s="9"/>
      <c r="C19" s="10"/>
      <c r="D19" s="9"/>
      <c r="E19" s="10"/>
      <c r="F19" s="9"/>
      <c r="G19" s="6"/>
    </row>
    <row r="20" spans="1:7" ht="14.45" x14ac:dyDescent="0.3">
      <c r="A20" s="8"/>
      <c r="B20" s="9"/>
      <c r="C20" s="10"/>
      <c r="D20" s="9"/>
      <c r="E20" s="10"/>
      <c r="F20" s="9"/>
      <c r="G20" s="6"/>
    </row>
    <row r="21" spans="1:7" ht="14.45" x14ac:dyDescent="0.3">
      <c r="A21" s="8"/>
      <c r="B21" s="9"/>
      <c r="C21" s="10"/>
      <c r="D21" s="9"/>
      <c r="E21" s="10"/>
      <c r="F21" s="9"/>
      <c r="G21" s="6"/>
    </row>
    <row r="22" spans="1:7" ht="14.45" x14ac:dyDescent="0.3">
      <c r="A22" s="11"/>
      <c r="B22" s="12"/>
      <c r="C22" s="12"/>
      <c r="D22" s="12"/>
      <c r="E22" s="12"/>
      <c r="F22" s="12"/>
      <c r="G22" s="12"/>
    </row>
    <row r="23" spans="1:7" ht="13.9" customHeight="1" x14ac:dyDescent="0.3">
      <c r="A23" s="1"/>
    </row>
    <row r="40" spans="1:2" x14ac:dyDescent="0.25">
      <c r="A40" s="1" t="str">
        <f>'COA Data'!A$40</f>
        <v>Start</v>
      </c>
      <c r="B40" s="120">
        <f>'COA Data'!B$40</f>
        <v>42703</v>
      </c>
    </row>
    <row r="41" spans="1:2" x14ac:dyDescent="0.25">
      <c r="A41" s="1" t="str">
        <f>'COA Data'!A$41</f>
        <v>Finish</v>
      </c>
      <c r="B41" s="120">
        <f>'COA Data'!B$41</f>
        <v>42703</v>
      </c>
    </row>
  </sheetData>
  <pageMargins left="0.7" right="0.7" top="0.75" bottom="0.75" header="0.3" footer="0.3"/>
  <pageSetup scale="83" orientation="portrait" r:id="rId1"/>
  <ignoredErrors>
    <ignoredError sqref="F7:F9 C9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60:B61"/>
  <sheetViews>
    <sheetView workbookViewId="0">
      <selection activeCell="K1" sqref="K1"/>
    </sheetView>
  </sheetViews>
  <sheetFormatPr defaultRowHeight="15" x14ac:dyDescent="0.25"/>
  <cols>
    <col min="2" max="2" width="10.7109375" bestFit="1" customWidth="1"/>
    <col min="10" max="10" width="11.5703125" customWidth="1"/>
  </cols>
  <sheetData>
    <row r="60" spans="1:2" x14ac:dyDescent="0.25">
      <c r="A60" s="1" t="str">
        <f>'COA Data'!A$40</f>
        <v>Start</v>
      </c>
      <c r="B60" s="120">
        <f>'COA Data'!B$40</f>
        <v>42703</v>
      </c>
    </row>
    <row r="61" spans="1:2" x14ac:dyDescent="0.25">
      <c r="A61" s="1" t="str">
        <f>'COA Data'!A$41</f>
        <v>Finish</v>
      </c>
      <c r="B61" s="120">
        <f>'COA Data'!B$41</f>
        <v>42703</v>
      </c>
    </row>
  </sheetData>
  <printOptions horizontalCentered="1"/>
  <pageMargins left="0.25" right="0.25" top="0.5" bottom="0.75" header="0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9218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9</xdr:col>
                <xdr:colOff>638175</xdr:colOff>
                <xdr:row>47</xdr:row>
                <xdr:rowOff>104775</xdr:rowOff>
              </to>
            </anchor>
          </objectPr>
        </oleObject>
      </mc:Choice>
      <mc:Fallback>
        <oleObject progId="Document" shapeId="9218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81"/>
  <sheetViews>
    <sheetView workbookViewId="0">
      <selection activeCell="Q1" sqref="Q1"/>
    </sheetView>
  </sheetViews>
  <sheetFormatPr defaultRowHeight="15" x14ac:dyDescent="0.25"/>
  <cols>
    <col min="1" max="1" width="9.140625" customWidth="1"/>
    <col min="2" max="2" width="10.7109375" bestFit="1" customWidth="1"/>
    <col min="3" max="5" width="9.140625" customWidth="1"/>
    <col min="7" max="7" width="9.140625" customWidth="1"/>
  </cols>
  <sheetData>
    <row r="1" spans="1:15" ht="18.75" customHeight="1" x14ac:dyDescent="0.25"/>
    <row r="2" spans="1:15" ht="15.75" customHeight="1" x14ac:dyDescent="0.25"/>
    <row r="3" spans="1:15" ht="18.75" customHeight="1" x14ac:dyDescent="0.25"/>
    <row r="4" spans="1:15" ht="15" customHeight="1" x14ac:dyDescent="0.25"/>
    <row r="5" spans="1:15" ht="15.75" customHeight="1" x14ac:dyDescent="0.25"/>
    <row r="6" spans="1:15" x14ac:dyDescent="0.25">
      <c r="A6" s="51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</row>
    <row r="38" spans="1:14" x14ac:dyDescent="0.25">
      <c r="A38" s="116"/>
      <c r="B38" s="116"/>
      <c r="C38" s="116"/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6"/>
    </row>
    <row r="80" spans="1:2" x14ac:dyDescent="0.25">
      <c r="A80" s="1" t="str">
        <f>'COA Data'!A$40</f>
        <v>Start</v>
      </c>
      <c r="B80" s="120">
        <f>'COA Data'!B$40</f>
        <v>42703</v>
      </c>
    </row>
    <row r="81" spans="1:2" x14ac:dyDescent="0.25">
      <c r="A81" s="1" t="str">
        <f>'COA Data'!A$41</f>
        <v>Finish</v>
      </c>
      <c r="B81" s="120">
        <f>'COA Data'!B$41</f>
        <v>42703</v>
      </c>
    </row>
  </sheetData>
  <mergeCells count="7">
    <mergeCell ref="K38:L38"/>
    <mergeCell ref="M38:N38"/>
    <mergeCell ref="A38:B38"/>
    <mergeCell ref="C38:D38"/>
    <mergeCell ref="E38:F38"/>
    <mergeCell ref="G38:H38"/>
    <mergeCell ref="I38:J38"/>
  </mergeCells>
  <pageMargins left="0.5" right="0" top="0.5" bottom="0.5" header="0.3" footer="0.3"/>
  <pageSetup scale="67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P81"/>
  <sheetViews>
    <sheetView workbookViewId="0">
      <selection activeCell="R27" sqref="R27"/>
    </sheetView>
  </sheetViews>
  <sheetFormatPr defaultRowHeight="15" x14ac:dyDescent="0.25"/>
  <cols>
    <col min="1" max="1" width="9.140625" customWidth="1"/>
    <col min="2" max="2" width="10.7109375" bestFit="1" customWidth="1"/>
    <col min="14" max="14" width="9.140625" customWidth="1"/>
    <col min="16" max="16" width="12" customWidth="1"/>
  </cols>
  <sheetData>
    <row r="2" spans="1:16" ht="23.25" x14ac:dyDescent="0.35">
      <c r="A2" s="117" t="str">
        <f xml:space="preserve"> "College-Specific Undergraduate Gift Aid for " &amp; 'COA Data'!A1 &amp; ": Aid Recipients with Complete FAFSAs and Need"</f>
        <v>College-Specific Undergraduate Gift Aid for 2015-16: Aid Recipients with Complete FAFSAs and Need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</row>
    <row r="19" ht="29.25" customHeight="1" x14ac:dyDescent="0.25"/>
    <row r="36" spans="1:16" ht="38.25" customHeight="1" x14ac:dyDescent="0.25"/>
    <row r="37" spans="1:16" ht="23.25" x14ac:dyDescent="0.35">
      <c r="A37" s="117" t="str">
        <f xml:space="preserve"> "College-Specific Undergraduate Financial Need and Financial Aid Gap (unmet financial need) for " &amp; 'COA Data'!A1</f>
        <v>College-Specific Undergraduate Financial Need and Financial Aid Gap (unmet financial need) for 2015-16</v>
      </c>
      <c r="B37" s="117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</row>
    <row r="42" spans="1:16" ht="17.25" customHeight="1" x14ac:dyDescent="0.25"/>
    <row r="54" ht="18" customHeight="1" x14ac:dyDescent="0.25"/>
    <row r="80" spans="1:2" x14ac:dyDescent="0.25">
      <c r="A80" s="1" t="str">
        <f>'COA Data'!A$40</f>
        <v>Start</v>
      </c>
      <c r="B80" s="120">
        <f>'COA Data'!B$40</f>
        <v>42703</v>
      </c>
    </row>
    <row r="81" spans="1:2" x14ac:dyDescent="0.25">
      <c r="A81" s="1" t="str">
        <f>'COA Data'!A$41</f>
        <v>Finish</v>
      </c>
      <c r="B81" s="120">
        <f>'COA Data'!B$41</f>
        <v>42703</v>
      </c>
    </row>
  </sheetData>
  <mergeCells count="2">
    <mergeCell ref="A2:P2"/>
    <mergeCell ref="A37:P37"/>
  </mergeCells>
  <pageMargins left="0.75" right="0" top="0.5" bottom="0.5" header="0.3" footer="0.3"/>
  <pageSetup scale="61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COA Data</vt:lpstr>
      <vt:lpstr>Aid recipients by Class</vt:lpstr>
      <vt:lpstr>Gift Aid - Merit vs Need</vt:lpstr>
      <vt:lpstr>Gap Data &amp; Charts</vt:lpstr>
      <vt:lpstr>Overview</vt:lpstr>
      <vt:lpstr>Page 2</vt:lpstr>
      <vt:lpstr>Page 3</vt:lpstr>
      <vt:lpstr>'Aid recipients by Class'!Print_Area</vt:lpstr>
      <vt:lpstr>'Page 2'!Print_Area</vt:lpstr>
    </vt:vector>
  </TitlesOfParts>
  <Company>University of Georgia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E Alderman</dc:creator>
  <cp:lastModifiedBy>Glen C Falk</cp:lastModifiedBy>
  <cp:lastPrinted>2016-04-21T17:09:02Z</cp:lastPrinted>
  <dcterms:created xsi:type="dcterms:W3CDTF">2013-02-22T13:49:14Z</dcterms:created>
  <dcterms:modified xsi:type="dcterms:W3CDTF">2016-11-29T16:52:58Z</dcterms:modified>
</cp:coreProperties>
</file>