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 activeTab="4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B60" i="13" l="1"/>
  <c r="A61" i="13"/>
  <c r="A60" i="13"/>
  <c r="B40" i="1"/>
  <c r="A41" i="1"/>
  <c r="A40" i="1"/>
  <c r="C9" i="3" l="1"/>
  <c r="D8" i="9" l="1"/>
  <c r="B8" i="9" l="1"/>
  <c r="F7" i="1" l="1"/>
  <c r="F8" i="1"/>
  <c r="D5" i="1"/>
  <c r="B5" i="1"/>
  <c r="C8" i="6" l="1"/>
  <c r="D9" i="1" l="1"/>
  <c r="B9" i="1"/>
  <c r="F6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5" i="1"/>
  <c r="G9" i="1" l="1"/>
  <c r="G7" i="1"/>
  <c r="G8" i="1"/>
  <c r="G8" i="9"/>
  <c r="C3" i="3"/>
  <c r="B8" i="6" l="1"/>
  <c r="E8" i="6" l="1"/>
  <c r="D8" i="6"/>
  <c r="F8" i="6" l="1"/>
</calcChain>
</file>

<file path=xl/sharedStrings.xml><?xml version="1.0" encoding="utf-8"?>
<sst xmlns="http://schemas.openxmlformats.org/spreadsheetml/2006/main" count="65" uniqueCount="42">
  <si>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</si>
  <si>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</si>
  <si>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</si>
  <si>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</si>
  <si>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</si>
  <si>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</si>
  <si>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</si>
  <si>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</si>
  <si>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</si>
  <si>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</si>
  <si>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</si>
  <si>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</si>
  <si>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</si>
  <si>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</si>
  <si>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</si>
  <si>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</si>
  <si>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</si>
  <si>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</si>
  <si>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</si>
  <si>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</si>
  <si>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</si>
  <si>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</si>
  <si>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</si>
  <si>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</si>
  <si>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</si>
  <si>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</si>
  <si>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</si>
  <si>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</si>
  <si>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</si>
  <si>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</si>
  <si>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</si>
  <si>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</si>
  <si>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Undergraduate Gift Aid for 2014-15: Aid Recipients with Complete FAFSAs and Need</t>
  </si>
  <si>
    <t>Undergraduate Financial Need and Financial Aid Gap (unmet financial need) for 2014-15</t>
  </si>
  <si>
    <t>Percentage of Total Cost for Resident 2015-16</t>
  </si>
  <si>
    <t>Percentage of Total Cost for Nonresident 2015-16</t>
  </si>
  <si>
    <t>Start</t>
  </si>
  <si>
    <t>Finish</t>
  </si>
  <si>
    <t>o:\departments\research\Aid Recipient Profiles\2015-16\1516 Data\1516 - All  By Level.xlsx</t>
  </si>
  <si>
    <t>2015-16 Aid Recipients by Class Level</t>
  </si>
  <si>
    <r>
      <t>2015-16 Undergraduate Gift Aid - Aid Recipients with Complete FAFSAs</t>
    </r>
    <r>
      <rPr>
        <b/>
        <sz val="11"/>
        <color theme="1"/>
        <rFont val="Calibri"/>
        <family val="2"/>
      </rPr>
      <t>¹</t>
    </r>
    <r>
      <rPr>
        <b/>
        <sz val="11"/>
        <color theme="1"/>
        <rFont val="Calibri"/>
        <family val="2"/>
        <scheme val="minor"/>
      </rPr>
      <t xml:space="preserve"> and Financial Need</t>
    </r>
    <r>
      <rPr>
        <b/>
        <sz val="11"/>
        <color theme="1"/>
        <rFont val="Calibri"/>
        <family val="2"/>
      </rPr>
      <t>²</t>
    </r>
  </si>
  <si>
    <r>
      <t>2015-16 Undergraduate Financial Aid Gap - Aid Recipients with Complete FAFSAs</t>
    </r>
    <r>
      <rPr>
        <b/>
        <sz val="12"/>
        <color theme="1"/>
        <rFont val="Calibri"/>
        <family val="2"/>
      </rPr>
      <t>¹</t>
    </r>
    <r>
      <rPr>
        <b/>
        <sz val="12"/>
        <color theme="1"/>
        <rFont val="Calibri"/>
        <family val="2"/>
        <scheme val="minor"/>
      </rPr>
      <t xml:space="preserve"> and Need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</si>
</sst>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m/d/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64" fontId="12" fillId="0" borderId="0" xfId="0" applyNumberFormat="1" applyFont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2" fillId="0" borderId="15" xfId="0" applyNumberFormat="1" applyFont="1" applyBorder="1" applyAlignment="1">
      <alignment horizontal="center"/>
    </xf>
    <xf numFmtId="42" fontId="0" fillId="0" borderId="0" xfId="2" applyNumberFormat="1" applyFont="1"/>
    <xf numFmtId="4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23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$22,680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dLbl>
              <c:idx val="0"/>
              <c:layout>
                <c:manualLayout>
                  <c:x val="1.7015529308836395E-2"/>
                  <c:y val="-7.737605715952172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/>
                      <a:t>Tuition/Fees,  $10,836 (48%)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121244906680737"/>
                  <c:y val="-1.370370370370370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100"/>
                    </a:pPr>
                    <a:r>
                      <a:rPr lang="en-US" sz="1000"/>
                      <a:t>Books/Supplies,  $800 (4%)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79890343196394"/>
                      <c:h val="0.15937777777777778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1.4521434820647432E-2"/>
                  <c:y val="-1.962671332750072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/>
                      <a:t>Room/Board,  $9,246 (41%)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1446850393700788E-2"/>
                  <c:y val="1.955417031204432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/>
                      <a:t>Misc./Travel,  $1,798</a:t>
                    </a:r>
                    <a:r>
                      <a:rPr lang="en-US" sz="1000" baseline="0"/>
                      <a:t> </a:t>
                    </a:r>
                    <a:r>
                      <a:rPr lang="en-US" sz="1000"/>
                      <a:t>(8%)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$40,890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dLbl>
              <c:idx val="0"/>
              <c:layout>
                <c:manualLayout>
                  <c:x val="-2.2469597550306211E-2"/>
                  <c:y val="-0.3672050889472149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Tuition/Fees,  $29,046 (71%)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803543307086615"/>
                  <c:y val="9.7862817147856523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Books/Supplies,  $800 (2%)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2834645669291338E-3"/>
                  <c:y val="-2.5802347623213765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Room/Board,  $9,246 (23%)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/>
                      <a:t>Misc./Travel,  $1,798 (4%)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4142334242378376E-3"/>
                  <c:y val="7.8570979463221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32219466756049"/>
                      <c:h val="0.20155988857938714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5.5792840435004973E-2"/>
                  <c:y val="-4.2017048753861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#,##0</c:formatCode>
                <c:ptCount val="4"/>
                <c:pt idx="0">
                  <c:v>5620</c:v>
                </c:pt>
                <c:pt idx="1">
                  <c:v>6314</c:v>
                </c:pt>
                <c:pt idx="2">
                  <c:v>7258</c:v>
                </c:pt>
                <c:pt idx="3">
                  <c:v>7682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75936509.730000004</c:v>
                </c:pt>
                <c:pt idx="1">
                  <c:v>81623333.829999998</c:v>
                </c:pt>
                <c:pt idx="2">
                  <c:v>94896033.170000002</c:v>
                </c:pt>
                <c:pt idx="3">
                  <c:v>86745080.890000001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15850288"/>
        <c:axId val="415852640"/>
        <c:axId val="0"/>
      </c:bar3DChart>
      <c:catAx>
        <c:axId val="41585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5852640"/>
        <c:crosses val="autoZero"/>
        <c:auto val="1"/>
        <c:lblAlgn val="ctr"/>
        <c:lblOffset val="100"/>
        <c:noMultiLvlLbl val="0"/>
      </c:catAx>
      <c:valAx>
        <c:axId val="41585264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158502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$7,856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5494972355960082"/>
                  <c:y val="0.1852640159110546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$5,462, 70%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5562091294057393"/>
                  <c:y val="-0.24872467028577949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$2,394, 30%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5883.8567201129854</c:v>
                </c:pt>
                <c:pt idx="1">
                  <c:v>2336.8726327157929</c:v>
                </c:pt>
              </c:numCache>
            </c:numRef>
          </c:val>
          <c:extLst/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$11,949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7.0492458690848067E-2"/>
                  <c:y val="0.25162811170342836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$10,354, 87%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7592266572772958"/>
                  <c:y val="-3.2491808089206244E-2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$1,595, 13%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10592.390901360544</c:v>
                </c:pt>
                <c:pt idx="1">
                  <c:v>1421.5272108843537</c:v>
                </c:pt>
              </c:numCache>
            </c:numRef>
          </c:val>
          <c:extLst/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$8,045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9433722402247927"/>
                  <c:y val="0.16305668313199981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$5,688, 71%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28347615093534"/>
                      <c:h val="0.2813250517598343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22964229384337193"/>
                  <c:y val="-0.21909261342332209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$2,357, 29%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37070692045585"/>
                      <c:h val="0.2689026915113871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clip" horzOverflow="clip">
                <a:noAutofit/>
              </a:bodyPr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6103.1532031683164</c:v>
                </c:pt>
                <c:pt idx="1">
                  <c:v>2294.2410994059405</c:v>
                </c:pt>
              </c:numCache>
            </c:numRef>
          </c:val>
          <c:extLst/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7599.6055553709402</c:v>
                </c:pt>
                <c:pt idx="1">
                  <c:v>10336.810969387754</c:v>
                </c:pt>
                <c:pt idx="2">
                  <c:v>7727.088864950495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8386.7127565007886</c:v>
                </c:pt>
                <c:pt idx="1">
                  <c:v>15878.871003401362</c:v>
                </c:pt>
                <c:pt idx="2">
                  <c:v>8735.6544633663379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15859304"/>
        <c:axId val="415859696"/>
        <c:axId val="0"/>
      </c:bar3DChart>
      <c:catAx>
        <c:axId val="415859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5859696"/>
        <c:crossesAt val="0"/>
        <c:auto val="1"/>
        <c:lblAlgn val="ctr"/>
        <c:lblOffset val="100"/>
        <c:noMultiLvlLbl val="0"/>
      </c:catAx>
      <c:valAx>
        <c:axId val="41585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15859304"/>
        <c:crosses val="autoZero"/>
        <c:crossBetween val="between"/>
        <c:majorUnit val="0.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235244396302794E-2"/>
                  <c:y val="-0.254944498204306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3668049416195049E-2"/>
                  <c:y val="-0.247643252552273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8386.7127565007886</c:v>
                </c:pt>
                <c:pt idx="1">
                  <c:v>15878.871003401362</c:v>
                </c:pt>
                <c:pt idx="2">
                  <c:v>8735.6544633663379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15856952"/>
        <c:axId val="415857344"/>
        <c:axId val="0"/>
      </c:bar3DChart>
      <c:catAx>
        <c:axId val="415856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5857344"/>
        <c:crosses val="autoZero"/>
        <c:auto val="1"/>
        <c:lblAlgn val="ctr"/>
        <c:lblOffset val="100"/>
        <c:noMultiLvlLbl val="0"/>
      </c:catAx>
      <c:valAx>
        <c:axId val="415857344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158569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</a:t>
          </a:r>
        </a:p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non-need-based gift aid, for which eligibility is not contingent upon financial need. 5. "Need-Based Gift Aid" requires financial need for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628650</xdr:colOff>
          <xdr:row>47</xdr:row>
          <xdr:rowOff>114300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2014-15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$3,390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$4,295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$5,730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2014-15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$22,680 (Resident), $40,890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2014-15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Schools and Colleges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132570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454006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8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2014-15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Forty-one (41) percent of aid recipients are male, and fifty-nine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(59)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Thirteen (13)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Twenty-five (25) percent of aid recipients are Federal Pell Grant eligible, with an average award of $4,393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$22,068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$339,200,958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26,874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715500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705975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16</xdr:col>
          <xdr:colOff>0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66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600074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66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9" workbookViewId="0">
      <selection activeCell="B40" sqref="B40"/>
    </sheetView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3">
      <c r="A1" s="48"/>
      <c r="B1" s="48"/>
      <c r="C1" s="48"/>
      <c r="D1" s="48"/>
    </row>
    <row r="2" spans="1:5" x14ac:dyDescent="0.3">
      <c r="A2" s="49" t="s">
        <v>34</v>
      </c>
      <c r="B2" s="50"/>
      <c r="C2" s="50"/>
      <c r="D2" s="50"/>
    </row>
    <row r="3" spans="1:5" x14ac:dyDescent="0.3">
      <c r="A3" s="47" t="s">
        <v>8</v>
      </c>
      <c r="B3" s="108">
        <v>11622</v>
      </c>
      <c r="C3" s="109">
        <f>SUM(B3:B6)</f>
        <v>25134</v>
      </c>
      <c r="D3" s="53"/>
    </row>
    <row r="4" spans="1:5" x14ac:dyDescent="0.25">
      <c r="A4" s="47" t="s">
        <v>9</v>
      </c>
      <c r="B4" s="109">
        <v>840</v>
      </c>
      <c r="D4" s="53"/>
    </row>
    <row r="5" spans="1:5" x14ac:dyDescent="0.25">
      <c r="A5" s="47" t="s">
        <v>10</v>
      </c>
      <c r="B5" s="109">
        <v>9450</v>
      </c>
      <c r="D5" s="53"/>
    </row>
    <row r="6" spans="1:5" x14ac:dyDescent="0.25">
      <c r="A6" s="47" t="s">
        <v>11</v>
      </c>
      <c r="B6" s="109">
        <v>3222</v>
      </c>
      <c r="D6" s="53"/>
    </row>
    <row r="7" spans="1:5" x14ac:dyDescent="0.3">
      <c r="A7" s="18"/>
      <c r="B7" s="19"/>
    </row>
    <row r="8" spans="1:5" x14ac:dyDescent="0.3">
      <c r="A8" s="49" t="s">
        <v>35</v>
      </c>
      <c r="B8" s="51"/>
      <c r="C8" s="51"/>
      <c r="D8" s="51"/>
      <c r="E8" s="50"/>
    </row>
    <row r="9" spans="1:5" x14ac:dyDescent="0.25">
      <c r="A9" s="47" t="s">
        <v>8</v>
      </c>
      <c r="B9" s="19">
        <v>29832</v>
      </c>
      <c r="C9" s="53">
        <f>SUM(B9:B12)</f>
        <v>43868</v>
      </c>
      <c r="D9" s="53"/>
    </row>
    <row r="10" spans="1:5" x14ac:dyDescent="0.25">
      <c r="A10" s="47" t="s">
        <v>9</v>
      </c>
      <c r="B10" s="19">
        <v>840</v>
      </c>
      <c r="D10" s="53"/>
    </row>
    <row r="11" spans="1:5" x14ac:dyDescent="0.25">
      <c r="A11" s="47" t="s">
        <v>10</v>
      </c>
      <c r="B11" s="19">
        <v>9450</v>
      </c>
      <c r="D11" s="53"/>
    </row>
    <row r="12" spans="1:5" x14ac:dyDescent="0.25">
      <c r="A12" s="47" t="s">
        <v>11</v>
      </c>
      <c r="B12" s="19">
        <v>3746</v>
      </c>
      <c r="D12" s="53"/>
    </row>
    <row r="40" spans="1:2" x14ac:dyDescent="0.25">
      <c r="A40" s="1" t="s">
        <v>36</v>
      </c>
      <c r="B40" s="110">
        <v>42688</v>
      </c>
    </row>
    <row r="41" spans="1:2" x14ac:dyDescent="0.25">
      <c r="A41" s="1" t="s">
        <v>37</v>
      </c>
      <c r="B41" s="110">
        <v>42688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zoomScaleNormal="100" workbookViewId="0">
      <selection activeCell="A40" sqref="A40:B41"/>
    </sheetView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">
        <v>39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5">
        <v>5620</v>
      </c>
      <c r="C4" s="104">
        <v>75936509.730000004</v>
      </c>
      <c r="D4" s="28">
        <v>13512</v>
      </c>
      <c r="E4" s="26">
        <v>0.21</v>
      </c>
      <c r="F4" s="27">
        <v>0.22</v>
      </c>
      <c r="H4" s="54"/>
    </row>
    <row r="5" spans="1:8" ht="13.15" customHeight="1" x14ac:dyDescent="0.25">
      <c r="A5" s="40" t="s">
        <v>18</v>
      </c>
      <c r="B5" s="106">
        <v>6314</v>
      </c>
      <c r="C5" s="104">
        <v>81623333.829999998</v>
      </c>
      <c r="D5" s="29">
        <v>12927</v>
      </c>
      <c r="E5" s="26">
        <v>0.23</v>
      </c>
      <c r="F5" s="27">
        <v>0.24</v>
      </c>
      <c r="H5" s="54"/>
    </row>
    <row r="6" spans="1:8" ht="13.15" customHeight="1" x14ac:dyDescent="0.25">
      <c r="A6" s="40" t="s">
        <v>19</v>
      </c>
      <c r="B6" s="106">
        <v>7258</v>
      </c>
      <c r="C6" s="104">
        <v>94896033.170000002</v>
      </c>
      <c r="D6" s="29">
        <v>13075</v>
      </c>
      <c r="E6" s="26">
        <v>0.27</v>
      </c>
      <c r="F6" s="27">
        <v>0.28000000000000003</v>
      </c>
      <c r="H6" s="54"/>
    </row>
    <row r="7" spans="1:8" ht="13.15" customHeight="1" thickBot="1" x14ac:dyDescent="0.3">
      <c r="A7" s="41" t="s">
        <v>20</v>
      </c>
      <c r="B7" s="107">
        <v>7682</v>
      </c>
      <c r="C7" s="104">
        <v>86745080.890000001</v>
      </c>
      <c r="D7" s="29">
        <v>11292</v>
      </c>
      <c r="E7" s="26">
        <v>0.28999999999999998</v>
      </c>
      <c r="F7" s="27">
        <v>0.26</v>
      </c>
      <c r="H7" s="54"/>
    </row>
    <row r="8" spans="1:8" ht="13.15" customHeight="1" thickBot="1" x14ac:dyDescent="0.3">
      <c r="A8" s="57" t="s">
        <v>16</v>
      </c>
      <c r="B8" s="58">
        <f>SUM(B4:B7)</f>
        <v>26874</v>
      </c>
      <c r="C8" s="59">
        <f>SUM(C4:C7)</f>
        <v>339200957.62</v>
      </c>
      <c r="D8" s="60">
        <f>(C8/B8)</f>
        <v>12621.900633325891</v>
      </c>
      <c r="E8" s="61">
        <f>SUM(E4:E7)</f>
        <v>1</v>
      </c>
      <c r="F8" s="61">
        <f>SUM(F4:F7)</f>
        <v>1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  <c r="B38" t="s">
        <v>38</v>
      </c>
    </row>
    <row r="40" spans="1:2" x14ac:dyDescent="0.25">
      <c r="A40" s="1" t="s">
        <v>36</v>
      </c>
      <c r="B40" s="111">
        <v>42688</v>
      </c>
    </row>
    <row r="41" spans="1:2" x14ac:dyDescent="0.25">
      <c r="A41" s="1" t="s">
        <v>37</v>
      </c>
      <c r="B41" s="111">
        <v>42688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1"/>
  <sheetViews>
    <sheetView showGridLines="0" topLeftCell="A13" workbookViewId="0">
      <selection activeCell="B41" sqref="B41"/>
    </sheetView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2.140625" bestFit="1" customWidth="1"/>
    <col min="7" max="7" width="9.5703125" customWidth="1"/>
  </cols>
  <sheetData>
    <row r="2" spans="1:8" thickBot="1" x14ac:dyDescent="0.35"/>
    <row r="3" spans="1:8" ht="14.1" customHeight="1" x14ac:dyDescent="0.25">
      <c r="A3" s="65" t="s">
        <v>40</v>
      </c>
      <c r="B3" s="2"/>
      <c r="C3" s="2"/>
      <c r="D3" s="2"/>
      <c r="E3" s="2"/>
      <c r="F3" s="2"/>
      <c r="G3" s="3"/>
    </row>
    <row r="4" spans="1:8" ht="3" customHeight="1" x14ac:dyDescent="0.25">
      <c r="A4" s="42"/>
      <c r="B4" s="4"/>
      <c r="C4" s="4"/>
      <c r="D4" s="4"/>
      <c r="E4" s="4"/>
      <c r="F4" s="4"/>
      <c r="G4" s="5"/>
    </row>
    <row r="5" spans="1:8" ht="16.5" customHeight="1" thickBot="1" x14ac:dyDescent="0.3">
      <c r="A5" s="43"/>
      <c r="B5" s="67" t="s">
        <v>0</v>
      </c>
      <c r="C5" s="68"/>
      <c r="D5" s="67" t="s">
        <v>1</v>
      </c>
      <c r="E5" s="68"/>
      <c r="F5" s="67" t="s">
        <v>3</v>
      </c>
      <c r="G5" s="66"/>
    </row>
    <row r="6" spans="1:8" ht="10.5" customHeight="1" x14ac:dyDescent="0.25">
      <c r="A6" s="73" t="s">
        <v>7</v>
      </c>
      <c r="B6" s="33">
        <v>12037</v>
      </c>
      <c r="C6" s="34"/>
      <c r="D6" s="35">
        <v>588</v>
      </c>
      <c r="E6" s="36"/>
      <c r="F6" s="33">
        <f>B6+D6</f>
        <v>12625</v>
      </c>
      <c r="G6" s="34"/>
    </row>
    <row r="7" spans="1:8" ht="12" customHeight="1" x14ac:dyDescent="0.25">
      <c r="A7" s="20" t="s">
        <v>2</v>
      </c>
      <c r="B7" s="100" t="s">
        <v>6</v>
      </c>
      <c r="C7" s="101" t="s">
        <v>5</v>
      </c>
      <c r="D7" s="102" t="s">
        <v>4</v>
      </c>
      <c r="E7" s="102" t="s">
        <v>5</v>
      </c>
      <c r="F7" s="100" t="s">
        <v>4</v>
      </c>
      <c r="G7" s="101" t="s">
        <v>5</v>
      </c>
    </row>
    <row r="8" spans="1:8" ht="15.95" customHeight="1" x14ac:dyDescent="0.25">
      <c r="A8" s="44" t="s">
        <v>28</v>
      </c>
      <c r="B8" s="82">
        <f>B9+B10</f>
        <v>98952919.219999999</v>
      </c>
      <c r="C8" s="83">
        <f>B8/B6</f>
        <v>8220.7293528287773</v>
      </c>
      <c r="D8" s="84">
        <f>D9+D10</f>
        <v>7064183.8499999996</v>
      </c>
      <c r="E8" s="84">
        <f>D8/D6</f>
        <v>12013.918112244897</v>
      </c>
      <c r="F8" s="82">
        <f>B8+D8</f>
        <v>106017103.06999999</v>
      </c>
      <c r="G8" s="85">
        <f>F8/F6</f>
        <v>8397.3943025742574</v>
      </c>
    </row>
    <row r="9" spans="1:8" ht="15.95" customHeight="1" x14ac:dyDescent="0.25">
      <c r="A9" s="45" t="s">
        <v>22</v>
      </c>
      <c r="B9" s="78">
        <v>70823983.340000004</v>
      </c>
      <c r="C9" s="79">
        <f>B9/B6</f>
        <v>5883.8567201129854</v>
      </c>
      <c r="D9" s="80">
        <v>6228325.8499999996</v>
      </c>
      <c r="E9" s="80">
        <f>D9/D6</f>
        <v>10592.390901360544</v>
      </c>
      <c r="F9" s="78">
        <f>B9+D9</f>
        <v>77052309.189999998</v>
      </c>
      <c r="G9" s="81">
        <f>F9/F6</f>
        <v>6103.1532031683164</v>
      </c>
    </row>
    <row r="10" spans="1:8" ht="15.95" customHeight="1" thickBot="1" x14ac:dyDescent="0.3">
      <c r="A10" s="71" t="s">
        <v>27</v>
      </c>
      <c r="B10" s="74">
        <v>28128935.879999999</v>
      </c>
      <c r="C10" s="75">
        <f>B10/B6</f>
        <v>2336.8726327157929</v>
      </c>
      <c r="D10" s="76">
        <v>835858</v>
      </c>
      <c r="E10" s="76">
        <f>D10/D6</f>
        <v>1421.5272108843537</v>
      </c>
      <c r="F10" s="74">
        <f>B10+D10</f>
        <v>28964793.879999999</v>
      </c>
      <c r="G10" s="77">
        <f>F10/F6</f>
        <v>2294.2410994059405</v>
      </c>
    </row>
    <row r="11" spans="1:8" ht="12" customHeight="1" x14ac:dyDescent="0.25">
      <c r="A11" s="95" t="s">
        <v>2</v>
      </c>
      <c r="B11" s="97"/>
      <c r="C11" s="97"/>
      <c r="D11" s="95"/>
      <c r="E11" s="95"/>
      <c r="F11" s="95"/>
      <c r="G11" s="95"/>
      <c r="H11" s="96"/>
    </row>
    <row r="12" spans="1:8" ht="12" customHeight="1" x14ac:dyDescent="0.25">
      <c r="A12" s="97"/>
      <c r="B12" s="97"/>
      <c r="C12" s="97"/>
      <c r="D12" s="97"/>
      <c r="E12" s="97"/>
      <c r="F12" s="97"/>
      <c r="G12" s="97"/>
      <c r="H12" s="96"/>
    </row>
    <row r="13" spans="1:8" ht="12" customHeight="1" x14ac:dyDescent="0.25">
      <c r="A13" s="64"/>
      <c r="B13" s="94"/>
      <c r="C13" s="98"/>
      <c r="D13" s="94"/>
      <c r="E13" s="98"/>
      <c r="F13" s="94"/>
      <c r="G13" s="99"/>
      <c r="H13" s="96"/>
    </row>
    <row r="14" spans="1:8" ht="12" customHeight="1" x14ac:dyDescent="0.25">
      <c r="A14" s="64"/>
      <c r="B14" s="94"/>
      <c r="C14" s="98"/>
      <c r="D14" s="94"/>
      <c r="E14" s="98"/>
      <c r="F14" s="94"/>
      <c r="G14" s="99"/>
      <c r="H14" s="96"/>
    </row>
    <row r="15" spans="1:8" ht="12" customHeight="1" x14ac:dyDescent="0.25">
      <c r="A15" s="64"/>
      <c r="B15" s="94"/>
      <c r="C15" s="98"/>
      <c r="D15" s="94"/>
      <c r="E15" s="98"/>
      <c r="F15" s="94"/>
      <c r="G15" s="99"/>
      <c r="H15" s="96"/>
    </row>
    <row r="19" spans="3:3" ht="14.45" x14ac:dyDescent="0.3">
      <c r="C19" s="46"/>
    </row>
    <row r="40" spans="1:2" x14ac:dyDescent="0.25">
      <c r="A40" s="1" t="s">
        <v>36</v>
      </c>
      <c r="B40" s="111">
        <v>42688</v>
      </c>
    </row>
    <row r="41" spans="1:2" x14ac:dyDescent="0.25">
      <c r="A41" s="1" t="s">
        <v>37</v>
      </c>
      <c r="B41" s="111">
        <v>42688</v>
      </c>
    </row>
  </sheetData>
  <pageMargins left="0.7" right="0.7" top="0.75" bottom="0.75" header="0.3" footer="0.3"/>
  <pageSetup scale="91" orientation="portrait" r:id="rId1"/>
  <ignoredErrors>
    <ignoredError sqref="F8:F10 C8:D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>
      <selection activeCell="B42" sqref="B42"/>
    </sheetView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3" t="s">
        <v>41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7" t="s">
        <v>0</v>
      </c>
      <c r="C4" s="68"/>
      <c r="D4" s="67" t="s">
        <v>1</v>
      </c>
      <c r="E4" s="68"/>
      <c r="F4" s="67" t="s">
        <v>3</v>
      </c>
      <c r="G4" s="66"/>
    </row>
    <row r="5" spans="1:7" ht="12.6" customHeight="1" x14ac:dyDescent="0.25">
      <c r="A5" s="73" t="s">
        <v>7</v>
      </c>
      <c r="B5" s="69">
        <f>'Gift Aid - Merit vs Need'!B6</f>
        <v>12037</v>
      </c>
      <c r="C5" s="34"/>
      <c r="D5" s="70">
        <f>'Gift Aid - Merit vs Need'!D6</f>
        <v>588</v>
      </c>
      <c r="E5" s="36"/>
      <c r="F5" s="69">
        <f>B5+D5</f>
        <v>12625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2" t="s">
        <v>29</v>
      </c>
      <c r="B7" s="82">
        <v>192427313.52000001</v>
      </c>
      <c r="C7" s="83">
        <f>B7/B5</f>
        <v>15986.31831187173</v>
      </c>
      <c r="D7" s="84">
        <v>15414821</v>
      </c>
      <c r="E7" s="84">
        <f>D7/D5</f>
        <v>26215.681972789116</v>
      </c>
      <c r="F7" s="82">
        <f>B7+D7</f>
        <v>207842134.52000001</v>
      </c>
      <c r="G7" s="85">
        <f>F7/F5</f>
        <v>16462.743328316832</v>
      </c>
    </row>
    <row r="8" spans="1:7" ht="15.95" customHeight="1" x14ac:dyDescent="0.25">
      <c r="A8" s="62" t="s">
        <v>30</v>
      </c>
      <c r="B8" s="86">
        <v>91476452.070000008</v>
      </c>
      <c r="C8" s="87">
        <f>B8/B5</f>
        <v>7599.6055553709402</v>
      </c>
      <c r="D8" s="88">
        <v>6078044.8499999996</v>
      </c>
      <c r="E8" s="88">
        <f>D8/D5</f>
        <v>10336.810969387754</v>
      </c>
      <c r="F8" s="86">
        <f>B8+D8</f>
        <v>97554496.920000002</v>
      </c>
      <c r="G8" s="89">
        <f>F8/F5</f>
        <v>7727.088864950495</v>
      </c>
    </row>
    <row r="9" spans="1:7" ht="15.95" customHeight="1" thickBot="1" x14ac:dyDescent="0.3">
      <c r="A9" s="63" t="s">
        <v>31</v>
      </c>
      <c r="B9" s="90">
        <f>B7-B8</f>
        <v>100950861.45</v>
      </c>
      <c r="C9" s="91">
        <f>B9/B5</f>
        <v>8386.7127565007886</v>
      </c>
      <c r="D9" s="92">
        <f>D7-D8</f>
        <v>9336776.1500000004</v>
      </c>
      <c r="E9" s="92">
        <f>D9/D5</f>
        <v>15878.871003401362</v>
      </c>
      <c r="F9" s="90">
        <f>B9+D9</f>
        <v>110287637.60000001</v>
      </c>
      <c r="G9" s="93">
        <f>F9/F5</f>
        <v>8735.6544633663379</v>
      </c>
    </row>
    <row r="10" spans="1:7" ht="12" customHeight="1" x14ac:dyDescent="0.25">
      <c r="A10" s="64"/>
      <c r="B10" s="9"/>
      <c r="C10" s="10"/>
      <c r="D10" s="9"/>
      <c r="E10" s="10"/>
      <c r="F10" s="9"/>
      <c r="G10" s="6"/>
    </row>
    <row r="11" spans="1:7" ht="12" customHeight="1" x14ac:dyDescent="0.25">
      <c r="A11" s="64"/>
      <c r="B11" s="9"/>
      <c r="C11" s="10"/>
      <c r="D11" s="9"/>
      <c r="E11" s="10"/>
      <c r="F11" s="9"/>
      <c r="G11" s="6"/>
    </row>
    <row r="12" spans="1:7" ht="12" customHeight="1" x14ac:dyDescent="0.25">
      <c r="A12" s="64"/>
      <c r="B12" s="9"/>
      <c r="C12" s="10"/>
      <c r="D12" s="9"/>
      <c r="E12" s="10"/>
      <c r="F12" s="9"/>
      <c r="G12" s="6"/>
    </row>
    <row r="13" spans="1:7" ht="12" customHeight="1" x14ac:dyDescent="0.25">
      <c r="A13" s="64"/>
      <c r="B13" s="9"/>
      <c r="C13" s="10"/>
      <c r="D13" s="9"/>
      <c r="E13" s="10"/>
      <c r="F13" s="9"/>
      <c r="G13" s="6"/>
    </row>
    <row r="14" spans="1:7" ht="12" customHeight="1" x14ac:dyDescent="0.25">
      <c r="A14" s="64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  <row r="40" spans="1:2" x14ac:dyDescent="0.25">
      <c r="A40" s="1" t="str">
        <f>'Gift Aid - Merit vs Need'!A40</f>
        <v>Start</v>
      </c>
      <c r="B40" s="110">
        <f>'Gift Aid - Merit vs Need'!B40</f>
        <v>42688</v>
      </c>
    </row>
    <row r="41" spans="1:2" x14ac:dyDescent="0.25">
      <c r="A41" s="1" t="str">
        <f>'Gift Aid - Merit vs Need'!A41</f>
        <v>Finish</v>
      </c>
    </row>
  </sheetData>
  <pageMargins left="0.7" right="0.7" top="0.75" bottom="0.75" header="0.3" footer="0.3"/>
  <pageSetup scale="83" orientation="portrait" r:id="rId1"/>
  <ignoredErrors>
    <ignoredError sqref="F7:F9 C9:D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4:R61"/>
  <sheetViews>
    <sheetView tabSelected="1" workbookViewId="0">
      <selection activeCell="K1" sqref="K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14" spans="18:18" x14ac:dyDescent="0.25">
      <c r="R14" s="112"/>
    </row>
    <row r="16" spans="18:18" x14ac:dyDescent="0.25">
      <c r="R16" s="112"/>
    </row>
    <row r="60" spans="1:2" x14ac:dyDescent="0.25">
      <c r="A60" s="113" t="str">
        <f>'COA Data'!A40</f>
        <v>Start</v>
      </c>
      <c r="B60" s="110">
        <f>'COA Data'!B40</f>
        <v>42688</v>
      </c>
    </row>
    <row r="61" spans="1:2" x14ac:dyDescent="0.25">
      <c r="A61" t="str">
        <f>'COA Data'!A41</f>
        <v>Finish</v>
      </c>
      <c r="B61" s="110">
        <v>42689</v>
      </c>
    </row>
  </sheetData>
  <printOptions horizontalCentered="1"/>
  <pageMargins left="0.6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628650</xdr:colOff>
                <xdr:row>47</xdr:row>
                <xdr:rowOff>114300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>
      <selection activeCell="R20" sqref="R20"/>
    </sheetView>
  </sheetViews>
  <sheetFormatPr defaultRowHeight="15" x14ac:dyDescent="0.25"/>
  <cols>
    <col min="1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.25" top="0.5" bottom="0.5" header="0.3" footer="0.3"/>
  <pageSetup scale="67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54"/>
  <sheetViews>
    <sheetView workbookViewId="0">
      <selection activeCell="R31" sqref="R31"/>
    </sheetView>
  </sheetViews>
  <sheetFormatPr defaultRowHeight="15" x14ac:dyDescent="0.25"/>
  <cols>
    <col min="1" max="1" width="9.140625" customWidth="1"/>
    <col min="14" max="14" width="9.140625" customWidth="1"/>
  </cols>
  <sheetData>
    <row r="2" spans="1:16" ht="23.25" x14ac:dyDescent="0.35">
      <c r="A2" s="115" t="s">
        <v>32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19" ht="29.25" customHeight="1" x14ac:dyDescent="0.25"/>
    <row r="36" spans="1:16" ht="38.25" customHeight="1" x14ac:dyDescent="0.25"/>
    <row r="37" spans="1:16" ht="23.25" x14ac:dyDescent="0.35">
      <c r="A37" s="115" t="s">
        <v>33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</row>
    <row r="42" spans="1:16" ht="17.25" customHeight="1" x14ac:dyDescent="0.25"/>
    <row r="54" ht="18" customHeight="1" x14ac:dyDescent="0.25"/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2016-05-05T19:54:43Z</cp:lastPrinted>
  <dcterms:created xsi:type="dcterms:W3CDTF">2013-02-22T13:49:14Z</dcterms:created>
  <dcterms:modified xsi:type="dcterms:W3CDTF">2016-11-15T16:03:23Z</dcterms:modified>
</cp:coreProperties>
</file>