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-690" yWindow="87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B80" i="11" l="1"/>
  <c r="B81" i="11"/>
  <c r="A81" i="11"/>
  <c r="A80" i="11"/>
  <c r="B80" i="10"/>
  <c r="B81" i="10"/>
  <c r="A81" i="10"/>
  <c r="A80" i="10"/>
  <c r="B60" i="13"/>
  <c r="B61" i="13"/>
  <c r="A61" i="13"/>
  <c r="A60" i="13"/>
  <c r="J9" i="9"/>
  <c r="B40" i="1" l="1"/>
  <c r="B41" i="1"/>
  <c r="A41" i="1"/>
  <c r="A40" i="1"/>
  <c r="B40" i="9"/>
  <c r="B41" i="9"/>
  <c r="A41" i="9"/>
  <c r="A40" i="9"/>
  <c r="D8" i="1"/>
  <c r="E7" i="1"/>
  <c r="D5" i="1"/>
  <c r="B5" i="1"/>
  <c r="B8" i="1"/>
  <c r="A2" i="1"/>
  <c r="A3" i="9" l="1"/>
  <c r="C2" i="6"/>
  <c r="B40" i="6"/>
  <c r="B41" i="6"/>
  <c r="A41" i="6"/>
  <c r="A40" i="6"/>
  <c r="B8" i="9" l="1"/>
  <c r="C8" i="9" s="1"/>
  <c r="F6" i="9" l="1"/>
  <c r="D8" i="9"/>
  <c r="E9" i="1" l="1"/>
  <c r="E8" i="1"/>
  <c r="C9" i="1"/>
  <c r="C8" i="1"/>
  <c r="C7" i="1"/>
  <c r="E10" i="9"/>
  <c r="E9" i="9"/>
  <c r="E8" i="9"/>
  <c r="C10" i="9"/>
  <c r="C9" i="9"/>
  <c r="F10" i="9"/>
  <c r="G10" i="9" s="1"/>
  <c r="F9" i="9"/>
  <c r="G9" i="9" s="1"/>
  <c r="F8" i="9"/>
  <c r="F9" i="1"/>
  <c r="F8" i="1"/>
  <c r="F7" i="1"/>
  <c r="F5" i="1"/>
  <c r="G7" i="1" l="1"/>
  <c r="G9" i="1"/>
  <c r="G8" i="1"/>
  <c r="G8" i="9"/>
  <c r="C9" i="3"/>
  <c r="C3" i="3"/>
  <c r="B8" i="6" l="1"/>
  <c r="E4" i="6" l="1"/>
  <c r="E6" i="6"/>
  <c r="E5" i="6"/>
  <c r="E7" i="6"/>
  <c r="C8" i="6"/>
  <c r="F7" i="6" l="1"/>
  <c r="F6" i="6"/>
  <c r="F5" i="6"/>
  <c r="F4" i="6"/>
  <c r="E8" i="6"/>
  <c r="D8" i="6"/>
  <c r="F8" i="6" l="1"/>
</calcChain>
</file>

<file path=xl/sharedStrings.xml><?xml version="1.0" encoding="utf-8"?>
<sst xmlns="http://schemas.openxmlformats.org/spreadsheetml/2006/main" count="58" uniqueCount="39">
  <si>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</si>
  <si>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</si>
  <si>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</si>
  <si>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</si>
  <si>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</si>
  <si>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</si>
  <si>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</si>
  <si>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</si>
  <si>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</si>
  <si>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</si>
  <si>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</si>
  <si>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</si>
  <si>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</si>
  <si>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</si>
  <si>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</si>
  <si>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</si>
  <si>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</si>
  <si>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</si>
  <si>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</si>
  <si>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</si>
  <si>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</si>
  <si>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</si>
  <si>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</si>
  <si>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</si>
  <si>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</si>
  <si>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</si>
  <si>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</si>
  <si>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</si>
  <si>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</si>
  <si>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</si>
  <si>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</si>
  <si>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</si>
  <si>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Percentage of Total Cost for Resident 2015-16</t>
  </si>
  <si>
    <t>Percentage of Total Cost for Nonresident 2015-16</t>
  </si>
  <si>
    <t>Start</t>
  </si>
  <si>
    <t>Finish</t>
  </si>
  <si>
    <t>2015-16</t>
  </si>
  <si>
    <t>College-Specific Undergraduate Gift Aid for 2015-16: Aid Recipients with Complete FAFSAs and Need</t>
  </si>
  <si>
    <t>College-Specific Undergraduate Financial Need and Financial Aid Gap (unmet financial need) for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</si>
</sst>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7" formatCode="m/d/yy;@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Dialog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2" xfId="0" applyFont="1" applyBorder="1"/>
    <xf numFmtId="0" fontId="0" fillId="0" borderId="12" xfId="0" applyBorder="1"/>
    <xf numFmtId="0" fontId="1" fillId="0" borderId="12" xfId="0" applyFont="1" applyBorder="1"/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0" fontId="5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164" fontId="23" fillId="7" borderId="4" xfId="0" applyNumberFormat="1" applyFont="1" applyFill="1" applyBorder="1" applyAlignment="1">
      <alignment horizontal="center"/>
    </xf>
    <xf numFmtId="164" fontId="23" fillId="3" borderId="6" xfId="0" applyNumberFormat="1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9" fontId="12" fillId="0" borderId="13" xfId="0" applyNumberFormat="1" applyFont="1" applyBorder="1" applyAlignment="1">
      <alignment horizontal="center"/>
    </xf>
    <xf numFmtId="9" fontId="12" fillId="0" borderId="14" xfId="0" applyNumberFormat="1" applyFont="1" applyBorder="1" applyAlignment="1">
      <alignment horizontal="center"/>
    </xf>
    <xf numFmtId="9" fontId="12" fillId="0" borderId="15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164" fontId="6" fillId="0" borderId="0" xfId="2" applyNumberFormat="1" applyFont="1" applyBorder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5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0" fontId="0" fillId="0" borderId="0" xfId="0" applyNumberFormat="1"/>
    <xf numFmtId="167" fontId="0" fillId="0" borderId="0" xfId="0" applyNumberFormat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3595065443837"/>
          <c:y val="0.3410936132983377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4"/>
          <c:dPt>
            <c:idx val="0"/>
            <c:bubble3D val="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1,488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0243682441121745E-3"/>
                  <c:y val="-1.05656570087513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12146260688876"/>
                      <c:h val="0.2238440111420612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5792840435004973E-2"/>
                  <c:y val="-4.2017048753861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General</c:formatCode>
                <c:ptCount val="4"/>
                <c:pt idx="0">
                  <c:v>351</c:v>
                </c:pt>
                <c:pt idx="1">
                  <c:v>297</c:v>
                </c:pt>
                <c:pt idx="2">
                  <c:v>401</c:v>
                </c:pt>
                <c:pt idx="3">
                  <c:v>439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$18,934,515</a:t>
            </a:r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4836056.4000000004</c:v>
                </c:pt>
                <c:pt idx="1">
                  <c:v>3592852.74</c:v>
                </c:pt>
                <c:pt idx="2">
                  <c:v>5464946.7199999997</c:v>
                </c:pt>
                <c:pt idx="3">
                  <c:v>5040658.92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78197048"/>
        <c:axId val="478192344"/>
        <c:axId val="0"/>
      </c:bar3DChart>
      <c:catAx>
        <c:axId val="478197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8192344"/>
        <c:crosses val="autoZero"/>
        <c:auto val="1"/>
        <c:lblAlgn val="ctr"/>
        <c:lblOffset val="100"/>
        <c:noMultiLvlLbl val="0"/>
      </c:catAx>
      <c:valAx>
        <c:axId val="47819234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78197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$8,067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21489734142E-2"/>
          <c:y val="0.19578976540975856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4091206787960647"/>
                  <c:y val="0.236098857208066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8762087791217"/>
                      <c:h val="0.2651140346587111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5761.2801086956524</c:v>
                </c:pt>
                <c:pt idx="1">
                  <c:v>2305.429347826087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$11,463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7976214012378E-2"/>
          <c:y val="0.14821892430220429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7.5598846789805885E-2"/>
                  <c:y val="0.3074208115289936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3734263315909235"/>
                  <c:y val="-0.2607658825255538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151314433046309"/>
                      <c:h val="0.2651140346587111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9408.6538461538457</c:v>
                </c:pt>
                <c:pt idx="1">
                  <c:v>2054.1794871794873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$8,238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1442781011127283E-2"/>
          <c:y val="0.17930839754539457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5768724680951351"/>
                  <c:y val="0.2134666862294387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2318577611190427"/>
                  <c:y val="-0.2126968911494758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95677564337724"/>
                      <c:h val="0.214285714285714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5944.8253677419352</c:v>
                </c:pt>
                <c:pt idx="1">
                  <c:v>2292.7858064516131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7298.3127173913044</c:v>
                </c:pt>
                <c:pt idx="1">
                  <c:v>10502</c:v>
                </c:pt>
                <c:pt idx="2">
                  <c:v>7459.5305290322585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8405.7035869565207</c:v>
                </c:pt>
                <c:pt idx="1">
                  <c:v>15479.435897435897</c:v>
                </c:pt>
                <c:pt idx="2">
                  <c:v>8761.6720516129026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78203712"/>
        <c:axId val="478204104"/>
        <c:axId val="0"/>
      </c:bar3DChart>
      <c:catAx>
        <c:axId val="478203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8204104"/>
        <c:crossesAt val="0"/>
        <c:auto val="1"/>
        <c:lblAlgn val="ctr"/>
        <c:lblOffset val="100"/>
        <c:noMultiLvlLbl val="0"/>
      </c:catAx>
      <c:valAx>
        <c:axId val="47820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78203712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938424597029859E-2"/>
                  <c:y val="-0.18154997517202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276870709422559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297855616153576E-2"/>
                  <c:y val="-0.19055827481024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8405.7035869565207</c:v>
                </c:pt>
                <c:pt idx="1">
                  <c:v>15479.435897435897</c:v>
                </c:pt>
                <c:pt idx="2">
                  <c:v>8761.6720516129026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78201752"/>
        <c:axId val="478148832"/>
        <c:axId val="0"/>
      </c:bar3DChart>
      <c:catAx>
        <c:axId val="478201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8148832"/>
        <c:crosses val="autoZero"/>
        <c:auto val="1"/>
        <c:lblAlgn val="ctr"/>
        <c:lblOffset val="100"/>
        <c:noMultiLvlLbl val="0"/>
      </c:catAx>
      <c:valAx>
        <c:axId val="478148832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78201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</a:t>
          </a: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123825</xdr:rowOff>
    </xdr:from>
    <xdr:to>
      <xdr:col>7</xdr:col>
      <xdr:colOff>367665</xdr:colOff>
      <xdr:row>29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2014-15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College of Agriculture and Environmental Sciences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132570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161924</xdr:colOff>
          <xdr:row>38</xdr:row>
          <xdr:rowOff>152399</xdr:rowOff>
        </xdr:from>
        <xdr:to>
          <xdr:col>15</xdr:col>
          <xdr:colOff>463531</xdr:colOff>
          <xdr:row>50</xdr:row>
          <xdr:rowOff>180974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3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61924" y="7505699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Thirty-six (36) percent of aid recipients are male, and sixty-four (64)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Fifeen (15)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Twenty-seven (27) percent of aid recipients are Federal Pell Grant eligible, with an average award of $4,406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$22,901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0.76958</cdr:x>
      <cdr:y>0.46067</cdr:y>
    </cdr:from>
    <cdr:to>
      <cdr:x>0.78625</cdr:x>
      <cdr:y>0.504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518535" y="1316355"/>
          <a:ext cx="76200" cy="123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18</xdr:row>
      <xdr:rowOff>352426</xdr:rowOff>
    </xdr:from>
    <xdr:to>
      <xdr:col>15</xdr:col>
      <xdr:colOff>571501</xdr:colOff>
      <xdr:row>35</xdr:row>
      <xdr:rowOff>19051</xdr:rowOff>
    </xdr:to>
    <xdr:grpSp>
      <xdr:nvGrpSpPr>
        <xdr:cNvPr id="4" name="Group 3"/>
        <xdr:cNvGrpSpPr/>
      </xdr:nvGrpSpPr>
      <xdr:grpSpPr>
        <a:xfrm>
          <a:off x="19049" y="3886201"/>
          <a:ext cx="9696452" cy="3086100"/>
          <a:chOff x="281426" y="2266572"/>
          <a:chExt cx="7234312" cy="2167937"/>
        </a:xfrm>
      </xdr:grpSpPr>
      <xdr:graphicFrame macro="">
        <xdr:nvGraphicFramePr>
          <xdr:cNvPr id="5" name="Chart 4"/>
          <xdr:cNvGraphicFramePr/>
        </xdr:nvGraphicFramePr>
        <xdr:xfrm>
          <a:off x="281426" y="2266572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279954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38298" y="2273263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705975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37</xdr:row>
          <xdr:rowOff>66674</xdr:rowOff>
        </xdr:from>
        <xdr:to>
          <xdr:col>15</xdr:col>
          <xdr:colOff>628650</xdr:colOff>
          <xdr:row>54</xdr:row>
          <xdr:rowOff>51344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56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8575" y="7800974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9524</xdr:rowOff>
        </xdr:from>
        <xdr:to>
          <xdr:col>15</xdr:col>
          <xdr:colOff>600074</xdr:colOff>
          <xdr:row>21</xdr:row>
          <xdr:rowOff>21986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56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85799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tabSelected="1" workbookViewId="0"/>
  </sheetViews>
  <sheetFormatPr defaultRowHeight="1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>
      <c r="A1" s="33" t="s">
        <v>36</v>
      </c>
      <c r="B1" s="33"/>
      <c r="C1" s="33"/>
      <c r="D1" s="33"/>
    </row>
    <row r="2" spans="1:5">
      <c r="A2" s="34" t="s">
        <v>32</v>
      </c>
      <c r="B2" s="35"/>
      <c r="C2" s="35"/>
      <c r="D2" s="35"/>
    </row>
    <row r="3" spans="1:5">
      <c r="A3" s="32" t="s">
        <v>8</v>
      </c>
      <c r="B3" s="19">
        <v>11622</v>
      </c>
      <c r="C3" s="37">
        <f>SUM(B3:B6)</f>
        <v>25134</v>
      </c>
      <c r="D3" s="37"/>
    </row>
    <row r="4" spans="1:5">
      <c r="A4" s="32" t="s">
        <v>9</v>
      </c>
      <c r="B4" s="19">
        <v>840</v>
      </c>
      <c r="D4" s="37"/>
    </row>
    <row r="5" spans="1:5">
      <c r="A5" s="32" t="s">
        <v>10</v>
      </c>
      <c r="B5" s="19">
        <v>9450</v>
      </c>
      <c r="D5" s="37"/>
    </row>
    <row r="6" spans="1:5">
      <c r="A6" s="32" t="s">
        <v>11</v>
      </c>
      <c r="B6" s="19">
        <v>3222</v>
      </c>
      <c r="D6" s="37"/>
    </row>
    <row r="7" spans="1:5">
      <c r="A7" s="18"/>
      <c r="B7" s="19"/>
    </row>
    <row r="8" spans="1:5">
      <c r="A8" s="34" t="s">
        <v>33</v>
      </c>
      <c r="B8" s="36"/>
      <c r="C8" s="36"/>
      <c r="D8" s="36"/>
      <c r="E8" s="35"/>
    </row>
    <row r="9" spans="1:5">
      <c r="A9" s="32" t="s">
        <v>8</v>
      </c>
      <c r="B9" s="19">
        <v>29832</v>
      </c>
      <c r="C9" s="37">
        <f>SUM(B9:B12)</f>
        <v>43868</v>
      </c>
      <c r="D9" s="37"/>
    </row>
    <row r="10" spans="1:5">
      <c r="A10" s="32" t="s">
        <v>9</v>
      </c>
      <c r="B10" s="19">
        <v>840</v>
      </c>
      <c r="D10" s="37"/>
    </row>
    <row r="11" spans="1:5">
      <c r="A11" s="32" t="s">
        <v>10</v>
      </c>
      <c r="B11" s="19">
        <v>9450</v>
      </c>
      <c r="D11" s="37"/>
    </row>
    <row r="12" spans="1:5">
      <c r="A12" s="32" t="s">
        <v>11</v>
      </c>
      <c r="B12" s="19">
        <v>3746</v>
      </c>
      <c r="D12" s="37"/>
    </row>
    <row r="40" spans="1:2">
      <c r="A40" s="1" t="s">
        <v>34</v>
      </c>
      <c r="B40" s="111">
        <v>42689</v>
      </c>
    </row>
    <row r="41" spans="1:2">
      <c r="A41" s="1" t="s">
        <v>35</v>
      </c>
      <c r="B41" s="111">
        <v>42689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ht="15.75" thickBot="1"/>
    <row r="2" spans="1:8" ht="12" customHeight="1" thickBot="1">
      <c r="A2" s="87"/>
      <c r="B2" s="113"/>
      <c r="C2" s="113" t="str">
        <f>'COA Data'!A1 &amp; " Aid Recipients by Class Level"</f>
        <v>2015-16 Aid Recipients by Class Level</v>
      </c>
      <c r="D2" s="88"/>
      <c r="E2" s="88"/>
      <c r="F2" s="89"/>
    </row>
    <row r="3" spans="1:8" ht="26.25" thickBot="1">
      <c r="A3" s="90"/>
      <c r="B3" s="25" t="s">
        <v>12</v>
      </c>
      <c r="C3" s="25" t="s">
        <v>13</v>
      </c>
      <c r="D3" s="25" t="s">
        <v>21</v>
      </c>
      <c r="E3" s="25" t="s">
        <v>15</v>
      </c>
      <c r="F3" s="26" t="s">
        <v>17</v>
      </c>
      <c r="H3" s="38"/>
    </row>
    <row r="4" spans="1:8" ht="13.15" customHeight="1">
      <c r="A4" s="91" t="s">
        <v>14</v>
      </c>
      <c r="B4" s="97">
        <v>351</v>
      </c>
      <c r="C4" s="98">
        <v>4836056.4000000004</v>
      </c>
      <c r="D4" s="103">
        <v>13778</v>
      </c>
      <c r="E4" s="104">
        <f>B4/B8</f>
        <v>0.23588709677419356</v>
      </c>
      <c r="F4" s="104">
        <f>C4/C8</f>
        <v>0.2554095764370044</v>
      </c>
      <c r="H4" s="38"/>
    </row>
    <row r="5" spans="1:8" ht="13.15" customHeight="1">
      <c r="A5" s="92" t="s">
        <v>18</v>
      </c>
      <c r="B5" s="99">
        <v>297</v>
      </c>
      <c r="C5" s="100">
        <v>3592852.74</v>
      </c>
      <c r="D5" s="103">
        <v>12097</v>
      </c>
      <c r="E5" s="105">
        <f>B5/B8</f>
        <v>0.19959677419354838</v>
      </c>
      <c r="F5" s="105">
        <f>C5/C8</f>
        <v>0.18975150838272498</v>
      </c>
      <c r="H5" s="38"/>
    </row>
    <row r="6" spans="1:8" ht="13.15" customHeight="1">
      <c r="A6" s="92" t="s">
        <v>19</v>
      </c>
      <c r="B6" s="99">
        <v>401</v>
      </c>
      <c r="C6" s="100">
        <v>5464946.7199999997</v>
      </c>
      <c r="D6" s="103">
        <v>13628</v>
      </c>
      <c r="E6" s="105">
        <f>B6/B8</f>
        <v>0.26948924731182794</v>
      </c>
      <c r="F6" s="105">
        <f>C6/C8</f>
        <v>0.28862354190203332</v>
      </c>
      <c r="H6" s="38"/>
    </row>
    <row r="7" spans="1:8" ht="13.15" customHeight="1" thickBot="1">
      <c r="A7" s="93" t="s">
        <v>20</v>
      </c>
      <c r="B7" s="101">
        <v>439</v>
      </c>
      <c r="C7" s="102">
        <v>5040658.92</v>
      </c>
      <c r="D7" s="103">
        <v>11482</v>
      </c>
      <c r="E7" s="106">
        <f>B7/B8</f>
        <v>0.29502688172043012</v>
      </c>
      <c r="F7" s="106">
        <f>C7/C8</f>
        <v>0.26621537327823719</v>
      </c>
      <c r="H7" s="38"/>
    </row>
    <row r="8" spans="1:8" ht="13.15" customHeight="1" thickBot="1">
      <c r="A8" s="94" t="s">
        <v>16</v>
      </c>
      <c r="B8" s="40">
        <f>SUM(B4:B7)</f>
        <v>1488</v>
      </c>
      <c r="C8" s="41">
        <f>SUM(C4:C7)</f>
        <v>18934514.780000001</v>
      </c>
      <c r="D8" s="42">
        <f>(C8/B8)</f>
        <v>12724.808319892474</v>
      </c>
      <c r="E8" s="43">
        <f>SUM(E4:E7)</f>
        <v>1</v>
      </c>
      <c r="F8" s="44">
        <f>SUM(F4:F7)</f>
        <v>0.99999999999999989</v>
      </c>
      <c r="H8" s="38"/>
    </row>
    <row r="9" spans="1:8" ht="9.6" customHeight="1">
      <c r="A9" s="107" t="s">
        <v>23</v>
      </c>
      <c r="B9" s="108"/>
      <c r="C9" s="109"/>
      <c r="D9" s="110"/>
    </row>
    <row r="10" spans="1:8" ht="9.6" customHeight="1">
      <c r="A10" s="107" t="s">
        <v>24</v>
      </c>
      <c r="B10" s="108"/>
      <c r="C10" s="109"/>
      <c r="D10" s="110"/>
    </row>
    <row r="11" spans="1:8" ht="9.6" customHeight="1">
      <c r="A11" s="107" t="s">
        <v>25</v>
      </c>
      <c r="B11" s="108"/>
      <c r="C11" s="109"/>
      <c r="D11" s="110"/>
    </row>
    <row r="12" spans="1:8" ht="12" customHeight="1"/>
    <row r="27" ht="8.25" customHeight="1"/>
    <row r="38" spans="1:2">
      <c r="A38" t="s">
        <v>26</v>
      </c>
    </row>
    <row r="40" spans="1:2">
      <c r="A40" s="1" t="str">
        <f>'COA Data'!A40</f>
        <v>Start</v>
      </c>
      <c r="B40" s="112">
        <f>'COA Data'!B40</f>
        <v>42689</v>
      </c>
    </row>
    <row r="41" spans="1:2">
      <c r="A41" s="1" t="str">
        <f>'COA Data'!A41</f>
        <v>Finish</v>
      </c>
      <c r="B41" s="112">
        <f>'COA Data'!B41</f>
        <v>42689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  <col min="11" max="11" width="28.42578125" bestFit="1" customWidth="1"/>
    <col min="12" max="12" width="14" bestFit="1" customWidth="1"/>
  </cols>
  <sheetData>
    <row r="2" spans="1:10" ht="15.75" thickBot="1"/>
    <row r="3" spans="1:10" ht="14.1" customHeight="1">
      <c r="A3" s="48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>
      <c r="A4" s="27"/>
      <c r="B4" s="4"/>
      <c r="C4" s="4"/>
      <c r="D4" s="4"/>
      <c r="E4" s="4"/>
      <c r="F4" s="4"/>
      <c r="G4" s="5"/>
    </row>
    <row r="5" spans="1:10" ht="16.5" customHeight="1" thickBot="1">
      <c r="A5" s="28"/>
      <c r="B5" s="50" t="s">
        <v>0</v>
      </c>
      <c r="C5" s="51"/>
      <c r="D5" s="50" t="s">
        <v>1</v>
      </c>
      <c r="E5" s="51"/>
      <c r="F5" s="50" t="s">
        <v>3</v>
      </c>
      <c r="G5" s="49"/>
    </row>
    <row r="6" spans="1:10" ht="10.5" customHeight="1">
      <c r="A6" s="56" t="s">
        <v>7</v>
      </c>
      <c r="B6" s="21">
        <v>736</v>
      </c>
      <c r="C6" s="22"/>
      <c r="D6" s="23">
        <v>39</v>
      </c>
      <c r="E6" s="24"/>
      <c r="F6" s="21">
        <f>B6+D6</f>
        <v>775</v>
      </c>
      <c r="G6" s="22"/>
    </row>
    <row r="7" spans="1:10" ht="12" customHeight="1">
      <c r="A7" s="20" t="s">
        <v>2</v>
      </c>
      <c r="B7" s="83" t="s">
        <v>6</v>
      </c>
      <c r="C7" s="84" t="s">
        <v>5</v>
      </c>
      <c r="D7" s="85" t="s">
        <v>4</v>
      </c>
      <c r="E7" s="85" t="s">
        <v>5</v>
      </c>
      <c r="F7" s="83" t="s">
        <v>4</v>
      </c>
      <c r="G7" s="84" t="s">
        <v>5</v>
      </c>
    </row>
    <row r="8" spans="1:10" ht="15.95" customHeight="1">
      <c r="A8" s="29" t="s">
        <v>28</v>
      </c>
      <c r="B8" s="65">
        <f>B9+B10</f>
        <v>5937098.1600000001</v>
      </c>
      <c r="C8" s="66">
        <f>B8/B6</f>
        <v>8066.7094565217394</v>
      </c>
      <c r="D8" s="67">
        <f>D9+D10</f>
        <v>447050.5</v>
      </c>
      <c r="E8" s="67">
        <f>D8/D6</f>
        <v>11462.833333333334</v>
      </c>
      <c r="F8" s="65">
        <f>B8+D8</f>
        <v>6384148.6600000001</v>
      </c>
      <c r="G8" s="68">
        <f>F8/F6</f>
        <v>8237.6111741935492</v>
      </c>
    </row>
    <row r="9" spans="1:10" ht="15.95" customHeight="1">
      <c r="A9" s="30" t="s">
        <v>22</v>
      </c>
      <c r="B9" s="95">
        <v>4240302.16</v>
      </c>
      <c r="C9" s="62">
        <f>B9/B6</f>
        <v>5761.2801086956524</v>
      </c>
      <c r="D9" s="63">
        <v>366937.5</v>
      </c>
      <c r="E9" s="63">
        <f>D9/D6</f>
        <v>9408.6538461538457</v>
      </c>
      <c r="F9" s="61">
        <f>B9+D9</f>
        <v>4607239.66</v>
      </c>
      <c r="G9" s="64">
        <f>F9/F6</f>
        <v>5944.8253677419352</v>
      </c>
      <c r="J9" s="117">
        <f>F9/F8</f>
        <v>0.72166860537987532</v>
      </c>
    </row>
    <row r="10" spans="1:10" ht="15.95" customHeight="1" thickBot="1">
      <c r="A10" s="54" t="s">
        <v>27</v>
      </c>
      <c r="B10" s="96">
        <v>1696796</v>
      </c>
      <c r="C10" s="58">
        <f>B10/B6</f>
        <v>2305.429347826087</v>
      </c>
      <c r="D10" s="59">
        <v>80113</v>
      </c>
      <c r="E10" s="59">
        <f>D10/D6</f>
        <v>2054.1794871794873</v>
      </c>
      <c r="F10" s="57">
        <f>B10+D10</f>
        <v>1776909</v>
      </c>
      <c r="G10" s="60">
        <f>F10/F6</f>
        <v>2292.7858064516131</v>
      </c>
    </row>
    <row r="11" spans="1:10" ht="12" customHeight="1">
      <c r="A11" s="78" t="s">
        <v>2</v>
      </c>
      <c r="B11" s="78"/>
      <c r="C11" s="78"/>
      <c r="D11" s="78"/>
      <c r="E11" s="78"/>
      <c r="F11" s="78"/>
      <c r="G11" s="78"/>
      <c r="H11" s="79"/>
    </row>
    <row r="12" spans="1:10" ht="12" customHeight="1">
      <c r="A12" s="80"/>
      <c r="B12" s="80"/>
      <c r="C12" s="80"/>
      <c r="D12" s="80"/>
      <c r="E12" s="80"/>
      <c r="F12" s="80"/>
      <c r="G12" s="80"/>
      <c r="H12" s="79"/>
    </row>
    <row r="13" spans="1:10" ht="12" customHeight="1">
      <c r="A13" s="47"/>
      <c r="B13" s="77"/>
      <c r="C13" s="81"/>
      <c r="D13" s="77"/>
      <c r="E13" s="81"/>
      <c r="F13" s="77"/>
      <c r="G13" s="82"/>
      <c r="H13" s="79"/>
    </row>
    <row r="14" spans="1:10" ht="12" customHeight="1">
      <c r="A14" s="47"/>
      <c r="B14" s="77"/>
      <c r="C14" s="81"/>
      <c r="D14" s="77"/>
      <c r="E14" s="81"/>
      <c r="F14" s="77"/>
      <c r="G14" s="82"/>
      <c r="H14" s="79"/>
    </row>
    <row r="15" spans="1:10" ht="12" customHeight="1">
      <c r="A15" s="47"/>
      <c r="B15" s="77"/>
      <c r="C15" s="81"/>
      <c r="D15" s="77"/>
      <c r="E15" s="81"/>
      <c r="F15" s="77"/>
      <c r="G15" s="82"/>
      <c r="H15" s="79"/>
    </row>
    <row r="19" spans="3:3">
      <c r="C19" s="31"/>
    </row>
    <row r="40" spans="1:2">
      <c r="A40" s="1" t="str">
        <f>'Aid recipients by Class'!A40</f>
        <v>Start</v>
      </c>
      <c r="B40" s="116">
        <f>'Aid recipients by Class'!B40</f>
        <v>42689</v>
      </c>
    </row>
    <row r="41" spans="1:2">
      <c r="A41" s="1" t="str">
        <f>'Aid recipients by Class'!A41</f>
        <v>Finish</v>
      </c>
      <c r="B41" s="116">
        <f>'Aid recipients by Class'!B41</f>
        <v>42689</v>
      </c>
    </row>
  </sheetData>
  <pageMargins left="0.7" right="0.7" top="0.75" bottom="0.75" header="0.3" footer="0.3"/>
  <pageSetup scale="91" orientation="portrait" r:id="rId1"/>
  <ignoredErrors>
    <ignoredError sqref="F8:F10 C8:D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B40" sqref="B40:B41"/>
    </sheetView>
  </sheetViews>
  <sheetFormatPr defaultRowHeight="1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2" max="12" width="28.28515625" bestFit="1" customWidth="1"/>
    <col min="13" max="13" width="14" bestFit="1" customWidth="1"/>
    <col min="15" max="15" width="5" customWidth="1"/>
  </cols>
  <sheetData>
    <row r="1" spans="1:7" ht="15.6" customHeight="1" thickBot="1">
      <c r="A1" s="14"/>
      <c r="B1" s="7"/>
      <c r="C1" s="7"/>
      <c r="D1" s="7"/>
      <c r="E1" s="7"/>
      <c r="F1" s="7"/>
      <c r="G1" s="7"/>
    </row>
    <row r="2" spans="1:7" ht="14.1" customHeight="1">
      <c r="A2" s="86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>
      <c r="A3" s="27"/>
      <c r="B3" s="4"/>
      <c r="C3" s="4"/>
      <c r="D3" s="4"/>
      <c r="E3" s="4"/>
      <c r="F3" s="4"/>
      <c r="G3" s="5"/>
    </row>
    <row r="4" spans="1:7" ht="15" customHeight="1" thickBot="1">
      <c r="A4" s="28"/>
      <c r="B4" s="50" t="s">
        <v>0</v>
      </c>
      <c r="C4" s="51"/>
      <c r="D4" s="50" t="s">
        <v>1</v>
      </c>
      <c r="E4" s="51"/>
      <c r="F4" s="50" t="s">
        <v>3</v>
      </c>
      <c r="G4" s="49"/>
    </row>
    <row r="5" spans="1:7" ht="12.6" customHeight="1">
      <c r="A5" s="56" t="s">
        <v>7</v>
      </c>
      <c r="B5" s="52">
        <f>'Gift Aid - Merit vs Need'!B6</f>
        <v>736</v>
      </c>
      <c r="C5" s="22"/>
      <c r="D5" s="53">
        <f>'Gift Aid - Merit vs Need'!D6</f>
        <v>39</v>
      </c>
      <c r="E5" s="24"/>
      <c r="F5" s="52">
        <f>B5+D5</f>
        <v>775</v>
      </c>
      <c r="G5" s="22"/>
    </row>
    <row r="6" spans="1:7" ht="11.25" customHeight="1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>
      <c r="A7" s="55" t="s">
        <v>29</v>
      </c>
      <c r="B7" s="65">
        <v>11558156</v>
      </c>
      <c r="C7" s="66">
        <f>B7/B5</f>
        <v>15704.016304347826</v>
      </c>
      <c r="D7" s="67">
        <v>1013276</v>
      </c>
      <c r="E7" s="67">
        <f>D7/D5</f>
        <v>25981.435897435898</v>
      </c>
      <c r="F7" s="65">
        <f>B7+D7</f>
        <v>12571432</v>
      </c>
      <c r="G7" s="68">
        <f>F7/F5</f>
        <v>16221.202580645162</v>
      </c>
    </row>
    <row r="8" spans="1:7" ht="15.95" customHeight="1">
      <c r="A8" s="45" t="s">
        <v>30</v>
      </c>
      <c r="B8" s="69">
        <f>B7-B9</f>
        <v>5371558.1600000001</v>
      </c>
      <c r="C8" s="70">
        <f>B8/B5</f>
        <v>7298.3127173913044</v>
      </c>
      <c r="D8" s="71">
        <f>D7-D9</f>
        <v>409578</v>
      </c>
      <c r="E8" s="71">
        <f>D8/D5</f>
        <v>10502</v>
      </c>
      <c r="F8" s="69">
        <f>B8+D8</f>
        <v>5781136.1600000001</v>
      </c>
      <c r="G8" s="72">
        <f>F8/F5</f>
        <v>7459.5305290322585</v>
      </c>
    </row>
    <row r="9" spans="1:7" ht="15.95" customHeight="1" thickBot="1">
      <c r="A9" s="46" t="s">
        <v>31</v>
      </c>
      <c r="B9" s="73">
        <v>6186597.8399999999</v>
      </c>
      <c r="C9" s="74">
        <f>B9/B5</f>
        <v>8405.7035869565207</v>
      </c>
      <c r="D9" s="75">
        <v>603698</v>
      </c>
      <c r="E9" s="75">
        <f>D9/D5</f>
        <v>15479.435897435897</v>
      </c>
      <c r="F9" s="73">
        <f>B9+D9</f>
        <v>6790295.8399999999</v>
      </c>
      <c r="G9" s="76">
        <f>F9/F5</f>
        <v>8761.6720516129026</v>
      </c>
    </row>
    <row r="10" spans="1:7" ht="12" customHeight="1">
      <c r="A10" s="47"/>
      <c r="B10" s="9"/>
      <c r="C10" s="10"/>
      <c r="D10" s="9"/>
      <c r="E10" s="10"/>
      <c r="F10" s="9"/>
      <c r="G10" s="6"/>
    </row>
    <row r="11" spans="1:7" ht="12" customHeight="1">
      <c r="A11" s="47"/>
      <c r="B11" s="9"/>
      <c r="C11" s="10"/>
      <c r="D11" s="9"/>
      <c r="E11" s="10"/>
      <c r="F11" s="9"/>
      <c r="G11" s="6"/>
    </row>
    <row r="12" spans="1:7" ht="12" customHeight="1">
      <c r="A12" s="47"/>
      <c r="B12" s="9"/>
      <c r="C12" s="10"/>
      <c r="D12" s="9"/>
      <c r="E12" s="10"/>
      <c r="F12" s="9"/>
      <c r="G12" s="6"/>
    </row>
    <row r="13" spans="1:7" ht="12" customHeight="1">
      <c r="A13" s="47"/>
      <c r="B13" s="9"/>
      <c r="C13" s="10"/>
      <c r="D13" s="9"/>
      <c r="E13" s="10"/>
      <c r="F13" s="9"/>
      <c r="G13" s="6"/>
    </row>
    <row r="14" spans="1:7" ht="12" customHeight="1">
      <c r="A14" s="47"/>
      <c r="B14" s="9"/>
      <c r="C14" s="10"/>
      <c r="D14" s="9"/>
      <c r="E14" s="10"/>
      <c r="F14" s="9"/>
      <c r="G14" s="6"/>
    </row>
    <row r="15" spans="1:7">
      <c r="A15" s="13"/>
      <c r="B15" s="9"/>
      <c r="C15" s="10"/>
      <c r="D15" s="9"/>
      <c r="E15" s="10"/>
      <c r="F15" s="9"/>
      <c r="G15" s="6"/>
    </row>
    <row r="16" spans="1:7">
      <c r="A16" s="13"/>
      <c r="B16" s="9"/>
      <c r="C16" s="10"/>
      <c r="D16" s="9"/>
      <c r="E16" s="10"/>
      <c r="F16" s="9"/>
      <c r="G16" s="6"/>
    </row>
    <row r="17" spans="1:7">
      <c r="A17" s="13"/>
      <c r="B17" s="9"/>
      <c r="C17" s="10"/>
      <c r="D17" s="9"/>
      <c r="E17" s="10"/>
      <c r="F17" s="9"/>
      <c r="G17" s="6"/>
    </row>
    <row r="18" spans="1:7">
      <c r="A18" s="13"/>
      <c r="B18" s="9"/>
      <c r="C18" s="10"/>
      <c r="D18" s="9"/>
      <c r="E18" s="10"/>
      <c r="F18" s="9"/>
      <c r="G18" s="6"/>
    </row>
    <row r="19" spans="1:7">
      <c r="A19" s="13"/>
      <c r="B19" s="9"/>
      <c r="C19" s="10"/>
      <c r="D19" s="9"/>
      <c r="E19" s="10"/>
      <c r="F19" s="9"/>
      <c r="G19" s="6"/>
    </row>
    <row r="20" spans="1:7">
      <c r="A20" s="8"/>
      <c r="B20" s="9"/>
      <c r="C20" s="10"/>
      <c r="D20" s="9"/>
      <c r="E20" s="10"/>
      <c r="F20" s="9"/>
      <c r="G20" s="6"/>
    </row>
    <row r="21" spans="1:7">
      <c r="A21" s="8"/>
      <c r="B21" s="9"/>
      <c r="C21" s="10"/>
      <c r="D21" s="9"/>
      <c r="E21" s="10"/>
      <c r="F21" s="9"/>
      <c r="G21" s="6"/>
    </row>
    <row r="22" spans="1:7">
      <c r="A22" s="11"/>
      <c r="B22" s="12"/>
      <c r="C22" s="12"/>
      <c r="D22" s="12"/>
      <c r="E22" s="12"/>
      <c r="F22" s="12"/>
      <c r="G22" s="12"/>
    </row>
    <row r="23" spans="1:7" ht="13.9" customHeight="1">
      <c r="A23" s="1"/>
    </row>
    <row r="40" spans="1:2">
      <c r="A40" s="1" t="str">
        <f>'Gift Aid - Merit vs Need'!A40</f>
        <v>Start</v>
      </c>
      <c r="B40" s="112">
        <f>'Gift Aid - Merit vs Need'!B40</f>
        <v>42689</v>
      </c>
    </row>
    <row r="41" spans="1:2">
      <c r="A41" s="1" t="str">
        <f>'Gift Aid - Merit vs Need'!A41</f>
        <v>Finish</v>
      </c>
      <c r="B41" s="112">
        <f>'Gift Aid - Merit vs Need'!B41</f>
        <v>42689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0:B61"/>
  <sheetViews>
    <sheetView workbookViewId="0">
      <selection activeCell="B60" sqref="B60:B61"/>
    </sheetView>
  </sheetViews>
  <sheetFormatPr defaultRowHeight="15"/>
  <cols>
    <col min="2" max="2" width="10.7109375" bestFit="1" customWidth="1"/>
    <col min="10" max="10" width="11.5703125" customWidth="1"/>
  </cols>
  <sheetData>
    <row r="60" spans="1:2">
      <c r="A60" s="1" t="str">
        <f>'Gap Data &amp; Charts'!A40</f>
        <v>Start</v>
      </c>
      <c r="B60" s="116">
        <f>'Gap Data &amp; Charts'!B40</f>
        <v>42689</v>
      </c>
    </row>
    <row r="61" spans="1:2">
      <c r="A61" s="1" t="str">
        <f>'Gap Data &amp; Charts'!A41</f>
        <v>Finish</v>
      </c>
      <c r="B61" s="116">
        <f>'Gap Data &amp; Charts'!B41</f>
        <v>42689</v>
      </c>
    </row>
  </sheetData>
  <printOptions horizontalCentered="1"/>
  <pageMargins left="0.75" right="0.25" top="0.75" bottom="0.75" header="0.3" footer="0.3"/>
  <pageSetup scale="97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R32" sqref="R32"/>
    </sheetView>
  </sheetViews>
  <sheetFormatPr defaultRowHeight="15"/>
  <cols>
    <col min="1" max="5" width="9.140625" customWidth="1"/>
    <col min="7" max="7" width="9.140625" customWidth="1"/>
  </cols>
  <sheetData>
    <row r="1" spans="1:15" ht="18.75" customHeight="1"/>
    <row r="2" spans="1:15" ht="15.75" customHeight="1"/>
    <row r="3" spans="1:15" ht="18.75" customHeight="1"/>
    <row r="4" spans="1:15" ht="15" customHeight="1"/>
    <row r="5" spans="1:15" ht="15.75" customHeight="1"/>
    <row r="6" spans="1:1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38" spans="1:14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</row>
    <row r="80" spans="1:2">
      <c r="A80" s="1" t="str">
        <f>Overview!A60</f>
        <v>Start</v>
      </c>
      <c r="B80" s="118">
        <f>Overview!B60</f>
        <v>42689</v>
      </c>
    </row>
    <row r="81" spans="1:2">
      <c r="A81" s="1" t="str">
        <f>Overview!A61</f>
        <v>Finish</v>
      </c>
      <c r="B81" s="118">
        <f>Overview!B61</f>
        <v>42689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/>
  </sheetViews>
  <sheetFormatPr defaultRowHeight="15"/>
  <cols>
    <col min="1" max="1" width="9.140625" customWidth="1"/>
    <col min="14" max="14" width="9.140625" customWidth="1"/>
    <col min="16" max="16" width="13.42578125" customWidth="1"/>
  </cols>
  <sheetData>
    <row r="2" spans="1:16" ht="23.25">
      <c r="A2" s="115" t="s">
        <v>37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19" ht="29.25" customHeight="1"/>
    <row r="36" spans="1:16" ht="38.25" customHeight="1"/>
    <row r="37" spans="1:16" ht="23.25">
      <c r="A37" s="115" t="s">
        <v>38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</row>
    <row r="42" spans="1:16" ht="17.25" customHeight="1"/>
    <row r="54" ht="18" customHeight="1"/>
    <row r="80" spans="1:2">
      <c r="A80" s="1" t="str">
        <f>'Page 2'!A80</f>
        <v>Start</v>
      </c>
      <c r="B80" s="118">
        <f>'Page 2'!B80</f>
        <v>42689</v>
      </c>
    </row>
    <row r="81" spans="1:2">
      <c r="A81" s="1" t="str">
        <f>'Page 2'!A81</f>
        <v>Finish</v>
      </c>
      <c r="B81" s="118">
        <f>'Page 2'!B81</f>
        <v>42689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2016-04-21T20:06:36Z</cp:lastPrinted>
  <dcterms:created xsi:type="dcterms:W3CDTF">2013-02-22T13:49:14Z</dcterms:created>
  <dcterms:modified xsi:type="dcterms:W3CDTF">2016-11-17T19:28:40Z</dcterms:modified>
</cp:coreProperties>
</file>