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J9" i="9" l="1"/>
  <c r="A37" i="11"/>
  <c r="A2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B41" i="6"/>
  <c r="B40" i="6"/>
  <c r="A41" i="6"/>
  <c r="A40" i="6"/>
  <c r="C9" i="3"/>
  <c r="D12" i="3" s="1"/>
  <c r="A8" i="3"/>
  <c r="C3" i="3"/>
  <c r="D6" i="3" s="1"/>
  <c r="A2" i="3"/>
  <c r="D3" i="3" l="1"/>
  <c r="D4" i="3"/>
  <c r="D5" i="3"/>
  <c r="D9" i="3"/>
  <c r="D10" i="3"/>
  <c r="D11" i="3"/>
  <c r="F7" i="1" l="1"/>
  <c r="F8" i="1"/>
  <c r="D5" i="1"/>
  <c r="B5" i="1"/>
  <c r="C8" i="6" l="1"/>
  <c r="F5" i="6" l="1"/>
  <c r="F4" i="6"/>
  <c r="F7" i="6"/>
  <c r="F6" i="6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7" i="1" l="1"/>
  <c r="G9" i="1"/>
  <c r="G8" i="1"/>
  <c r="G8" i="9"/>
  <c r="B8" i="6" l="1"/>
  <c r="E7" i="6" l="1"/>
  <c r="E6" i="6"/>
  <c r="E5" i="6"/>
  <c r="E4" i="6"/>
  <c r="D8" i="6"/>
  <c r="E8" i="6" l="1"/>
  <c r="F8" i="6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<sst xmlns="http://schemas.openxmlformats.org/spreadsheetml/2006/main" count="54" uniqueCount="35">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</sst>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2" xfId="0" applyFont="1" applyBorder="1"/>
    <xf numFmtId="0" fontId="0" fillId="0" borderId="12" xfId="0" applyBorder="1"/>
    <xf numFmtId="0" fontId="1" fillId="0" borderId="12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0" fontId="12" fillId="0" borderId="13" xfId="4" applyFont="1" applyBorder="1" applyAlignment="1">
      <alignment horizontal="center"/>
    </xf>
    <xf numFmtId="164" fontId="12" fillId="0" borderId="13" xfId="4" applyNumberFormat="1" applyFont="1" applyBorder="1" applyAlignment="1">
      <alignment horizontal="center"/>
    </xf>
    <xf numFmtId="166" fontId="12" fillId="0" borderId="13" xfId="4" applyNumberFormat="1" applyFont="1" applyBorder="1" applyAlignment="1">
      <alignment horizontal="center"/>
    </xf>
    <xf numFmtId="9" fontId="12" fillId="0" borderId="13" xfId="4" applyNumberFormat="1" applyFont="1" applyBorder="1" applyAlignment="1">
      <alignment horizontal="center"/>
    </xf>
    <xf numFmtId="0" fontId="12" fillId="0" borderId="14" xfId="4" applyFont="1" applyBorder="1" applyAlignment="1">
      <alignment horizontal="center"/>
    </xf>
    <xf numFmtId="164" fontId="12" fillId="0" borderId="14" xfId="4" applyNumberFormat="1" applyFont="1" applyBorder="1" applyAlignment="1">
      <alignment horizontal="center"/>
    </xf>
    <xf numFmtId="166" fontId="12" fillId="0" borderId="14" xfId="4" applyNumberFormat="1" applyFont="1" applyBorder="1" applyAlignment="1">
      <alignment horizontal="center"/>
    </xf>
    <xf numFmtId="9" fontId="12" fillId="0" borderId="14" xfId="4" applyNumberFormat="1" applyFont="1" applyBorder="1" applyAlignment="1">
      <alignment horizontal="center"/>
    </xf>
    <xf numFmtId="0" fontId="12" fillId="0" borderId="15" xfId="4" applyFont="1" applyBorder="1" applyAlignment="1">
      <alignment horizontal="center"/>
    </xf>
    <xf numFmtId="164" fontId="12" fillId="0" borderId="15" xfId="4" applyNumberFormat="1" applyFont="1" applyBorder="1" applyAlignment="1">
      <alignment horizontal="center"/>
    </xf>
    <xf numFmtId="166" fontId="12" fillId="0" borderId="15" xfId="4" applyNumberFormat="1" applyFont="1" applyBorder="1" applyAlignment="1">
      <alignment horizontal="center"/>
    </xf>
    <xf numFmtId="9" fontId="12" fillId="0" borderId="15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10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General</c:formatCode>
                <c:ptCount val="4"/>
                <c:pt idx="0">
                  <c:v>17</c:v>
                </c:pt>
                <c:pt idx="1">
                  <c:v>34</c:v>
                </c:pt>
                <c:pt idx="2">
                  <c:v>59</c:v>
                </c:pt>
                <c:pt idx="3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283043.05</c:v>
                </c:pt>
                <c:pt idx="1">
                  <c:v>484691.71</c:v>
                </c:pt>
                <c:pt idx="2">
                  <c:v>716109.89</c:v>
                </c:pt>
                <c:pt idx="3">
                  <c:v>548476.41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31621712"/>
        <c:axId val="531628376"/>
        <c:axId val="0"/>
      </c:bar3DChart>
      <c:catAx>
        <c:axId val="531621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1628376"/>
        <c:crosses val="autoZero"/>
        <c:auto val="1"/>
        <c:lblAlgn val="ctr"/>
        <c:lblOffset val="100"/>
        <c:noMultiLvlLbl val="0"/>
      </c:catAx>
      <c:valAx>
        <c:axId val="53162837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316217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$8,686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1488422504313173"/>
                  <c:y val="0.2617218499861430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617407240789749"/>
                  <c:y val="-0.2322665101644903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020838591879965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6147.136428571429</c:v>
                </c:pt>
                <c:pt idx="1">
                  <c:v>2538.9404761904761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$7,886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1.9282838246018986E-2"/>
                  <c:y val="0.335456546192595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447394198041756"/>
                  <c:y val="-0.2731194470256434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6974.666666666667</c:v>
                </c:pt>
                <c:pt idx="1">
                  <c:v>911.66666666666663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$8,658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1"/>
              <c:layout>
                <c:manualLayout>
                  <c:x val="-0.30348947064326115"/>
                  <c:y val="-0.2078808627182471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6175.6719540229878</c:v>
                </c:pt>
                <c:pt idx="1">
                  <c:v>2482.8275862068967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8131.1007142857143</c:v>
                </c:pt>
                <c:pt idx="1">
                  <c:v>5981</c:v>
                </c:pt>
                <c:pt idx="2">
                  <c:v>8056.9593103448269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8662.7445238095243</c:v>
                </c:pt>
                <c:pt idx="1">
                  <c:v>22879.666666666668</c:v>
                </c:pt>
                <c:pt idx="2">
                  <c:v>9152.9832183908056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31623280"/>
        <c:axId val="531623672"/>
        <c:axId val="0"/>
      </c:bar3DChart>
      <c:catAx>
        <c:axId val="53162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1623672"/>
        <c:crossesAt val="0"/>
        <c:auto val="1"/>
        <c:lblAlgn val="ctr"/>
        <c:lblOffset val="100"/>
        <c:noMultiLvlLbl val="0"/>
      </c:catAx>
      <c:valAx>
        <c:axId val="531623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31623280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6754439131238756E-2"/>
                  <c:y val="-0.24678955165131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297848099929038E-2"/>
                  <c:y val="-0.243565458214888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8662.7445238095243</c:v>
                </c:pt>
                <c:pt idx="1">
                  <c:v>22879.666666666668</c:v>
                </c:pt>
                <c:pt idx="2">
                  <c:v>9152.9832183908056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31626416"/>
        <c:axId val="531631120"/>
        <c:axId val="0"/>
      </c:bar3DChart>
      <c:catAx>
        <c:axId val="53162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1631120"/>
        <c:crosses val="autoZero"/>
        <c:auto val="1"/>
        <c:lblAlgn val="ctr"/>
        <c:lblOffset val="100"/>
        <c:noMultiLvlLbl val="0"/>
      </c:catAx>
      <c:valAx>
        <c:axId val="531631120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316264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School of Social Work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5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Twelve (12) percent of aid recipients are male, and eighty-eight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(88)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Twenty-one (21)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Thirty-two (32) percent of aid recipients are Federal Pell Grant eligible, with an average award of $4,216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$18,672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$2,032,321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147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1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1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5" t="s">
        <v>32</v>
      </c>
      <c r="B1" s="44"/>
      <c r="C1" s="44"/>
      <c r="D1" s="44"/>
    </row>
    <row r="2" spans="1:5" x14ac:dyDescent="0.25">
      <c r="A2" s="45" t="str">
        <f xml:space="preserve"> "Percentage of Total Cost for Resident " &amp; A1</f>
        <v>Percentage of Total Cost for Resident 2015-16</v>
      </c>
      <c r="B2" s="46"/>
      <c r="C2" s="46"/>
      <c r="D2" s="46"/>
    </row>
    <row r="3" spans="1:5" x14ac:dyDescent="0.25">
      <c r="A3" s="43" t="s">
        <v>8</v>
      </c>
      <c r="B3" s="19">
        <v>11622</v>
      </c>
      <c r="C3" s="49">
        <f>SUM(B3:B6)</f>
        <v>25134</v>
      </c>
      <c r="D3" s="50">
        <f>B3/C$3</f>
        <v>0.46240152781093341</v>
      </c>
    </row>
    <row r="4" spans="1:5" x14ac:dyDescent="0.25">
      <c r="A4" s="43" t="s">
        <v>9</v>
      </c>
      <c r="B4" s="19">
        <v>840</v>
      </c>
      <c r="D4" s="50">
        <f t="shared" ref="D4:D6" si="0">B4/C$3</f>
        <v>3.34208641680592E-2</v>
      </c>
    </row>
    <row r="5" spans="1:5" x14ac:dyDescent="0.25">
      <c r="A5" s="43" t="s">
        <v>10</v>
      </c>
      <c r="B5" s="19">
        <v>9450</v>
      </c>
      <c r="D5" s="50">
        <f t="shared" si="0"/>
        <v>0.37598472189066601</v>
      </c>
    </row>
    <row r="6" spans="1:5" x14ac:dyDescent="0.25">
      <c r="A6" s="43" t="s">
        <v>11</v>
      </c>
      <c r="B6" s="19">
        <v>3222</v>
      </c>
      <c r="D6" s="50">
        <f t="shared" si="0"/>
        <v>0.12819288613034138</v>
      </c>
    </row>
    <row r="7" spans="1:5" x14ac:dyDescent="0.25">
      <c r="A7" s="18"/>
      <c r="B7" s="19"/>
    </row>
    <row r="8" spans="1:5" x14ac:dyDescent="0.25">
      <c r="A8" s="45" t="str">
        <f xml:space="preserve"> "Percentage of Total Cost for Nonresident " &amp; A1</f>
        <v>Percentage of Total Cost for Nonresident 2015-16</v>
      </c>
      <c r="B8" s="47"/>
      <c r="C8" s="47"/>
      <c r="D8" s="47"/>
      <c r="E8" s="46"/>
    </row>
    <row r="9" spans="1:5" x14ac:dyDescent="0.25">
      <c r="A9" s="43" t="s">
        <v>8</v>
      </c>
      <c r="B9" s="19">
        <v>29832</v>
      </c>
      <c r="C9" s="49">
        <f>SUM(B9:B12)</f>
        <v>43868</v>
      </c>
      <c r="D9" s="50">
        <f>B9/C$9</f>
        <v>0.6800401203610833</v>
      </c>
    </row>
    <row r="10" spans="1:5" x14ac:dyDescent="0.25">
      <c r="A10" s="43" t="s">
        <v>9</v>
      </c>
      <c r="B10" s="19">
        <v>840</v>
      </c>
      <c r="D10" s="50">
        <f t="shared" ref="D10:D12" si="1">B10/C$9</f>
        <v>1.9148354153369199E-2</v>
      </c>
    </row>
    <row r="11" spans="1:5" x14ac:dyDescent="0.25">
      <c r="A11" s="43" t="s">
        <v>10</v>
      </c>
      <c r="B11" s="19">
        <v>9450</v>
      </c>
      <c r="D11" s="50">
        <f t="shared" si="1"/>
        <v>0.21541898422540348</v>
      </c>
    </row>
    <row r="12" spans="1:5" x14ac:dyDescent="0.25">
      <c r="A12" s="43" t="s">
        <v>11</v>
      </c>
      <c r="B12" s="19">
        <v>3746</v>
      </c>
      <c r="D12" s="50">
        <f t="shared" si="1"/>
        <v>8.5392541260144075E-2</v>
      </c>
    </row>
    <row r="40" spans="1:2" x14ac:dyDescent="0.25">
      <c r="A40" s="1" t="s">
        <v>33</v>
      </c>
      <c r="B40" s="116">
        <v>42704</v>
      </c>
    </row>
    <row r="41" spans="1:2" x14ac:dyDescent="0.25">
      <c r="A41" s="1" t="s">
        <v>34</v>
      </c>
      <c r="B41" s="116">
        <v>42704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 x14ac:dyDescent="0.3"/>
    <row r="2" spans="1:8" ht="12" customHeight="1" thickBot="1" x14ac:dyDescent="0.3">
      <c r="A2" s="52" t="str">
        <f>'COA Data'!A1 &amp; " Aid Recipients by Class Level"</f>
        <v>2015-16 Aid Recipients by Class Level</v>
      </c>
      <c r="B2" s="26"/>
      <c r="C2" s="26"/>
      <c r="D2" s="26"/>
      <c r="E2" s="26"/>
      <c r="F2" s="27"/>
    </row>
    <row r="3" spans="1:8" ht="26.25" thickBot="1" x14ac:dyDescent="0.3">
      <c r="A3" s="28"/>
      <c r="B3" s="33" t="s">
        <v>12</v>
      </c>
      <c r="C3" s="33" t="s">
        <v>13</v>
      </c>
      <c r="D3" s="33" t="s">
        <v>21</v>
      </c>
      <c r="E3" s="33" t="s">
        <v>15</v>
      </c>
      <c r="F3" s="34" t="s">
        <v>17</v>
      </c>
      <c r="H3" s="50"/>
    </row>
    <row r="4" spans="1:8" ht="13.15" customHeight="1" x14ac:dyDescent="0.25">
      <c r="A4" s="35" t="s">
        <v>14</v>
      </c>
      <c r="B4" s="101">
        <v>17</v>
      </c>
      <c r="C4" s="102">
        <v>283043.05</v>
      </c>
      <c r="D4" s="103">
        <v>16650</v>
      </c>
      <c r="E4" s="104">
        <f>B4/B8</f>
        <v>0.11564625850340136</v>
      </c>
      <c r="F4" s="104">
        <f>C4/C8</f>
        <v>0.13927083450092279</v>
      </c>
      <c r="H4" s="50"/>
    </row>
    <row r="5" spans="1:8" ht="13.15" customHeight="1" x14ac:dyDescent="0.25">
      <c r="A5" s="36" t="s">
        <v>18</v>
      </c>
      <c r="B5" s="105">
        <v>34</v>
      </c>
      <c r="C5" s="106">
        <v>484691.71</v>
      </c>
      <c r="D5" s="107">
        <v>14256</v>
      </c>
      <c r="E5" s="108">
        <f>B5/B8</f>
        <v>0.23129251700680273</v>
      </c>
      <c r="F5" s="108">
        <f>C5/C8</f>
        <v>0.23849170268402375</v>
      </c>
      <c r="H5" s="50"/>
    </row>
    <row r="6" spans="1:8" ht="13.15" customHeight="1" x14ac:dyDescent="0.25">
      <c r="A6" s="36" t="s">
        <v>19</v>
      </c>
      <c r="B6" s="105">
        <v>59</v>
      </c>
      <c r="C6" s="106">
        <v>716109.89</v>
      </c>
      <c r="D6" s="107">
        <v>12137</v>
      </c>
      <c r="E6" s="108">
        <f>B6/B8</f>
        <v>0.40136054421768708</v>
      </c>
      <c r="F6" s="108">
        <f>C6/C8</f>
        <v>0.35236061077869263</v>
      </c>
      <c r="H6" s="50"/>
    </row>
    <row r="7" spans="1:8" ht="13.15" customHeight="1" thickBot="1" x14ac:dyDescent="0.3">
      <c r="A7" s="37" t="s">
        <v>20</v>
      </c>
      <c r="B7" s="109">
        <v>37</v>
      </c>
      <c r="C7" s="110">
        <v>548476.41</v>
      </c>
      <c r="D7" s="111">
        <v>14824</v>
      </c>
      <c r="E7" s="112">
        <f>B7/B8</f>
        <v>0.25170068027210885</v>
      </c>
      <c r="F7" s="112">
        <f>C7/C8</f>
        <v>0.26987685203636086</v>
      </c>
      <c r="H7" s="50"/>
    </row>
    <row r="8" spans="1:8" ht="13.15" customHeight="1" thickBot="1" x14ac:dyDescent="0.3">
      <c r="A8" s="53" t="s">
        <v>16</v>
      </c>
      <c r="B8" s="54">
        <f>SUM(B4:B7)</f>
        <v>147</v>
      </c>
      <c r="C8" s="55">
        <f>SUM(C4:C7)</f>
        <v>2032321.06</v>
      </c>
      <c r="D8" s="56">
        <f>(C8/B8)</f>
        <v>13825.313333333334</v>
      </c>
      <c r="E8" s="57">
        <f>SUM(E4:E7)</f>
        <v>1</v>
      </c>
      <c r="F8" s="58">
        <f>SUM(F4:F7)</f>
        <v>1</v>
      </c>
      <c r="H8" s="50"/>
    </row>
    <row r="9" spans="1:8" ht="9.6" customHeight="1" x14ac:dyDescent="0.25">
      <c r="A9" s="48" t="s">
        <v>23</v>
      </c>
      <c r="B9" s="21"/>
      <c r="C9" s="22"/>
      <c r="D9" s="23"/>
      <c r="E9" s="24"/>
      <c r="F9" s="24"/>
    </row>
    <row r="10" spans="1:8" ht="9.6" customHeight="1" x14ac:dyDescent="0.25">
      <c r="A10" s="48" t="s">
        <v>24</v>
      </c>
      <c r="B10" s="21"/>
      <c r="C10" s="22"/>
      <c r="D10" s="23"/>
      <c r="E10" s="24"/>
      <c r="F10" s="24"/>
    </row>
    <row r="11" spans="1:8" ht="9.6" customHeight="1" x14ac:dyDescent="0.25">
      <c r="A11" s="48" t="s">
        <v>25</v>
      </c>
      <c r="B11" s="21"/>
      <c r="C11" s="22"/>
      <c r="D11" s="23"/>
      <c r="E11" s="24"/>
      <c r="F11" s="24"/>
    </row>
    <row r="12" spans="1:8" ht="12" customHeight="1" x14ac:dyDescent="0.25">
      <c r="A12" s="25"/>
      <c r="B12" s="21"/>
      <c r="C12" s="22"/>
      <c r="D12" s="23"/>
      <c r="E12" s="24"/>
      <c r="F12" s="24"/>
    </row>
    <row r="13" spans="1:8" x14ac:dyDescent="0.25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17">
        <f>'COA Data'!B$40</f>
        <v>42704</v>
      </c>
    </row>
    <row r="41" spans="1:2" x14ac:dyDescent="0.25">
      <c r="A41" s="1" t="str">
        <f>'COA Data'!A$41</f>
        <v>Finish</v>
      </c>
      <c r="B41" s="117">
        <f>'COA Data'!B$41</f>
        <v>42704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ht="15.75" thickBot="1" x14ac:dyDescent="0.3"/>
    <row r="3" spans="1:10" ht="14.1" customHeight="1" x14ac:dyDescent="0.25">
      <c r="A3" s="62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38"/>
      <c r="B4" s="4"/>
      <c r="C4" s="4"/>
      <c r="D4" s="4"/>
      <c r="E4" s="4"/>
      <c r="F4" s="4"/>
      <c r="G4" s="5"/>
    </row>
    <row r="5" spans="1:10" ht="16.5" customHeight="1" thickBot="1" x14ac:dyDescent="0.3">
      <c r="A5" s="39"/>
      <c r="B5" s="64" t="s">
        <v>0</v>
      </c>
      <c r="C5" s="65"/>
      <c r="D5" s="64" t="s">
        <v>1</v>
      </c>
      <c r="E5" s="65"/>
      <c r="F5" s="64" t="s">
        <v>3</v>
      </c>
      <c r="G5" s="63"/>
    </row>
    <row r="6" spans="1:10" ht="10.5" customHeight="1" x14ac:dyDescent="0.25">
      <c r="A6" s="70" t="s">
        <v>7</v>
      </c>
      <c r="B6" s="29">
        <v>84</v>
      </c>
      <c r="C6" s="30"/>
      <c r="D6" s="31">
        <v>3</v>
      </c>
      <c r="E6" s="32"/>
      <c r="F6" s="29">
        <f>B6+D6</f>
        <v>87</v>
      </c>
      <c r="G6" s="30"/>
    </row>
    <row r="7" spans="1:10" ht="12" customHeight="1" x14ac:dyDescent="0.25">
      <c r="A7" s="20" t="s">
        <v>2</v>
      </c>
      <c r="B7" s="97" t="s">
        <v>6</v>
      </c>
      <c r="C7" s="98" t="s">
        <v>5</v>
      </c>
      <c r="D7" s="99" t="s">
        <v>4</v>
      </c>
      <c r="E7" s="99" t="s">
        <v>5</v>
      </c>
      <c r="F7" s="97" t="s">
        <v>4</v>
      </c>
      <c r="G7" s="98" t="s">
        <v>5</v>
      </c>
    </row>
    <row r="8" spans="1:10" ht="15.95" customHeight="1" x14ac:dyDescent="0.25">
      <c r="A8" s="40" t="s">
        <v>28</v>
      </c>
      <c r="B8" s="79">
        <v>729630.46</v>
      </c>
      <c r="C8" s="80">
        <f>B8/B6</f>
        <v>8686.0769047619051</v>
      </c>
      <c r="D8" s="81">
        <v>23659</v>
      </c>
      <c r="E8" s="81">
        <f>D8/D6</f>
        <v>7886.333333333333</v>
      </c>
      <c r="F8" s="79">
        <f>B8+D8</f>
        <v>753289.46</v>
      </c>
      <c r="G8" s="82">
        <f>F8/F6</f>
        <v>8658.4995402298846</v>
      </c>
    </row>
    <row r="9" spans="1:10" ht="15.95" customHeight="1" x14ac:dyDescent="0.25">
      <c r="A9" s="41" t="s">
        <v>22</v>
      </c>
      <c r="B9" s="75">
        <v>516359.46</v>
      </c>
      <c r="C9" s="76">
        <f>B9/B6</f>
        <v>6147.136428571429</v>
      </c>
      <c r="D9" s="77">
        <v>20924</v>
      </c>
      <c r="E9" s="77">
        <f>D9/D6</f>
        <v>6974.666666666667</v>
      </c>
      <c r="F9" s="75">
        <f>B9+D9</f>
        <v>537283.46</v>
      </c>
      <c r="G9" s="78">
        <f>F9/F6</f>
        <v>6175.6719540229878</v>
      </c>
      <c r="J9" s="120">
        <f>F9/F8</f>
        <v>0.71324967164680619</v>
      </c>
    </row>
    <row r="10" spans="1:10" ht="15.95" customHeight="1" thickBot="1" x14ac:dyDescent="0.3">
      <c r="A10" s="68" t="s">
        <v>27</v>
      </c>
      <c r="B10" s="71">
        <v>213271</v>
      </c>
      <c r="C10" s="72">
        <f>B10/B6</f>
        <v>2538.9404761904761</v>
      </c>
      <c r="D10" s="73">
        <v>2735</v>
      </c>
      <c r="E10" s="73">
        <f>D10/D6</f>
        <v>911.66666666666663</v>
      </c>
      <c r="F10" s="71">
        <f>B10+D10</f>
        <v>216006</v>
      </c>
      <c r="G10" s="74">
        <f>F10/F6</f>
        <v>2482.8275862068967</v>
      </c>
    </row>
    <row r="11" spans="1:10" ht="12" customHeight="1" x14ac:dyDescent="0.25">
      <c r="A11" s="92" t="s">
        <v>2</v>
      </c>
      <c r="B11" s="92"/>
      <c r="C11" s="92"/>
      <c r="D11" s="92"/>
      <c r="E11" s="92"/>
      <c r="F11" s="92"/>
      <c r="G11" s="92"/>
      <c r="H11" s="93"/>
    </row>
    <row r="12" spans="1:10" ht="12" customHeight="1" x14ac:dyDescent="0.25">
      <c r="A12" s="94"/>
      <c r="B12" s="94"/>
      <c r="C12" s="94"/>
      <c r="D12" s="94"/>
      <c r="E12" s="94"/>
      <c r="F12" s="94"/>
      <c r="G12" s="94"/>
      <c r="H12" s="93"/>
    </row>
    <row r="13" spans="1:10" ht="12" customHeight="1" x14ac:dyDescent="0.25">
      <c r="A13" s="61"/>
      <c r="B13" s="91"/>
      <c r="C13" s="95"/>
      <c r="D13" s="91"/>
      <c r="E13" s="95"/>
      <c r="F13" s="91"/>
      <c r="G13" s="96"/>
      <c r="H13" s="93"/>
    </row>
    <row r="14" spans="1:10" ht="12" customHeight="1" x14ac:dyDescent="0.25">
      <c r="A14" s="61"/>
      <c r="B14" s="91"/>
      <c r="C14" s="95"/>
      <c r="D14" s="91"/>
      <c r="E14" s="95"/>
      <c r="F14" s="91"/>
      <c r="G14" s="96"/>
      <c r="H14" s="93"/>
    </row>
    <row r="15" spans="1:10" ht="12" customHeight="1" x14ac:dyDescent="0.25">
      <c r="A15" s="61"/>
      <c r="B15" s="91"/>
      <c r="C15" s="95"/>
      <c r="D15" s="91"/>
      <c r="E15" s="95"/>
      <c r="F15" s="91"/>
      <c r="G15" s="96"/>
      <c r="H15" s="93"/>
    </row>
    <row r="19" spans="3:3" x14ac:dyDescent="0.25">
      <c r="C19" s="42"/>
    </row>
    <row r="40" spans="1:2" x14ac:dyDescent="0.25">
      <c r="A40" s="1" t="str">
        <f>'COA Data'!A$40</f>
        <v>Start</v>
      </c>
      <c r="B40" s="117">
        <f>'COA Data'!B$40</f>
        <v>42704</v>
      </c>
    </row>
    <row r="41" spans="1:2" x14ac:dyDescent="0.25">
      <c r="A41" s="1" t="str">
        <f>'COA Data'!A$41</f>
        <v>Finish</v>
      </c>
      <c r="B41" s="117">
        <f>'COA Data'!B$41</f>
        <v>42704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35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0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38"/>
      <c r="B3" s="4"/>
      <c r="C3" s="4"/>
      <c r="D3" s="4"/>
      <c r="E3" s="4"/>
      <c r="F3" s="4"/>
      <c r="G3" s="5"/>
    </row>
    <row r="4" spans="1:7" ht="15" customHeight="1" thickBot="1" x14ac:dyDescent="0.3">
      <c r="A4" s="39"/>
      <c r="B4" s="64" t="s">
        <v>0</v>
      </c>
      <c r="C4" s="65"/>
      <c r="D4" s="64" t="s">
        <v>1</v>
      </c>
      <c r="E4" s="65"/>
      <c r="F4" s="64" t="s">
        <v>3</v>
      </c>
      <c r="G4" s="63"/>
    </row>
    <row r="5" spans="1:7" ht="12.6" customHeight="1" x14ac:dyDescent="0.25">
      <c r="A5" s="70" t="s">
        <v>7</v>
      </c>
      <c r="B5" s="66">
        <f>'Gift Aid - Merit vs Need'!B6</f>
        <v>84</v>
      </c>
      <c r="C5" s="30"/>
      <c r="D5" s="67">
        <f>'Gift Aid - Merit vs Need'!D6</f>
        <v>3</v>
      </c>
      <c r="E5" s="32"/>
      <c r="F5" s="66">
        <f>B5+D5</f>
        <v>87</v>
      </c>
      <c r="G5" s="30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69" t="s">
        <v>29</v>
      </c>
      <c r="B7" s="79">
        <v>1410683</v>
      </c>
      <c r="C7" s="80">
        <f>B7/B5</f>
        <v>16793.845238095237</v>
      </c>
      <c r="D7" s="81">
        <v>85315</v>
      </c>
      <c r="E7" s="81">
        <f>D7/D5</f>
        <v>28438.333333333332</v>
      </c>
      <c r="F7" s="79">
        <f>B7+D7</f>
        <v>1495998</v>
      </c>
      <c r="G7" s="82">
        <f>F7/F5</f>
        <v>17195.379310344826</v>
      </c>
    </row>
    <row r="8" spans="1:7" ht="15.95" customHeight="1" x14ac:dyDescent="0.25">
      <c r="A8" s="59" t="s">
        <v>30</v>
      </c>
      <c r="B8" s="83">
        <v>683012.46</v>
      </c>
      <c r="C8" s="84">
        <f>B8/B5</f>
        <v>8131.1007142857143</v>
      </c>
      <c r="D8" s="85">
        <v>17943</v>
      </c>
      <c r="E8" s="85">
        <f>D8/D5</f>
        <v>5981</v>
      </c>
      <c r="F8" s="83">
        <f>B8+D8</f>
        <v>700955.46</v>
      </c>
      <c r="G8" s="86">
        <f>F8/F5</f>
        <v>8056.9593103448269</v>
      </c>
    </row>
    <row r="9" spans="1:7" ht="15.95" customHeight="1" thickBot="1" x14ac:dyDescent="0.3">
      <c r="A9" s="60" t="s">
        <v>31</v>
      </c>
      <c r="B9" s="87">
        <v>727670.54</v>
      </c>
      <c r="C9" s="88">
        <f>B9/B5</f>
        <v>8662.7445238095243</v>
      </c>
      <c r="D9" s="89">
        <v>68639</v>
      </c>
      <c r="E9" s="89">
        <f>D9/D5</f>
        <v>22879.666666666668</v>
      </c>
      <c r="F9" s="87">
        <f>B9+D9</f>
        <v>796309.54</v>
      </c>
      <c r="G9" s="90">
        <f>F9/F5</f>
        <v>9152.9832183908056</v>
      </c>
    </row>
    <row r="10" spans="1:7" ht="12" customHeight="1" x14ac:dyDescent="0.25">
      <c r="A10" s="61"/>
      <c r="B10" s="9"/>
      <c r="C10" s="10"/>
      <c r="D10" s="9"/>
      <c r="E10" s="10"/>
      <c r="F10" s="9"/>
      <c r="G10" s="6"/>
    </row>
    <row r="11" spans="1:7" ht="12" customHeight="1" x14ac:dyDescent="0.25">
      <c r="A11" s="61"/>
      <c r="B11" s="9"/>
      <c r="C11" s="10"/>
      <c r="D11" s="9"/>
      <c r="E11" s="10"/>
      <c r="F11" s="9"/>
      <c r="G11" s="6"/>
    </row>
    <row r="12" spans="1:7" ht="12" customHeight="1" x14ac:dyDescent="0.25">
      <c r="A12" s="61"/>
      <c r="B12" s="9"/>
      <c r="C12" s="10"/>
      <c r="D12" s="9"/>
      <c r="E12" s="10"/>
      <c r="F12" s="9"/>
      <c r="G12" s="6"/>
    </row>
    <row r="13" spans="1:7" ht="12" customHeight="1" x14ac:dyDescent="0.25">
      <c r="A13" s="61"/>
      <c r="B13" s="9"/>
      <c r="C13" s="10"/>
      <c r="D13" s="9"/>
      <c r="E13" s="10"/>
      <c r="F13" s="9"/>
      <c r="G13" s="6"/>
    </row>
    <row r="14" spans="1:7" ht="12" customHeight="1" x14ac:dyDescent="0.25">
      <c r="A14" s="61"/>
      <c r="B14" s="9"/>
      <c r="C14" s="10"/>
      <c r="D14" s="9"/>
      <c r="E14" s="10"/>
      <c r="F14" s="9"/>
      <c r="G14" s="6"/>
    </row>
    <row r="15" spans="1:7" x14ac:dyDescent="0.25">
      <c r="A15" s="13"/>
      <c r="B15" s="9"/>
      <c r="C15" s="10"/>
      <c r="D15" s="9"/>
      <c r="E15" s="10"/>
      <c r="F15" s="9"/>
      <c r="G15" s="6"/>
    </row>
    <row r="16" spans="1:7" x14ac:dyDescent="0.25">
      <c r="A16" s="13"/>
      <c r="B16" s="9"/>
      <c r="C16" s="10"/>
      <c r="D16" s="9"/>
      <c r="E16" s="10"/>
      <c r="F16" s="9"/>
      <c r="G16" s="6"/>
    </row>
    <row r="17" spans="1:7" x14ac:dyDescent="0.25">
      <c r="A17" s="13"/>
      <c r="B17" s="9"/>
      <c r="C17" s="10"/>
      <c r="D17" s="9"/>
      <c r="E17" s="10"/>
      <c r="F17" s="9"/>
      <c r="G17" s="6"/>
    </row>
    <row r="18" spans="1:7" x14ac:dyDescent="0.25">
      <c r="A18" s="13"/>
      <c r="B18" s="9"/>
      <c r="C18" s="10"/>
      <c r="D18" s="9"/>
      <c r="E18" s="10"/>
      <c r="F18" s="9"/>
      <c r="G18" s="6"/>
    </row>
    <row r="19" spans="1:7" x14ac:dyDescent="0.25">
      <c r="A19" s="13"/>
      <c r="B19" s="9"/>
      <c r="C19" s="10"/>
      <c r="D19" s="9"/>
      <c r="E19" s="10"/>
      <c r="F19" s="9"/>
      <c r="G19" s="6"/>
    </row>
    <row r="20" spans="1:7" x14ac:dyDescent="0.25">
      <c r="A20" s="8"/>
      <c r="B20" s="9"/>
      <c r="C20" s="10"/>
      <c r="D20" s="9"/>
      <c r="E20" s="10"/>
      <c r="F20" s="9"/>
      <c r="G20" s="6"/>
    </row>
    <row r="21" spans="1:7" x14ac:dyDescent="0.25">
      <c r="A21" s="8"/>
      <c r="B21" s="9"/>
      <c r="C21" s="10"/>
      <c r="D21" s="9"/>
      <c r="E21" s="10"/>
      <c r="F21" s="9"/>
      <c r="G21" s="6"/>
    </row>
    <row r="22" spans="1:7" x14ac:dyDescent="0.25">
      <c r="A22" s="11"/>
      <c r="B22" s="12"/>
      <c r="C22" s="12"/>
      <c r="D22" s="12"/>
      <c r="E22" s="12"/>
      <c r="F22" s="12"/>
      <c r="G22" s="12"/>
    </row>
    <row r="23" spans="1:7" ht="13.9" customHeight="1" x14ac:dyDescent="0.25">
      <c r="A23" s="1"/>
    </row>
    <row r="40" spans="1:2" x14ac:dyDescent="0.25">
      <c r="A40" s="118" t="str">
        <f>'COA Data'!A$40</f>
        <v>Start</v>
      </c>
      <c r="B40" s="119">
        <f>'COA Data'!B$40</f>
        <v>42704</v>
      </c>
    </row>
    <row r="41" spans="1:2" x14ac:dyDescent="0.25">
      <c r="A41" s="118" t="str">
        <f>'COA Data'!A$41</f>
        <v>Finish</v>
      </c>
      <c r="B41" s="119">
        <f>'COA Data'!B$41</f>
        <v>42704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18" t="str">
        <f>'COA Data'!A$40</f>
        <v>Start</v>
      </c>
      <c r="B60" s="119">
        <f>'COA Data'!B$40</f>
        <v>42704</v>
      </c>
    </row>
    <row r="61" spans="1:2" x14ac:dyDescent="0.25">
      <c r="A61" s="118" t="str">
        <f>'COA Data'!A$41</f>
        <v>Finish</v>
      </c>
      <c r="B61" s="119">
        <f>'COA Data'!B$41</f>
        <v>42704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38" spans="1:14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</row>
    <row r="80" spans="1:2" x14ac:dyDescent="0.25">
      <c r="A80" s="118" t="str">
        <f>'COA Data'!A$40</f>
        <v>Start</v>
      </c>
      <c r="B80" s="119">
        <f>'COA Data'!B$40</f>
        <v>42704</v>
      </c>
    </row>
    <row r="81" spans="1:2" x14ac:dyDescent="0.25">
      <c r="A81" s="118" t="str">
        <f>'COA Data'!A$41</f>
        <v>Finish</v>
      </c>
      <c r="B81" s="119">
        <f>'COA Data'!B$41</f>
        <v>42704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1.7109375" customWidth="1"/>
  </cols>
  <sheetData>
    <row r="2" spans="1:16" ht="23.25" x14ac:dyDescent="0.35">
      <c r="A2" s="114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19" ht="29.25" customHeight="1" x14ac:dyDescent="0.25"/>
    <row r="36" spans="1:16" ht="38.25" customHeight="1" x14ac:dyDescent="0.25"/>
    <row r="37" spans="1:16" ht="23.25" x14ac:dyDescent="0.35">
      <c r="A37" s="114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</row>
    <row r="42" spans="1:16" ht="17.25" customHeight="1" x14ac:dyDescent="0.25"/>
    <row r="54" ht="18" customHeight="1" x14ac:dyDescent="0.25"/>
    <row r="80" spans="1:2" x14ac:dyDescent="0.25">
      <c r="A80" s="118" t="str">
        <f>'COA Data'!A$40</f>
        <v>Start</v>
      </c>
      <c r="B80" s="119">
        <f>'COA Data'!B$40</f>
        <v>42704</v>
      </c>
    </row>
    <row r="81" spans="1:2" x14ac:dyDescent="0.25">
      <c r="A81" s="118" t="str">
        <f>'COA Data'!A$41</f>
        <v>Finish</v>
      </c>
      <c r="B81" s="119">
        <f>'COA Data'!B$41</f>
        <v>42704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2015-01-30T21:08:25Z</cp:lastPrinted>
  <dcterms:created xsi:type="dcterms:W3CDTF">2013-02-22T13:49:14Z</dcterms:created>
  <dcterms:modified xsi:type="dcterms:W3CDTF">2016-11-30T16:33:49Z</dcterms:modified>
</cp:coreProperties>
</file>