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300" windowWidth="18180" windowHeight="8550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A37" i="11" l="1"/>
  <c r="A2" i="11"/>
  <c r="A2" i="1"/>
  <c r="A3" i="9"/>
  <c r="A2" i="6"/>
  <c r="B81" i="11"/>
  <c r="A81" i="11"/>
  <c r="B80" i="11"/>
  <c r="A80" i="11"/>
  <c r="B81" i="10"/>
  <c r="A81" i="10"/>
  <c r="B80" i="10"/>
  <c r="A80" i="10"/>
  <c r="B61" i="13"/>
  <c r="A61" i="13"/>
  <c r="B60" i="13"/>
  <c r="A60" i="13"/>
  <c r="B41" i="1"/>
  <c r="A41" i="1"/>
  <c r="B40" i="1"/>
  <c r="A40" i="1"/>
  <c r="B41" i="9"/>
  <c r="A41" i="9"/>
  <c r="B40" i="9"/>
  <c r="A40" i="9"/>
  <c r="A41" i="6"/>
  <c r="B41" i="6"/>
  <c r="B40" i="6"/>
  <c r="A40" i="6"/>
  <c r="C9" i="3"/>
  <c r="D12" i="3" s="1"/>
  <c r="A8" i="3"/>
  <c r="C3" i="3"/>
  <c r="D6" i="3" s="1"/>
  <c r="A2" i="3"/>
  <c r="D3" i="3" l="1"/>
  <c r="D4" i="3"/>
  <c r="D5" i="3"/>
  <c r="D9" i="3"/>
  <c r="D10" i="3"/>
  <c r="D11" i="3"/>
  <c r="F7" i="1" l="1"/>
  <c r="F8" i="1"/>
  <c r="D5" i="1"/>
  <c r="B5" i="1"/>
  <c r="C8" i="6" l="1"/>
  <c r="F7" i="6" l="1"/>
  <c r="F5" i="6"/>
  <c r="F4" i="6"/>
  <c r="F6" i="6"/>
  <c r="F6" i="9"/>
  <c r="E9" i="1" l="1"/>
  <c r="E8" i="1"/>
  <c r="E7" i="1"/>
  <c r="C9" i="1"/>
  <c r="C8" i="1"/>
  <c r="C7" i="1"/>
  <c r="E10" i="9"/>
  <c r="E9" i="9"/>
  <c r="E8" i="9"/>
  <c r="C10" i="9"/>
  <c r="C9" i="9"/>
  <c r="C8" i="9"/>
  <c r="F10" i="9"/>
  <c r="G10" i="9" s="1"/>
  <c r="F9" i="9"/>
  <c r="G9" i="9" s="1"/>
  <c r="F8" i="9"/>
  <c r="F9" i="1"/>
  <c r="F5" i="1"/>
  <c r="J9" i="9" l="1"/>
  <c r="G9" i="1"/>
  <c r="G7" i="1"/>
  <c r="G8" i="1"/>
  <c r="G8" i="9"/>
  <c r="B8" i="6" l="1"/>
  <c r="E7" i="6" l="1"/>
  <c r="E6" i="6"/>
  <c r="E5" i="6"/>
  <c r="E4" i="6"/>
  <c r="D8" i="6"/>
  <c r="E8" i="6" l="1"/>
  <c r="F8" i="6"/>
</calcChain>
</file>

<file path=xl/sharedStrings.xml><?xml version="1.0" encoding="utf-8"?>
<sst xmlns="http://schemas.openxmlformats.org/spreadsheetml/2006/main" count="54" uniqueCount="35">
  <si>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</si>
  <si>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</si>
  <si>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</si>
  <si>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</si>
  <si>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</si>
  <si>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</si>
  <si>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</si>
  <si>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</si>
  <si>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</si>
  <si>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</si>
  <si>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</si>
  <si>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</si>
  <si>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</si>
  <si>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</si>
  <si>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</si>
  <si>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</si>
  <si>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</si>
  <si>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</si>
  <si>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</si>
  <si>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</si>
  <si>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</si>
  <si>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</si>
  <si>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</si>
  <si>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</si>
  <si>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</si>
  <si>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</si>
  <si>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</si>
  <si>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</si>
  <si>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</si>
  <si>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</si>
  <si>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</si>
  <si>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</si>
  <si>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2015-16</t>
  </si>
  <si>
    <t>Start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</si>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</sst>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0" borderId="0"/>
  </cellStyleXfs>
  <cellXfs count="116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3" xfId="0" applyFont="1" applyBorder="1"/>
    <xf numFmtId="0" fontId="0" fillId="0" borderId="13" xfId="0" applyBorder="1"/>
    <xf numFmtId="0" fontId="1" fillId="0" borderId="13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9" fontId="6" fillId="2" borderId="11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3" fontId="6" fillId="2" borderId="14" xfId="1" applyNumberFormat="1" applyFont="1" applyFill="1" applyBorder="1" applyAlignment="1">
      <alignment horizontal="center" vertical="center"/>
    </xf>
    <xf numFmtId="0" fontId="12" fillId="0" borderId="15" xfId="4" applyFont="1" applyBorder="1" applyAlignment="1">
      <alignment horizontal="center"/>
    </xf>
    <xf numFmtId="164" fontId="12" fillId="0" borderId="15" xfId="4" applyNumberFormat="1" applyFont="1" applyBorder="1" applyAlignment="1">
      <alignment horizontal="center"/>
    </xf>
    <xf numFmtId="9" fontId="12" fillId="0" borderId="15" xfId="4" applyNumberFormat="1" applyFont="1" applyBorder="1" applyAlignment="1">
      <alignment horizontal="center"/>
    </xf>
    <xf numFmtId="0" fontId="12" fillId="0" borderId="12" xfId="4" applyFont="1" applyBorder="1" applyAlignment="1">
      <alignment horizontal="center"/>
    </xf>
    <xf numFmtId="164" fontId="12" fillId="0" borderId="12" xfId="4" applyNumberFormat="1" applyFont="1" applyBorder="1" applyAlignment="1">
      <alignment horizontal="center"/>
    </xf>
    <xf numFmtId="9" fontId="12" fillId="0" borderId="12" xfId="4" applyNumberFormat="1" applyFont="1" applyBorder="1" applyAlignment="1">
      <alignment horizontal="center"/>
    </xf>
    <xf numFmtId="0" fontId="12" fillId="0" borderId="14" xfId="4" applyFont="1" applyBorder="1" applyAlignment="1">
      <alignment horizontal="center"/>
    </xf>
    <xf numFmtId="164" fontId="12" fillId="0" borderId="14" xfId="4" applyNumberFormat="1" applyFont="1" applyBorder="1" applyAlignment="1">
      <alignment horizontal="center"/>
    </xf>
    <xf numFmtId="9" fontId="12" fillId="0" borderId="14" xfId="4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5">
    <cellStyle name="Comma" xfId="1" builtinId="3"/>
    <cellStyle name="Currency" xfId="2" builtinId="4"/>
    <cellStyle name="Normal" xfId="0" builtinId="0"/>
    <cellStyle name="Normal 2" xfId="4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$25,134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dLbl>
              <c:idx val="2"/>
              <c:layout>
                <c:manualLayout>
                  <c:x val="-1.1151737325625275E-2"/>
                  <c:y val="2.752965879265083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"-"??_);_(@_)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$43,868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dLbl>
              <c:idx val="0"/>
              <c:layout>
                <c:manualLayout>
                  <c:x val="8.1143406456908942E-3"/>
                  <c:y val="-0.122002236986930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0243682441121745E-3"/>
                  <c:y val="-1.05656570087513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200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12146260688876"/>
                      <c:h val="0.22384401114206129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3.394160218170561E-2"/>
                  <c:y val="0.1473980654925098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3215871164252619E-2"/>
                  <c:y val="-4.30481843419827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General</c:formatCode>
                <c:ptCount val="4"/>
                <c:pt idx="0">
                  <c:v>1244</c:v>
                </c:pt>
                <c:pt idx="1">
                  <c:v>1738</c:v>
                </c:pt>
                <c:pt idx="2">
                  <c:v>1964</c:v>
                </c:pt>
                <c:pt idx="3">
                  <c:v>1840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15333785.27</c:v>
                </c:pt>
                <c:pt idx="1">
                  <c:v>20647033.780000001</c:v>
                </c:pt>
                <c:pt idx="2">
                  <c:v>23809387.34</c:v>
                </c:pt>
                <c:pt idx="3">
                  <c:v>19052118.199999999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531606424"/>
        <c:axId val="531596624"/>
        <c:axId val="0"/>
      </c:bar3DChart>
      <c:catAx>
        <c:axId val="531606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1596624"/>
        <c:crosses val="autoZero"/>
        <c:auto val="1"/>
        <c:lblAlgn val="ctr"/>
        <c:lblOffset val="100"/>
        <c:noMultiLvlLbl val="0"/>
      </c:catAx>
      <c:valAx>
        <c:axId val="531596624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5316064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$7,954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7.9323254930925582E-2"/>
                  <c:y val="0.2689734435369491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297768016673358"/>
                  <c:y val="-0.25486281606103584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76605420703911"/>
                      <c:h val="0.2398552354868684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5679.3949357113224</c:v>
                </c:pt>
                <c:pt idx="1">
                  <c:v>2274.5578598092079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11,629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8034902125782E-2"/>
          <c:y val="0.1565005302719123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-3.8420688077140046E-2"/>
                  <c:y val="0.3140985637664857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4001382202190708E-2"/>
                  <c:y val="-2.90471299783179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34237322129174"/>
                      <c:h val="0.1860250077435972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10160.318831168832</c:v>
                </c:pt>
                <c:pt idx="1">
                  <c:v>1468.2597402597403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$8,175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1561444506848452"/>
                  <c:y val="0.233749694331686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2660686437870602"/>
                  <c:y val="-0.2263794199638088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188878301940394"/>
                      <c:h val="0.2398552354868684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5948.4250643274854</c:v>
                </c:pt>
                <c:pt idx="1">
                  <c:v>2226.148538011696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7374.4331936955623</c:v>
                </c:pt>
                <c:pt idx="1">
                  <c:v>9747.0753246753247</c:v>
                </c:pt>
                <c:pt idx="2">
                  <c:v>7516.8842222222229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8312.035209456657</c:v>
                </c:pt>
                <c:pt idx="1">
                  <c:v>16184.827272727272</c:v>
                </c:pt>
                <c:pt idx="2">
                  <c:v>8784.7096647173494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531603288"/>
        <c:axId val="531599368"/>
        <c:axId val="0"/>
      </c:bar3DChart>
      <c:catAx>
        <c:axId val="531603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1599368"/>
        <c:crossesAt val="0"/>
        <c:auto val="1"/>
        <c:lblAlgn val="ctr"/>
        <c:lblOffset val="100"/>
        <c:noMultiLvlLbl val="0"/>
      </c:catAx>
      <c:valAx>
        <c:axId val="531599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531603288"/>
        <c:crosses val="autoZero"/>
        <c:crossBetween val="between"/>
        <c:majorUnit val="0.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235244396302794E-2"/>
                  <c:y val="-0.254944498204306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358672651563893E-2"/>
                  <c:y val="-0.305413022358038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3668049416195049E-2"/>
                  <c:y val="-0.272107771150367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8312.035209456657</c:v>
                </c:pt>
                <c:pt idx="1">
                  <c:v>16184.827272727272</c:v>
                </c:pt>
                <c:pt idx="2">
                  <c:v>8784.7096647173494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531597016"/>
        <c:axId val="531597408"/>
        <c:axId val="0"/>
      </c:bar3DChart>
      <c:catAx>
        <c:axId val="531597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1597408"/>
        <c:crosses val="autoZero"/>
        <c:auto val="1"/>
        <c:lblAlgn val="ctr"/>
        <c:lblOffset val="100"/>
        <c:noMultiLvlLbl val="0"/>
      </c:catAx>
      <c:valAx>
        <c:axId val="531597408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531597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 non-need-based gift aid, for which eligibility is not contingent upon financial need. 5. "Need-Based Gift Aid" requires financial need for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638175</xdr:colOff>
          <xdr:row>47</xdr:row>
          <xdr:rowOff>104775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2015-16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$3,495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$4,682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$5,775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2015-16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$25,134 (Resident), $43,868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2015-16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Terry College of Business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237345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152399</xdr:colOff>
          <xdr:row>38</xdr:row>
          <xdr:rowOff>142874</xdr:rowOff>
        </xdr:from>
        <xdr:to>
          <xdr:col>15</xdr:col>
          <xdr:colOff>349231</xdr:colOff>
          <xdr:row>50</xdr:row>
          <xdr:rowOff>171449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37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399" y="74961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</a:t>
          </a:r>
          <a:r>
            <a:rPr lang="en-US" sz="1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-Specific </a:t>
          </a:r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2015-16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Fifty-eight (58) percent of aid recipients are male, and fourty-two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(42)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Twelve (12)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Nineteen (19) percent of aid recipients are Federal Pell Grant eligible, with an average award of $4,415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$20,601</a:t>
          </a:r>
        </a:p>
      </xdr:txBody>
    </xdr:sp>
    <xdr:clientData/>
  </xdr:oneCellAnchor>
  <xdr:twoCellAnchor>
    <xdr:from>
      <xdr:col>12</xdr:col>
      <xdr:colOff>371475</xdr:colOff>
      <xdr:row>51</xdr:row>
      <xdr:rowOff>142875</xdr:rowOff>
    </xdr:from>
    <xdr:to>
      <xdr:col>14</xdr:col>
      <xdr:colOff>457200</xdr:colOff>
      <xdr:row>53</xdr:row>
      <xdr:rowOff>28575</xdr:rowOff>
    </xdr:to>
    <xdr:sp macro="" textlink="'Aid recipients by Class'!$C$8">
      <xdr:nvSpPr>
        <xdr:cNvPr id="6" name="TextBox 5"/>
        <xdr:cNvSpPr txBox="1"/>
      </xdr:nvSpPr>
      <xdr:spPr>
        <a:xfrm>
          <a:off x="7686675" y="9972675"/>
          <a:ext cx="13049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$78,842,325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0.94612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6" y="47633"/>
          <a:ext cx="800094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6,786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15</xdr:col>
      <xdr:colOff>571500</xdr:colOff>
      <xdr:row>35</xdr:row>
      <xdr:rowOff>200025</xdr:rowOff>
    </xdr:to>
    <xdr:grpSp>
      <xdr:nvGrpSpPr>
        <xdr:cNvPr id="4" name="Group 3"/>
        <xdr:cNvGrpSpPr/>
      </xdr:nvGrpSpPr>
      <xdr:grpSpPr>
        <a:xfrm>
          <a:off x="0" y="4086225"/>
          <a:ext cx="9820275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810750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15</xdr:col>
          <xdr:colOff>504825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65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495299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65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/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25">
      <c r="A1" s="112" t="s">
        <v>32</v>
      </c>
      <c r="B1" s="44"/>
      <c r="C1" s="44"/>
      <c r="D1" s="44"/>
    </row>
    <row r="2" spans="1:5" x14ac:dyDescent="0.25">
      <c r="A2" s="45" t="str">
        <f xml:space="preserve"> "Percentage of Total Cost for Resident " &amp; A1</f>
        <v>Percentage of Total Cost for Resident 2015-16</v>
      </c>
      <c r="B2" s="46"/>
      <c r="C2" s="46"/>
      <c r="D2" s="46"/>
    </row>
    <row r="3" spans="1:5" x14ac:dyDescent="0.25">
      <c r="A3" s="43" t="s">
        <v>8</v>
      </c>
      <c r="B3" s="19">
        <v>11622</v>
      </c>
      <c r="C3" s="49">
        <f>SUM(B3:B6)</f>
        <v>25134</v>
      </c>
      <c r="D3" s="50">
        <f>B3/C$3</f>
        <v>0.46240152781093341</v>
      </c>
    </row>
    <row r="4" spans="1:5" x14ac:dyDescent="0.25">
      <c r="A4" s="43" t="s">
        <v>9</v>
      </c>
      <c r="B4" s="19">
        <v>840</v>
      </c>
      <c r="D4" s="50">
        <f t="shared" ref="D4:D6" si="0">B4/C$3</f>
        <v>3.34208641680592E-2</v>
      </c>
    </row>
    <row r="5" spans="1:5" x14ac:dyDescent="0.25">
      <c r="A5" s="43" t="s">
        <v>10</v>
      </c>
      <c r="B5" s="19">
        <v>9450</v>
      </c>
      <c r="D5" s="50">
        <f t="shared" si="0"/>
        <v>0.37598472189066601</v>
      </c>
    </row>
    <row r="6" spans="1:5" x14ac:dyDescent="0.25">
      <c r="A6" s="43" t="s">
        <v>11</v>
      </c>
      <c r="B6" s="19">
        <v>3222</v>
      </c>
      <c r="D6" s="50">
        <f t="shared" si="0"/>
        <v>0.12819288613034138</v>
      </c>
    </row>
    <row r="7" spans="1:5" x14ac:dyDescent="0.25">
      <c r="A7" s="18"/>
      <c r="B7" s="19"/>
    </row>
    <row r="8" spans="1:5" x14ac:dyDescent="0.25">
      <c r="A8" s="45" t="str">
        <f xml:space="preserve"> "Percentage of Total Cost for Nonresident " &amp; A1</f>
        <v>Percentage of Total Cost for Nonresident 2015-16</v>
      </c>
      <c r="B8" s="47"/>
      <c r="C8" s="47"/>
      <c r="D8" s="47"/>
      <c r="E8" s="46"/>
    </row>
    <row r="9" spans="1:5" x14ac:dyDescent="0.25">
      <c r="A9" s="43" t="s">
        <v>8</v>
      </c>
      <c r="B9" s="19">
        <v>29832</v>
      </c>
      <c r="C9" s="49">
        <f>SUM(B9:B12)</f>
        <v>43868</v>
      </c>
      <c r="D9" s="50">
        <f>B9/C$9</f>
        <v>0.6800401203610833</v>
      </c>
    </row>
    <row r="10" spans="1:5" x14ac:dyDescent="0.25">
      <c r="A10" s="43" t="s">
        <v>9</v>
      </c>
      <c r="B10" s="19">
        <v>840</v>
      </c>
      <c r="D10" s="50">
        <f t="shared" ref="D10:D12" si="1">B10/C$9</f>
        <v>1.9148354153369199E-2</v>
      </c>
    </row>
    <row r="11" spans="1:5" x14ac:dyDescent="0.25">
      <c r="A11" s="43" t="s">
        <v>10</v>
      </c>
      <c r="B11" s="19">
        <v>9450</v>
      </c>
      <c r="D11" s="50">
        <f t="shared" si="1"/>
        <v>0.21541898422540348</v>
      </c>
    </row>
    <row r="12" spans="1:5" x14ac:dyDescent="0.25">
      <c r="A12" s="43" t="s">
        <v>11</v>
      </c>
      <c r="B12" s="19">
        <v>3746</v>
      </c>
      <c r="D12" s="50">
        <f t="shared" si="1"/>
        <v>8.5392541260144075E-2</v>
      </c>
    </row>
    <row r="40" spans="1:2" x14ac:dyDescent="0.25">
      <c r="A40" s="1" t="s">
        <v>33</v>
      </c>
      <c r="B40" s="113">
        <v>42704</v>
      </c>
    </row>
    <row r="41" spans="1:2" x14ac:dyDescent="0.25">
      <c r="A41" s="1" t="s">
        <v>34</v>
      </c>
      <c r="B41" s="113">
        <v>42704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ht="15.75" thickBot="1" x14ac:dyDescent="0.3"/>
    <row r="2" spans="1:8" ht="12" customHeight="1" thickBot="1" x14ac:dyDescent="0.3">
      <c r="A2" s="52" t="str">
        <f>'COA Data'!A1 &amp; " Aid Recipients by Class Level"</f>
        <v>2015-16 Aid Recipients by Class Level</v>
      </c>
      <c r="B2" s="26"/>
      <c r="C2" s="26"/>
      <c r="D2" s="26"/>
      <c r="E2" s="26"/>
      <c r="F2" s="27"/>
    </row>
    <row r="3" spans="1:8" ht="26.25" thickBot="1" x14ac:dyDescent="0.3">
      <c r="A3" s="28"/>
      <c r="B3" s="33" t="s">
        <v>12</v>
      </c>
      <c r="C3" s="33" t="s">
        <v>13</v>
      </c>
      <c r="D3" s="33" t="s">
        <v>21</v>
      </c>
      <c r="E3" s="33" t="s">
        <v>15</v>
      </c>
      <c r="F3" s="34" t="s">
        <v>17</v>
      </c>
      <c r="H3" s="50"/>
    </row>
    <row r="4" spans="1:8" ht="13.15" customHeight="1" x14ac:dyDescent="0.25">
      <c r="A4" s="35" t="s">
        <v>14</v>
      </c>
      <c r="B4" s="101">
        <v>1244</v>
      </c>
      <c r="C4" s="102">
        <v>15333785.27</v>
      </c>
      <c r="D4" s="102">
        <v>12326</v>
      </c>
      <c r="E4" s="103">
        <f>B4/B8</f>
        <v>0.18331859711170057</v>
      </c>
      <c r="F4" s="103">
        <f>C4/C8</f>
        <v>0.19448672207141982</v>
      </c>
      <c r="H4" s="50"/>
    </row>
    <row r="5" spans="1:8" ht="13.15" customHeight="1" x14ac:dyDescent="0.25">
      <c r="A5" s="36" t="s">
        <v>18</v>
      </c>
      <c r="B5" s="104">
        <v>1738</v>
      </c>
      <c r="C5" s="105">
        <v>20647033.780000001</v>
      </c>
      <c r="D5" s="105">
        <v>11880</v>
      </c>
      <c r="E5" s="106">
        <f>B5/B8</f>
        <v>0.25611553197760095</v>
      </c>
      <c r="F5" s="106">
        <f>C5/C8</f>
        <v>0.26187753706362404</v>
      </c>
      <c r="H5" s="50"/>
    </row>
    <row r="6" spans="1:8" ht="13.15" customHeight="1" x14ac:dyDescent="0.25">
      <c r="A6" s="36" t="s">
        <v>19</v>
      </c>
      <c r="B6" s="104">
        <v>1964</v>
      </c>
      <c r="C6" s="105">
        <v>23809387.34</v>
      </c>
      <c r="D6" s="105">
        <v>12123</v>
      </c>
      <c r="E6" s="106">
        <f>B6/B8</f>
        <v>0.28941939286766871</v>
      </c>
      <c r="F6" s="106">
        <f>C6/C8</f>
        <v>0.30198738385524304</v>
      </c>
      <c r="H6" s="50"/>
    </row>
    <row r="7" spans="1:8" ht="13.15" customHeight="1" thickBot="1" x14ac:dyDescent="0.3">
      <c r="A7" s="37" t="s">
        <v>20</v>
      </c>
      <c r="B7" s="107">
        <v>1840</v>
      </c>
      <c r="C7" s="108">
        <v>19052118.199999999</v>
      </c>
      <c r="D7" s="108">
        <v>10354</v>
      </c>
      <c r="E7" s="109">
        <f>B7/B8</f>
        <v>0.27114647804302977</v>
      </c>
      <c r="F7" s="109">
        <f>C7/C8</f>
        <v>0.24164835700971304</v>
      </c>
      <c r="H7" s="50"/>
    </row>
    <row r="8" spans="1:8" ht="13.15" customHeight="1" thickBot="1" x14ac:dyDescent="0.3">
      <c r="A8" s="53" t="s">
        <v>16</v>
      </c>
      <c r="B8" s="100">
        <f>SUM(B4:B7)</f>
        <v>6786</v>
      </c>
      <c r="C8" s="54">
        <f>SUM(C4:C7)</f>
        <v>78842324.590000004</v>
      </c>
      <c r="D8" s="55">
        <f>(C8/B8)</f>
        <v>11618.379692012968</v>
      </c>
      <c r="E8" s="56">
        <f>SUM(E4:E7)</f>
        <v>1</v>
      </c>
      <c r="F8" s="57">
        <f>SUM(F4:F7)</f>
        <v>1</v>
      </c>
      <c r="H8" s="50"/>
    </row>
    <row r="9" spans="1:8" ht="9.6" customHeight="1" x14ac:dyDescent="0.25">
      <c r="A9" s="48" t="s">
        <v>23</v>
      </c>
      <c r="B9" s="21"/>
      <c r="C9" s="22"/>
      <c r="D9" s="23"/>
      <c r="E9" s="24"/>
      <c r="F9" s="24"/>
    </row>
    <row r="10" spans="1:8" ht="9.6" customHeight="1" x14ac:dyDescent="0.25">
      <c r="A10" s="48" t="s">
        <v>24</v>
      </c>
      <c r="B10" s="21"/>
      <c r="C10" s="22"/>
      <c r="D10" s="23"/>
      <c r="E10" s="24"/>
      <c r="F10" s="24"/>
    </row>
    <row r="11" spans="1:8" ht="9.6" customHeight="1" x14ac:dyDescent="0.25">
      <c r="A11" s="48" t="s">
        <v>25</v>
      </c>
      <c r="B11" s="21"/>
      <c r="C11" s="22"/>
      <c r="D11" s="23"/>
      <c r="E11" s="24"/>
      <c r="F11" s="24"/>
    </row>
    <row r="12" spans="1:8" ht="12" customHeight="1" x14ac:dyDescent="0.25">
      <c r="A12" s="25"/>
      <c r="B12" s="21"/>
      <c r="C12" s="22"/>
      <c r="D12" s="23"/>
      <c r="E12" s="24"/>
      <c r="F12" s="24"/>
    </row>
    <row r="13" spans="1:8" x14ac:dyDescent="0.25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2" x14ac:dyDescent="0.25">
      <c r="A38" t="s">
        <v>26</v>
      </c>
    </row>
    <row r="40" spans="1:2" x14ac:dyDescent="0.25">
      <c r="A40" s="1" t="str">
        <f>'COA Data'!A$40</f>
        <v>Start</v>
      </c>
      <c r="B40" s="114">
        <f>'COA Data'!B$40</f>
        <v>42704</v>
      </c>
    </row>
    <row r="41" spans="1:2" x14ac:dyDescent="0.25">
      <c r="A41" s="1" t="str">
        <f>'COA Data'!A$41</f>
        <v>Finish</v>
      </c>
      <c r="B41" s="114">
        <f>'COA Data'!B$41</f>
        <v>42704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showGridLines="0" workbookViewId="0"/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1.7109375" customWidth="1"/>
    <col min="7" max="7" width="9.5703125" customWidth="1"/>
  </cols>
  <sheetData>
    <row r="2" spans="1:10" ht="15.75" thickBot="1" x14ac:dyDescent="0.3"/>
    <row r="3" spans="1:10" ht="14.1" customHeight="1" x14ac:dyDescent="0.25">
      <c r="A3" s="61" t="str">
        <f>'COA Data'!A1 &amp; " Undergraduate Gift Aid - Aid Recipients with Complete FAFSAs¹ and Financial Need²"</f>
        <v>2015-16 Undergraduate Gift Aid - Aid Recipients with Complete FAFSAs¹ and Financial Need²</v>
      </c>
      <c r="B3" s="2"/>
      <c r="C3" s="2"/>
      <c r="D3" s="2"/>
      <c r="E3" s="2"/>
      <c r="F3" s="2"/>
      <c r="G3" s="3"/>
    </row>
    <row r="4" spans="1:10" ht="3" customHeight="1" x14ac:dyDescent="0.25">
      <c r="A4" s="38"/>
      <c r="B4" s="4"/>
      <c r="C4" s="4"/>
      <c r="D4" s="4"/>
      <c r="E4" s="4"/>
      <c r="F4" s="4"/>
      <c r="G4" s="5"/>
    </row>
    <row r="5" spans="1:10" ht="16.5" customHeight="1" thickBot="1" x14ac:dyDescent="0.3">
      <c r="A5" s="39"/>
      <c r="B5" s="63" t="s">
        <v>0</v>
      </c>
      <c r="C5" s="64"/>
      <c r="D5" s="63" t="s">
        <v>1</v>
      </c>
      <c r="E5" s="64"/>
      <c r="F5" s="63" t="s">
        <v>3</v>
      </c>
      <c r="G5" s="62"/>
    </row>
    <row r="6" spans="1:10" ht="10.5" customHeight="1" x14ac:dyDescent="0.25">
      <c r="A6" s="69" t="s">
        <v>7</v>
      </c>
      <c r="B6" s="29">
        <v>2411</v>
      </c>
      <c r="C6" s="30"/>
      <c r="D6" s="31">
        <v>154</v>
      </c>
      <c r="E6" s="32"/>
      <c r="F6" s="29">
        <f>B6+D6</f>
        <v>2565</v>
      </c>
      <c r="G6" s="30"/>
    </row>
    <row r="7" spans="1:10" ht="12" customHeight="1" x14ac:dyDescent="0.25">
      <c r="A7" s="20" t="s">
        <v>2</v>
      </c>
      <c r="B7" s="96" t="s">
        <v>6</v>
      </c>
      <c r="C7" s="97" t="s">
        <v>5</v>
      </c>
      <c r="D7" s="98" t="s">
        <v>4</v>
      </c>
      <c r="E7" s="98" t="s">
        <v>5</v>
      </c>
      <c r="F7" s="96" t="s">
        <v>4</v>
      </c>
      <c r="G7" s="97" t="s">
        <v>5</v>
      </c>
    </row>
    <row r="8" spans="1:10" ht="15.95" customHeight="1" x14ac:dyDescent="0.25">
      <c r="A8" s="40" t="s">
        <v>28</v>
      </c>
      <c r="B8" s="78">
        <v>19176980.190000001</v>
      </c>
      <c r="C8" s="79">
        <f>B8/B6</f>
        <v>7953.9527955205313</v>
      </c>
      <c r="D8" s="80">
        <v>1790801.1</v>
      </c>
      <c r="E8" s="80">
        <f>D8/D6</f>
        <v>11628.578571428572</v>
      </c>
      <c r="F8" s="78">
        <f>B8+D8</f>
        <v>20967781.290000003</v>
      </c>
      <c r="G8" s="81">
        <f>F8/F6</f>
        <v>8174.5736023391828</v>
      </c>
    </row>
    <row r="9" spans="1:10" ht="15.95" customHeight="1" x14ac:dyDescent="0.25">
      <c r="A9" s="41" t="s">
        <v>22</v>
      </c>
      <c r="B9" s="74">
        <v>13693021.189999999</v>
      </c>
      <c r="C9" s="75">
        <f>B9/B6</f>
        <v>5679.3949357113224</v>
      </c>
      <c r="D9" s="76">
        <v>1564689.1</v>
      </c>
      <c r="E9" s="76">
        <f>D9/D6</f>
        <v>10160.318831168832</v>
      </c>
      <c r="F9" s="74">
        <f>B9+D9</f>
        <v>15257710.289999999</v>
      </c>
      <c r="G9" s="77">
        <f>F9/F6</f>
        <v>5948.4250643274854</v>
      </c>
      <c r="J9" s="115">
        <f>F9/F8</f>
        <v>0.7276740480537508</v>
      </c>
    </row>
    <row r="10" spans="1:10" ht="15.95" customHeight="1" thickBot="1" x14ac:dyDescent="0.3">
      <c r="A10" s="67" t="s">
        <v>27</v>
      </c>
      <c r="B10" s="70">
        <v>5483959</v>
      </c>
      <c r="C10" s="71">
        <f>B10/B6</f>
        <v>2274.5578598092079</v>
      </c>
      <c r="D10" s="72">
        <v>226112</v>
      </c>
      <c r="E10" s="72">
        <f>D10/D6</f>
        <v>1468.2597402597403</v>
      </c>
      <c r="F10" s="70">
        <f>B10+D10</f>
        <v>5710071</v>
      </c>
      <c r="G10" s="73">
        <f>F10/F6</f>
        <v>2226.148538011696</v>
      </c>
    </row>
    <row r="11" spans="1:10" ht="12" customHeight="1" x14ac:dyDescent="0.25">
      <c r="A11" s="91" t="s">
        <v>2</v>
      </c>
      <c r="B11" s="91"/>
      <c r="C11" s="91"/>
      <c r="D11" s="91"/>
      <c r="E11" s="91"/>
      <c r="F11" s="91"/>
      <c r="G11" s="91"/>
      <c r="H11" s="92"/>
    </row>
    <row r="12" spans="1:10" ht="12" customHeight="1" x14ac:dyDescent="0.25">
      <c r="A12" s="93"/>
      <c r="B12" s="93"/>
      <c r="C12" s="93"/>
      <c r="D12" s="93"/>
      <c r="E12" s="93"/>
      <c r="F12" s="93"/>
      <c r="G12" s="93"/>
      <c r="H12" s="92"/>
    </row>
    <row r="13" spans="1:10" ht="12" customHeight="1" x14ac:dyDescent="0.25">
      <c r="A13" s="60"/>
      <c r="B13" s="90"/>
      <c r="C13" s="94"/>
      <c r="D13" s="90"/>
      <c r="E13" s="94"/>
      <c r="F13" s="90"/>
      <c r="G13" s="95"/>
      <c r="H13" s="92"/>
    </row>
    <row r="14" spans="1:10" ht="12" customHeight="1" x14ac:dyDescent="0.25">
      <c r="A14" s="60"/>
      <c r="B14" s="90"/>
      <c r="C14" s="94"/>
      <c r="D14" s="90"/>
      <c r="E14" s="94"/>
      <c r="F14" s="90"/>
      <c r="G14" s="95"/>
      <c r="H14" s="92"/>
    </row>
    <row r="15" spans="1:10" ht="12" customHeight="1" x14ac:dyDescent="0.25">
      <c r="A15" s="60"/>
      <c r="B15" s="90"/>
      <c r="C15" s="94"/>
      <c r="D15" s="90"/>
      <c r="E15" s="94"/>
      <c r="F15" s="90"/>
      <c r="G15" s="95"/>
      <c r="H15" s="92"/>
    </row>
    <row r="19" spans="3:3" x14ac:dyDescent="0.25">
      <c r="C19" s="42"/>
    </row>
    <row r="40" spans="1:2" x14ac:dyDescent="0.25">
      <c r="A40" s="1" t="str">
        <f>'COA Data'!A$40</f>
        <v>Start</v>
      </c>
      <c r="B40" s="114">
        <f>'COA Data'!B$40</f>
        <v>42704</v>
      </c>
    </row>
    <row r="41" spans="1:2" x14ac:dyDescent="0.25">
      <c r="A41" s="1" t="str">
        <f>'COA Data'!A$41</f>
        <v>Finish</v>
      </c>
      <c r="B41" s="114">
        <f>'COA Data'!B$41</f>
        <v>42704</v>
      </c>
    </row>
  </sheetData>
  <pageMargins left="0.7" right="0.7" top="0.75" bottom="0.75" header="0.3" footer="0.3"/>
  <pageSetup scale="91" orientation="portrait" r:id="rId1"/>
  <ignoredErrors>
    <ignoredError sqref="F8:F10 C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/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35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99" t="str">
        <f>'COA Data'!A1 &amp; " Undergraduate Financial Aid Gap - Aid Recipients with Complete FAFSAs¹ and Need"</f>
        <v>2015-16 Undergraduate Financial Aid Gap - Aid Recipients with Complete FAFSAs¹ and Need</v>
      </c>
      <c r="B2" s="2"/>
      <c r="C2" s="2"/>
      <c r="D2" s="2"/>
      <c r="E2" s="2"/>
      <c r="F2" s="2"/>
      <c r="G2" s="3"/>
    </row>
    <row r="3" spans="1:7" ht="3" customHeight="1" x14ac:dyDescent="0.25">
      <c r="A3" s="38"/>
      <c r="B3" s="4"/>
      <c r="C3" s="4"/>
      <c r="D3" s="4"/>
      <c r="E3" s="4"/>
      <c r="F3" s="4"/>
      <c r="G3" s="5"/>
    </row>
    <row r="4" spans="1:7" ht="15" customHeight="1" thickBot="1" x14ac:dyDescent="0.3">
      <c r="A4" s="39"/>
      <c r="B4" s="63" t="s">
        <v>0</v>
      </c>
      <c r="C4" s="64"/>
      <c r="D4" s="63" t="s">
        <v>1</v>
      </c>
      <c r="E4" s="64"/>
      <c r="F4" s="63" t="s">
        <v>3</v>
      </c>
      <c r="G4" s="62"/>
    </row>
    <row r="5" spans="1:7" ht="12.6" customHeight="1" x14ac:dyDescent="0.25">
      <c r="A5" s="69" t="s">
        <v>7</v>
      </c>
      <c r="B5" s="65">
        <f>'Gift Aid - Merit vs Need'!B6</f>
        <v>2411</v>
      </c>
      <c r="C5" s="30"/>
      <c r="D5" s="66">
        <f>'Gift Aid - Merit vs Need'!D6</f>
        <v>154</v>
      </c>
      <c r="E5" s="32"/>
      <c r="F5" s="65">
        <f>B5+D5</f>
        <v>2565</v>
      </c>
      <c r="G5" s="30"/>
    </row>
    <row r="6" spans="1:7" ht="11.25" customHeight="1" x14ac:dyDescent="0.25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68" t="s">
        <v>29</v>
      </c>
      <c r="B7" s="78">
        <v>37820075.32</v>
      </c>
      <c r="C7" s="79">
        <f>B7/B5</f>
        <v>15686.468403152219</v>
      </c>
      <c r="D7" s="80">
        <v>3993513</v>
      </c>
      <c r="E7" s="80">
        <f>D7/D5</f>
        <v>25931.902597402597</v>
      </c>
      <c r="F7" s="78">
        <f>B7+D7</f>
        <v>41813588.32</v>
      </c>
      <c r="G7" s="81">
        <f>F7/F5</f>
        <v>16301.59388693957</v>
      </c>
    </row>
    <row r="8" spans="1:7" ht="15.95" customHeight="1" x14ac:dyDescent="0.25">
      <c r="A8" s="58" t="s">
        <v>30</v>
      </c>
      <c r="B8" s="82">
        <v>17779758.43</v>
      </c>
      <c r="C8" s="83">
        <f>B8/B5</f>
        <v>7374.4331936955623</v>
      </c>
      <c r="D8" s="84">
        <v>1501049.6</v>
      </c>
      <c r="E8" s="84">
        <f>D8/D5</f>
        <v>9747.0753246753247</v>
      </c>
      <c r="F8" s="82">
        <f>B8+D8</f>
        <v>19280808.030000001</v>
      </c>
      <c r="G8" s="85">
        <f>F8/F5</f>
        <v>7516.8842222222229</v>
      </c>
    </row>
    <row r="9" spans="1:7" ht="15.95" customHeight="1" thickBot="1" x14ac:dyDescent="0.3">
      <c r="A9" s="59" t="s">
        <v>31</v>
      </c>
      <c r="B9" s="86">
        <v>20040316.890000001</v>
      </c>
      <c r="C9" s="87">
        <f>B9/B5</f>
        <v>8312.035209456657</v>
      </c>
      <c r="D9" s="88">
        <v>2492463.4</v>
      </c>
      <c r="E9" s="88">
        <f>D9/D5</f>
        <v>16184.827272727272</v>
      </c>
      <c r="F9" s="86">
        <f>B9+D9</f>
        <v>22532780.289999999</v>
      </c>
      <c r="G9" s="89">
        <f>F9/F5</f>
        <v>8784.7096647173494</v>
      </c>
    </row>
    <row r="10" spans="1:7" ht="12" customHeight="1" x14ac:dyDescent="0.25">
      <c r="A10" s="60"/>
      <c r="B10" s="9"/>
      <c r="C10" s="10"/>
      <c r="D10" s="9"/>
      <c r="E10" s="10"/>
      <c r="F10" s="9"/>
      <c r="G10" s="6"/>
    </row>
    <row r="11" spans="1:7" ht="12" customHeight="1" x14ac:dyDescent="0.25">
      <c r="A11" s="60"/>
      <c r="B11" s="9"/>
      <c r="C11" s="10"/>
      <c r="D11" s="9"/>
      <c r="E11" s="10"/>
      <c r="F11" s="9"/>
      <c r="G11" s="6"/>
    </row>
    <row r="12" spans="1:7" ht="12" customHeight="1" x14ac:dyDescent="0.25">
      <c r="A12" s="60"/>
      <c r="B12" s="9"/>
      <c r="C12" s="10"/>
      <c r="D12" s="9"/>
      <c r="E12" s="10"/>
      <c r="F12" s="9"/>
      <c r="G12" s="6"/>
    </row>
    <row r="13" spans="1:7" ht="12" customHeight="1" x14ac:dyDescent="0.25">
      <c r="A13" s="60"/>
      <c r="B13" s="9"/>
      <c r="C13" s="10"/>
      <c r="D13" s="9"/>
      <c r="E13" s="10"/>
      <c r="F13" s="9"/>
      <c r="G13" s="6"/>
    </row>
    <row r="14" spans="1:7" ht="12" customHeight="1" x14ac:dyDescent="0.25">
      <c r="A14" s="60"/>
      <c r="B14" s="9"/>
      <c r="C14" s="10"/>
      <c r="D14" s="9"/>
      <c r="E14" s="10"/>
      <c r="F14" s="9"/>
      <c r="G14" s="6"/>
    </row>
    <row r="15" spans="1:7" x14ac:dyDescent="0.25">
      <c r="A15" s="13"/>
      <c r="B15" s="9"/>
      <c r="C15" s="10"/>
      <c r="D15" s="9"/>
      <c r="E15" s="10"/>
      <c r="F15" s="9"/>
      <c r="G15" s="6"/>
    </row>
    <row r="16" spans="1:7" x14ac:dyDescent="0.25">
      <c r="A16" s="13"/>
      <c r="B16" s="9"/>
      <c r="C16" s="10"/>
      <c r="D16" s="9"/>
      <c r="E16" s="10"/>
      <c r="F16" s="9"/>
      <c r="G16" s="6"/>
    </row>
    <row r="17" spans="1:7" x14ac:dyDescent="0.25">
      <c r="A17" s="13"/>
      <c r="B17" s="9"/>
      <c r="C17" s="10"/>
      <c r="D17" s="9"/>
      <c r="E17" s="10"/>
      <c r="F17" s="9"/>
      <c r="G17" s="6"/>
    </row>
    <row r="18" spans="1:7" x14ac:dyDescent="0.25">
      <c r="A18" s="13"/>
      <c r="B18" s="9"/>
      <c r="C18" s="10"/>
      <c r="D18" s="9"/>
      <c r="E18" s="10"/>
      <c r="F18" s="9"/>
      <c r="G18" s="6"/>
    </row>
    <row r="19" spans="1:7" x14ac:dyDescent="0.25">
      <c r="A19" s="13"/>
      <c r="B19" s="9"/>
      <c r="C19" s="10"/>
      <c r="D19" s="9"/>
      <c r="E19" s="10"/>
      <c r="F19" s="9"/>
      <c r="G19" s="6"/>
    </row>
    <row r="20" spans="1:7" x14ac:dyDescent="0.25">
      <c r="A20" s="8"/>
      <c r="B20" s="9"/>
      <c r="C20" s="10"/>
      <c r="D20" s="9"/>
      <c r="E20" s="10"/>
      <c r="F20" s="9"/>
      <c r="G20" s="6"/>
    </row>
    <row r="21" spans="1:7" x14ac:dyDescent="0.25">
      <c r="A21" s="8"/>
      <c r="B21" s="9"/>
      <c r="C21" s="10"/>
      <c r="D21" s="9"/>
      <c r="E21" s="10"/>
      <c r="F21" s="9"/>
      <c r="G21" s="6"/>
    </row>
    <row r="22" spans="1:7" x14ac:dyDescent="0.25">
      <c r="A22" s="11"/>
      <c r="B22" s="12"/>
      <c r="C22" s="12"/>
      <c r="D22" s="12"/>
      <c r="E22" s="12"/>
      <c r="F22" s="12"/>
      <c r="G22" s="12"/>
    </row>
    <row r="23" spans="1:7" ht="13.9" customHeight="1" x14ac:dyDescent="0.25">
      <c r="A23" s="1"/>
    </row>
    <row r="40" spans="1:2" x14ac:dyDescent="0.25">
      <c r="A40" s="1" t="str">
        <f>'COA Data'!A$40</f>
        <v>Start</v>
      </c>
      <c r="B40" s="114">
        <f>'COA Data'!B$40</f>
        <v>42704</v>
      </c>
    </row>
    <row r="41" spans="1:2" x14ac:dyDescent="0.25">
      <c r="A41" s="1" t="str">
        <f>'COA Data'!A$41</f>
        <v>Finish</v>
      </c>
      <c r="B41" s="114">
        <f>'COA Data'!B$41</f>
        <v>42704</v>
      </c>
    </row>
  </sheetData>
  <pageMargins left="0.7" right="0.7" top="0.75" bottom="0.75" header="0.3" footer="0.3"/>
  <pageSetup scale="83" orientation="portrait" r:id="rId1"/>
  <ignoredErrors>
    <ignoredError sqref="F7:F9 C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0:B61"/>
  <sheetViews>
    <sheetView workbookViewId="0">
      <selection activeCell="K1" sqref="K1"/>
    </sheetView>
  </sheetViews>
  <sheetFormatPr defaultRowHeight="15" x14ac:dyDescent="0.25"/>
  <cols>
    <col min="2" max="2" width="10.7109375" bestFit="1" customWidth="1"/>
    <col min="10" max="10" width="11.5703125" customWidth="1"/>
  </cols>
  <sheetData>
    <row r="60" spans="1:2" x14ac:dyDescent="0.25">
      <c r="A60" s="1" t="str">
        <f>'COA Data'!A$40</f>
        <v>Start</v>
      </c>
      <c r="B60" s="114">
        <f>'COA Data'!B$40</f>
        <v>42704</v>
      </c>
    </row>
    <row r="61" spans="1:2" x14ac:dyDescent="0.25">
      <c r="A61" s="1" t="str">
        <f>'COA Data'!A$41</f>
        <v>Finish</v>
      </c>
      <c r="B61" s="114">
        <f>'COA Data'!B$41</f>
        <v>42704</v>
      </c>
    </row>
  </sheetData>
  <printOptions horizontalCentered="1"/>
  <pageMargins left="0.25" right="0.25" top="0.5" bottom="0.75" header="0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638175</xdr:colOff>
                <xdr:row>47</xdr:row>
                <xdr:rowOff>104775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R1" sqref="R1"/>
    </sheetView>
  </sheetViews>
  <sheetFormatPr defaultRowHeight="15" x14ac:dyDescent="0.25"/>
  <cols>
    <col min="1" max="1" width="9.140625" customWidth="1"/>
    <col min="2" max="2" width="10.7109375" bestFit="1" customWidth="1"/>
    <col min="3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38" spans="1:14" x14ac:dyDescent="0.2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</row>
    <row r="80" spans="1:2" x14ac:dyDescent="0.25">
      <c r="A80" s="1" t="str">
        <f>'COA Data'!A$40</f>
        <v>Start</v>
      </c>
      <c r="B80" s="114">
        <f>'COA Data'!B$40</f>
        <v>42704</v>
      </c>
    </row>
    <row r="81" spans="1:2" x14ac:dyDescent="0.25">
      <c r="A81" s="1" t="str">
        <f>'COA Data'!A$41</f>
        <v>Finish</v>
      </c>
      <c r="B81" s="114">
        <f>'COA Data'!B$41</f>
        <v>42704</v>
      </c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" top="0.5" bottom="0.5" header="0.3" footer="0.3"/>
  <pageSetup scale="6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81"/>
  <sheetViews>
    <sheetView workbookViewId="0">
      <selection activeCell="Q1" sqref="Q1"/>
    </sheetView>
  </sheetViews>
  <sheetFormatPr defaultRowHeight="15" x14ac:dyDescent="0.25"/>
  <cols>
    <col min="1" max="1" width="9.140625" customWidth="1"/>
    <col min="2" max="2" width="10.7109375" bestFit="1" customWidth="1"/>
    <col min="14" max="14" width="9.140625" customWidth="1"/>
    <col min="16" max="16" width="11.5703125" customWidth="1"/>
  </cols>
  <sheetData>
    <row r="2" spans="1:16" ht="23.25" x14ac:dyDescent="0.35">
      <c r="A2" s="111" t="str">
        <f xml:space="preserve"> "College-Specific Undergraduate Gift Aid for " &amp; 'COA Data'!A1 &amp; ": Aid Recipients with Complete FAFSAs and Need"</f>
        <v>College-Specific Undergraduate Gift Aid for 2015-16: Aid Recipients with Complete FAFSAs and Need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19" ht="29.25" customHeight="1" x14ac:dyDescent="0.25"/>
    <row r="36" spans="1:16" ht="38.25" customHeight="1" x14ac:dyDescent="0.25"/>
    <row r="37" spans="1:16" ht="23.25" x14ac:dyDescent="0.35">
      <c r="A37" s="111" t="str">
        <f xml:space="preserve"> "College-Specific Undergraduate Financial Need and Financial Aid Gap (unmet financial need) for " &amp; 'COA Data'!A1</f>
        <v>College-Specific Undergraduate Financial Need and Financial Aid Gap (unmet financial need) for 2015-16</v>
      </c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</row>
    <row r="42" spans="1:16" ht="17.25" customHeight="1" x14ac:dyDescent="0.25"/>
    <row r="54" ht="18" customHeight="1" x14ac:dyDescent="0.25"/>
    <row r="80" spans="1:2" x14ac:dyDescent="0.25">
      <c r="A80" s="1" t="str">
        <f>'COA Data'!A$40</f>
        <v>Start</v>
      </c>
      <c r="B80" s="114">
        <f>'COA Data'!B$40</f>
        <v>42704</v>
      </c>
    </row>
    <row r="81" spans="1:2" x14ac:dyDescent="0.25">
      <c r="A81" s="1" t="str">
        <f>'COA Data'!A$41</f>
        <v>Finish</v>
      </c>
      <c r="B81" s="114">
        <f>'COA Data'!B$41</f>
        <v>42704</v>
      </c>
    </row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2015-01-30T21:08:53Z</cp:lastPrinted>
  <dcterms:created xsi:type="dcterms:W3CDTF">2013-02-22T13:49:14Z</dcterms:created>
  <dcterms:modified xsi:type="dcterms:W3CDTF">2016-11-30T18:52:02Z</dcterms:modified>
</cp:coreProperties>
</file>