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J9" i="9" l="1"/>
  <c r="A37" i="11"/>
  <c r="A2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B41" i="6"/>
  <c r="A41" i="6"/>
  <c r="B40" i="6"/>
  <c r="A40" i="6"/>
  <c r="C9" i="3"/>
  <c r="D12" i="3" s="1"/>
  <c r="A8" i="3"/>
  <c r="C3" i="3"/>
  <c r="D6" i="3" s="1"/>
  <c r="A2" i="3"/>
  <c r="D3" i="3" l="1"/>
  <c r="D4" i="3"/>
  <c r="D5" i="3"/>
  <c r="D10" i="3"/>
  <c r="D11" i="3"/>
  <c r="D9" i="3"/>
  <c r="F7" i="1" l="1"/>
  <c r="F8" i="1"/>
  <c r="D5" i="1"/>
  <c r="B5" i="1"/>
  <c r="C8" i="6" l="1"/>
  <c r="F4" i="6" l="1"/>
  <c r="F7" i="6"/>
  <c r="F6" i="6"/>
  <c r="F5" i="6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9" i="1" l="1"/>
  <c r="G7" i="1"/>
  <c r="G8" i="1"/>
  <c r="G8" i="9"/>
  <c r="B8" i="6" l="1"/>
  <c r="E6" i="6" l="1"/>
  <c r="E5" i="6"/>
  <c r="E4" i="6"/>
  <c r="E7" i="6"/>
  <c r="D8" i="6"/>
  <c r="E8" i="6" l="1"/>
  <c r="F8" i="6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<sst xmlns="http://schemas.openxmlformats.org/spreadsheetml/2006/main" count="54" uniqueCount="35">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</sst>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0" fontId="12" fillId="0" borderId="14" xfId="4" applyFont="1" applyBorder="1" applyAlignment="1">
      <alignment horizontal="center"/>
    </xf>
    <xf numFmtId="164" fontId="12" fillId="0" borderId="14" xfId="4" applyNumberFormat="1" applyFont="1" applyBorder="1" applyAlignment="1">
      <alignment horizontal="center"/>
    </xf>
    <xf numFmtId="9" fontId="12" fillId="0" borderId="14" xfId="4" applyNumberFormat="1" applyFont="1" applyBorder="1" applyAlignment="1">
      <alignment horizontal="center"/>
    </xf>
    <xf numFmtId="0" fontId="12" fillId="0" borderId="12" xfId="4" applyFont="1" applyBorder="1" applyAlignment="1">
      <alignment horizontal="center"/>
    </xf>
    <xf numFmtId="164" fontId="12" fillId="0" borderId="12" xfId="4" applyNumberFormat="1" applyFont="1" applyBorder="1" applyAlignment="1">
      <alignment horizontal="center"/>
    </xf>
    <xf numFmtId="9" fontId="12" fillId="0" borderId="12" xfId="4" applyNumberFormat="1" applyFont="1" applyBorder="1" applyAlignment="1">
      <alignment horizontal="center"/>
    </xf>
    <xf numFmtId="0" fontId="12" fillId="0" borderId="15" xfId="4" applyFont="1" applyBorder="1" applyAlignment="1">
      <alignment horizontal="center"/>
    </xf>
    <xf numFmtId="164" fontId="12" fillId="0" borderId="15" xfId="4" applyNumberFormat="1" applyFont="1" applyBorder="1" applyAlignment="1">
      <alignment horizontal="center"/>
    </xf>
    <xf numFmtId="9" fontId="12" fillId="0" borderId="15" xfId="4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>
        <c:manualLayout>
          <c:xMode val="edge"/>
          <c:yMode val="edge"/>
          <c:x val="0.19152256915167318"/>
          <c:y val="2.6666666666666668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97</c:v>
                </c:pt>
                <c:pt idx="3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711030.55</c:v>
                </c:pt>
                <c:pt idx="1">
                  <c:v>652731.30000000005</c:v>
                </c:pt>
                <c:pt idx="2">
                  <c:v>1224481.68</c:v>
                </c:pt>
                <c:pt idx="3">
                  <c:v>1353848.05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623542616"/>
        <c:axId val="623546928"/>
        <c:axId val="0"/>
      </c:bar3DChart>
      <c:catAx>
        <c:axId val="623542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3546928"/>
        <c:crosses val="autoZero"/>
        <c:auto val="1"/>
        <c:lblAlgn val="ctr"/>
        <c:lblOffset val="100"/>
        <c:noMultiLvlLbl val="0"/>
      </c:catAx>
      <c:valAx>
        <c:axId val="623546928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623542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$7,206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3.4256384845823294E-2"/>
                  <c:y val="0.3016259924031235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8531816884909935"/>
                  <c:y val="-0.2509466751438678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246515698643907"/>
                      <c:h val="0.1490683229813664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5401.4904663212437</c:v>
                </c:pt>
                <c:pt idx="1">
                  <c:v>1804.2279792746115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$19,513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0.10433391173465444"/>
                  <c:y val="0.3235923770398265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8929060304314227"/>
                  <c:y val="-1.370600414078674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18038.333333333332</c:v>
                </c:pt>
                <c:pt idx="1">
                  <c:v>1475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$7,394</a:t>
            </a:r>
            <a:endParaRPr lang="en-US" sz="1200" b="0"/>
          </a:p>
        </c:rich>
      </c:tx>
      <c:layout>
        <c:manualLayout>
          <c:xMode val="edge"/>
          <c:yMode val="edge"/>
          <c:x val="0.27022245151701724"/>
          <c:y val="1.7710503578357052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7.9906002799797704E-2"/>
                  <c:y val="0.251664628877912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346526037218246"/>
                  <c:y val="-0.246446585481162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794584325665715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5594.9115306122458</c:v>
                </c:pt>
                <c:pt idx="1">
                  <c:v>1799.1887755102041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6545.2487046632123</c:v>
                </c:pt>
                <c:pt idx="1">
                  <c:v>17608</c:v>
                </c:pt>
                <c:pt idx="2">
                  <c:v>6714.5765306122448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8426.7461139896368</c:v>
                </c:pt>
                <c:pt idx="1">
                  <c:v>9432.3333333333339</c:v>
                </c:pt>
                <c:pt idx="2">
                  <c:v>8442.1377551020414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23545752"/>
        <c:axId val="623543008"/>
        <c:axId val="0"/>
      </c:bar3DChart>
      <c:catAx>
        <c:axId val="623545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3543008"/>
        <c:crossesAt val="0"/>
        <c:auto val="1"/>
        <c:lblAlgn val="ctr"/>
        <c:lblOffset val="100"/>
        <c:noMultiLvlLbl val="0"/>
      </c:catAx>
      <c:valAx>
        <c:axId val="6235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23545752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35244396302794E-2"/>
                  <c:y val="-0.25494449820430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038250732461053E-2"/>
                  <c:y val="-0.239487984938391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8426.7461139896368</c:v>
                </c:pt>
                <c:pt idx="1">
                  <c:v>9432.3333333333339</c:v>
                </c:pt>
                <c:pt idx="2">
                  <c:v>8442.1377551020414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23549280"/>
        <c:axId val="623543400"/>
        <c:axId val="0"/>
      </c:bar3DChart>
      <c:catAx>
        <c:axId val="623549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3543400"/>
        <c:crosses val="autoZero"/>
        <c:auto val="1"/>
        <c:lblAlgn val="ctr"/>
        <c:lblOffset val="100"/>
        <c:noMultiLvlLbl val="0"/>
      </c:catAx>
      <c:valAx>
        <c:axId val="623543400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235492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Warnell School of Forestry and Natural Resources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Forty-six (46) percent of aid recipients are male, and fifty-four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(54)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Fourteen (14)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Twenty-eight (28) percent of aid recipients are Federal Pell Grant eligible, with an average award of $3,866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$22,896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$3,942,092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330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152400</xdr:rowOff>
    </xdr:from>
    <xdr:to>
      <xdr:col>15</xdr:col>
      <xdr:colOff>571500</xdr:colOff>
      <xdr:row>35</xdr:row>
      <xdr:rowOff>171450</xdr:rowOff>
    </xdr:to>
    <xdr:grpSp>
      <xdr:nvGrpSpPr>
        <xdr:cNvPr id="4" name="Group 3"/>
        <xdr:cNvGrpSpPr/>
      </xdr:nvGrpSpPr>
      <xdr:grpSpPr>
        <a:xfrm>
          <a:off x="0" y="4057650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4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4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0" t="s">
        <v>32</v>
      </c>
      <c r="B1" s="44"/>
      <c r="C1" s="44"/>
      <c r="D1" s="44"/>
    </row>
    <row r="2" spans="1:5" x14ac:dyDescent="0.25">
      <c r="A2" s="45" t="str">
        <f xml:space="preserve"> "Percentage of Total Cost for Resident " &amp; A1</f>
        <v>Percentage of Total Cost for Resident 2015-16</v>
      </c>
      <c r="B2" s="46"/>
      <c r="C2" s="46"/>
      <c r="D2" s="46"/>
    </row>
    <row r="3" spans="1:5" x14ac:dyDescent="0.25">
      <c r="A3" s="43" t="s">
        <v>8</v>
      </c>
      <c r="B3" s="19">
        <v>11622</v>
      </c>
      <c r="C3" s="49">
        <f>SUM(B3:B6)</f>
        <v>25134</v>
      </c>
      <c r="D3" s="50">
        <f>B3/C$3</f>
        <v>0.46240152781093341</v>
      </c>
    </row>
    <row r="4" spans="1:5" x14ac:dyDescent="0.25">
      <c r="A4" s="43" t="s">
        <v>9</v>
      </c>
      <c r="B4" s="19">
        <v>840</v>
      </c>
      <c r="D4" s="50">
        <f t="shared" ref="D4:D6" si="0">B4/C$3</f>
        <v>3.34208641680592E-2</v>
      </c>
    </row>
    <row r="5" spans="1:5" x14ac:dyDescent="0.25">
      <c r="A5" s="43" t="s">
        <v>10</v>
      </c>
      <c r="B5" s="19">
        <v>9450</v>
      </c>
      <c r="D5" s="50">
        <f t="shared" si="0"/>
        <v>0.37598472189066601</v>
      </c>
    </row>
    <row r="6" spans="1:5" x14ac:dyDescent="0.25">
      <c r="A6" s="43" t="s">
        <v>11</v>
      </c>
      <c r="B6" s="19">
        <v>3222</v>
      </c>
      <c r="D6" s="50">
        <f t="shared" si="0"/>
        <v>0.12819288613034138</v>
      </c>
    </row>
    <row r="7" spans="1:5" x14ac:dyDescent="0.25">
      <c r="A7" s="18"/>
      <c r="B7" s="19"/>
    </row>
    <row r="8" spans="1:5" x14ac:dyDescent="0.25">
      <c r="A8" s="45" t="str">
        <f xml:space="preserve"> "Percentage of Total Cost for Nonresident " &amp; A1</f>
        <v>Percentage of Total Cost for Nonresident 2015-16</v>
      </c>
      <c r="B8" s="47"/>
      <c r="C8" s="47"/>
      <c r="D8" s="47"/>
      <c r="E8" s="46"/>
    </row>
    <row r="9" spans="1:5" x14ac:dyDescent="0.25">
      <c r="A9" s="43" t="s">
        <v>8</v>
      </c>
      <c r="B9" s="19">
        <v>29832</v>
      </c>
      <c r="C9" s="49">
        <f>SUM(B9:B12)</f>
        <v>43868</v>
      </c>
      <c r="D9" s="50">
        <f>B9/C$9</f>
        <v>0.6800401203610833</v>
      </c>
    </row>
    <row r="10" spans="1:5" x14ac:dyDescent="0.25">
      <c r="A10" s="43" t="s">
        <v>9</v>
      </c>
      <c r="B10" s="19">
        <v>840</v>
      </c>
      <c r="D10" s="50">
        <f t="shared" ref="D10:D12" si="1">B10/C$9</f>
        <v>1.9148354153369199E-2</v>
      </c>
    </row>
    <row r="11" spans="1:5" x14ac:dyDescent="0.25">
      <c r="A11" s="43" t="s">
        <v>10</v>
      </c>
      <c r="B11" s="19">
        <v>9450</v>
      </c>
      <c r="D11" s="50">
        <f t="shared" si="1"/>
        <v>0.21541898422540348</v>
      </c>
    </row>
    <row r="12" spans="1:5" x14ac:dyDescent="0.25">
      <c r="A12" s="43" t="s">
        <v>11</v>
      </c>
      <c r="B12" s="19">
        <v>3746</v>
      </c>
      <c r="D12" s="50">
        <f t="shared" si="1"/>
        <v>8.5392541260144075E-2</v>
      </c>
    </row>
    <row r="40" spans="1:2" x14ac:dyDescent="0.25">
      <c r="A40" s="1" t="s">
        <v>33</v>
      </c>
      <c r="B40" s="111">
        <v>42704</v>
      </c>
    </row>
    <row r="41" spans="1:2" x14ac:dyDescent="0.25">
      <c r="A41" s="1" t="s">
        <v>34</v>
      </c>
      <c r="B41" s="111">
        <v>42704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 x14ac:dyDescent="0.3"/>
    <row r="2" spans="1:8" ht="12" customHeight="1" thickBot="1" x14ac:dyDescent="0.3">
      <c r="A2" s="52" t="str">
        <f>'COA Data'!A1 &amp; " Aid Recipients by Class Level"</f>
        <v>2015-16 Aid Recipients by Class Level</v>
      </c>
      <c r="B2" s="26"/>
      <c r="C2" s="26"/>
      <c r="D2" s="26"/>
      <c r="E2" s="26"/>
      <c r="F2" s="27"/>
    </row>
    <row r="3" spans="1:8" ht="26.25" thickBot="1" x14ac:dyDescent="0.3">
      <c r="A3" s="28"/>
      <c r="B3" s="33" t="s">
        <v>12</v>
      </c>
      <c r="C3" s="33" t="s">
        <v>13</v>
      </c>
      <c r="D3" s="33" t="s">
        <v>21</v>
      </c>
      <c r="E3" s="33" t="s">
        <v>15</v>
      </c>
      <c r="F3" s="34" t="s">
        <v>17</v>
      </c>
      <c r="H3" s="50"/>
    </row>
    <row r="4" spans="1:8" ht="13.15" customHeight="1" x14ac:dyDescent="0.25">
      <c r="A4" s="35" t="s">
        <v>14</v>
      </c>
      <c r="B4" s="101">
        <v>50</v>
      </c>
      <c r="C4" s="102">
        <v>711030.55</v>
      </c>
      <c r="D4" s="102">
        <v>14221</v>
      </c>
      <c r="E4" s="103">
        <f>B4/B8</f>
        <v>0.15151515151515152</v>
      </c>
      <c r="F4" s="103">
        <f>C4/C8</f>
        <v>0.18036885637243366</v>
      </c>
      <c r="H4" s="50"/>
    </row>
    <row r="5" spans="1:8" ht="13.15" customHeight="1" x14ac:dyDescent="0.25">
      <c r="A5" s="36" t="s">
        <v>18</v>
      </c>
      <c r="B5" s="104">
        <v>51</v>
      </c>
      <c r="C5" s="105">
        <v>652731.30000000005</v>
      </c>
      <c r="D5" s="105">
        <v>12799</v>
      </c>
      <c r="E5" s="106">
        <f>B5/B8</f>
        <v>0.15454545454545454</v>
      </c>
      <c r="F5" s="106">
        <f>C5/C8</f>
        <v>0.16557994322394712</v>
      </c>
      <c r="H5" s="50"/>
    </row>
    <row r="6" spans="1:8" ht="13.15" customHeight="1" x14ac:dyDescent="0.25">
      <c r="A6" s="36" t="s">
        <v>19</v>
      </c>
      <c r="B6" s="104">
        <v>97</v>
      </c>
      <c r="C6" s="105">
        <v>1224481.68</v>
      </c>
      <c r="D6" s="105">
        <v>12624</v>
      </c>
      <c r="E6" s="106">
        <f>B6/B8</f>
        <v>0.29393939393939394</v>
      </c>
      <c r="F6" s="106">
        <f>C6/C8</f>
        <v>0.31061725866855683</v>
      </c>
      <c r="H6" s="50"/>
    </row>
    <row r="7" spans="1:8" ht="13.15" customHeight="1" thickBot="1" x14ac:dyDescent="0.3">
      <c r="A7" s="37" t="s">
        <v>20</v>
      </c>
      <c r="B7" s="107">
        <v>132</v>
      </c>
      <c r="C7" s="108">
        <v>1353848.05</v>
      </c>
      <c r="D7" s="108">
        <v>10256</v>
      </c>
      <c r="E7" s="109">
        <f>B7/B8</f>
        <v>0.4</v>
      </c>
      <c r="F7" s="109">
        <f>C7/C8</f>
        <v>0.34343394173506236</v>
      </c>
      <c r="H7" s="50"/>
    </row>
    <row r="8" spans="1:8" ht="13.15" customHeight="1" thickBot="1" x14ac:dyDescent="0.3">
      <c r="A8" s="53" t="s">
        <v>16</v>
      </c>
      <c r="B8" s="54">
        <f>SUM(B4:B7)</f>
        <v>330</v>
      </c>
      <c r="C8" s="55">
        <f>SUM(C4:C7)</f>
        <v>3942091.58</v>
      </c>
      <c r="D8" s="56">
        <f>(C8/B8)</f>
        <v>11945.73206060606</v>
      </c>
      <c r="E8" s="57">
        <f>SUM(E4:E7)</f>
        <v>1</v>
      </c>
      <c r="F8" s="58">
        <f>SUM(F4:F7)</f>
        <v>1</v>
      </c>
      <c r="H8" s="50"/>
    </row>
    <row r="9" spans="1:8" ht="9.6" customHeight="1" x14ac:dyDescent="0.25">
      <c r="A9" s="48" t="s">
        <v>23</v>
      </c>
      <c r="B9" s="21"/>
      <c r="C9" s="22"/>
      <c r="D9" s="23"/>
      <c r="E9" s="24"/>
      <c r="F9" s="24"/>
    </row>
    <row r="10" spans="1:8" ht="9.6" customHeight="1" x14ac:dyDescent="0.25">
      <c r="A10" s="48" t="s">
        <v>24</v>
      </c>
      <c r="B10" s="21"/>
      <c r="C10" s="22"/>
      <c r="D10" s="23"/>
      <c r="E10" s="24"/>
      <c r="F10" s="24"/>
    </row>
    <row r="11" spans="1:8" ht="9.6" customHeight="1" x14ac:dyDescent="0.25">
      <c r="A11" s="48" t="s">
        <v>25</v>
      </c>
      <c r="B11" s="21"/>
      <c r="C11" s="22"/>
      <c r="D11" s="23"/>
      <c r="E11" s="24"/>
      <c r="F11" s="24"/>
    </row>
    <row r="12" spans="1:8" ht="12" customHeight="1" x14ac:dyDescent="0.25">
      <c r="A12" s="25"/>
      <c r="B12" s="21"/>
      <c r="C12" s="22"/>
      <c r="D12" s="23"/>
      <c r="E12" s="24"/>
      <c r="F12" s="24"/>
    </row>
    <row r="13" spans="1:8" x14ac:dyDescent="0.25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12">
        <f>'COA Data'!B$40</f>
        <v>42704</v>
      </c>
    </row>
    <row r="41" spans="1:2" x14ac:dyDescent="0.25">
      <c r="A41" s="1" t="str">
        <f>'COA Data'!A$41</f>
        <v>Finish</v>
      </c>
      <c r="B41" s="112">
        <f>'COA Data'!B$41</f>
        <v>42704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ht="15.75" thickBot="1" x14ac:dyDescent="0.3"/>
    <row r="3" spans="1:10" ht="14.1" customHeight="1" x14ac:dyDescent="0.25">
      <c r="A3" s="62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38"/>
      <c r="B4" s="4"/>
      <c r="C4" s="4"/>
      <c r="D4" s="4"/>
      <c r="E4" s="4"/>
      <c r="F4" s="4"/>
      <c r="G4" s="5"/>
    </row>
    <row r="5" spans="1:10" ht="16.5" customHeight="1" thickBot="1" x14ac:dyDescent="0.3">
      <c r="A5" s="39"/>
      <c r="B5" s="64" t="s">
        <v>0</v>
      </c>
      <c r="C5" s="65"/>
      <c r="D5" s="64" t="s">
        <v>1</v>
      </c>
      <c r="E5" s="65"/>
      <c r="F5" s="64" t="s">
        <v>3</v>
      </c>
      <c r="G5" s="63"/>
    </row>
    <row r="6" spans="1:10" ht="10.5" customHeight="1" x14ac:dyDescent="0.25">
      <c r="A6" s="70" t="s">
        <v>7</v>
      </c>
      <c r="B6" s="29">
        <v>193</v>
      </c>
      <c r="C6" s="30"/>
      <c r="D6" s="31">
        <v>3</v>
      </c>
      <c r="E6" s="32"/>
      <c r="F6" s="29">
        <f>B6+D6</f>
        <v>196</v>
      </c>
      <c r="G6" s="30"/>
    </row>
    <row r="7" spans="1:10" ht="12" customHeight="1" x14ac:dyDescent="0.25">
      <c r="A7" s="20" t="s">
        <v>2</v>
      </c>
      <c r="B7" s="97" t="s">
        <v>6</v>
      </c>
      <c r="C7" s="98" t="s">
        <v>5</v>
      </c>
      <c r="D7" s="99" t="s">
        <v>4</v>
      </c>
      <c r="E7" s="99" t="s">
        <v>5</v>
      </c>
      <c r="F7" s="97" t="s">
        <v>4</v>
      </c>
      <c r="G7" s="98" t="s">
        <v>5</v>
      </c>
    </row>
    <row r="8" spans="1:10" ht="15.95" customHeight="1" x14ac:dyDescent="0.25">
      <c r="A8" s="40" t="s">
        <v>28</v>
      </c>
      <c r="B8" s="79">
        <v>1390703.66</v>
      </c>
      <c r="C8" s="80">
        <f>B8/B6</f>
        <v>7205.7184455958541</v>
      </c>
      <c r="D8" s="81">
        <v>58540</v>
      </c>
      <c r="E8" s="81">
        <f>D8/D6</f>
        <v>19513.333333333332</v>
      </c>
      <c r="F8" s="79">
        <f>B8+D8</f>
        <v>1449243.66</v>
      </c>
      <c r="G8" s="82">
        <f>F8/F6</f>
        <v>7394.1003061224483</v>
      </c>
    </row>
    <row r="9" spans="1:10" ht="15.95" customHeight="1" x14ac:dyDescent="0.25">
      <c r="A9" s="41" t="s">
        <v>22</v>
      </c>
      <c r="B9" s="75">
        <v>1042487.66</v>
      </c>
      <c r="C9" s="76">
        <f>B9/B6</f>
        <v>5401.4904663212437</v>
      </c>
      <c r="D9" s="77">
        <v>54115</v>
      </c>
      <c r="E9" s="77">
        <f>D9/D6</f>
        <v>18038.333333333332</v>
      </c>
      <c r="F9" s="75">
        <f>B9+D9</f>
        <v>1096602.6600000001</v>
      </c>
      <c r="G9" s="78">
        <f>F9/F6</f>
        <v>5594.9115306122458</v>
      </c>
      <c r="J9" s="113">
        <f>F9/F8</f>
        <v>0.75667238730580355</v>
      </c>
    </row>
    <row r="10" spans="1:10" ht="15.95" customHeight="1" thickBot="1" x14ac:dyDescent="0.3">
      <c r="A10" s="68" t="s">
        <v>27</v>
      </c>
      <c r="B10" s="71">
        <v>348216</v>
      </c>
      <c r="C10" s="72">
        <f>B10/B6</f>
        <v>1804.2279792746115</v>
      </c>
      <c r="D10" s="73">
        <v>4425</v>
      </c>
      <c r="E10" s="73">
        <f>D10/D6</f>
        <v>1475</v>
      </c>
      <c r="F10" s="71">
        <f>B10+D10</f>
        <v>352641</v>
      </c>
      <c r="G10" s="74">
        <f>F10/F6</f>
        <v>1799.1887755102041</v>
      </c>
    </row>
    <row r="11" spans="1:10" ht="12" customHeight="1" x14ac:dyDescent="0.25">
      <c r="A11" s="92" t="s">
        <v>2</v>
      </c>
      <c r="B11" s="92"/>
      <c r="C11" s="92"/>
      <c r="D11" s="92"/>
      <c r="E11" s="92"/>
      <c r="F11" s="92"/>
      <c r="G11" s="92"/>
      <c r="H11" s="93"/>
    </row>
    <row r="12" spans="1:10" ht="12" customHeight="1" x14ac:dyDescent="0.25">
      <c r="A12" s="94"/>
      <c r="B12" s="94"/>
      <c r="C12" s="94"/>
      <c r="D12" s="94"/>
      <c r="E12" s="94"/>
      <c r="F12" s="94"/>
      <c r="G12" s="94"/>
      <c r="H12" s="93"/>
    </row>
    <row r="13" spans="1:10" ht="12" customHeight="1" x14ac:dyDescent="0.25">
      <c r="A13" s="61"/>
      <c r="B13" s="91"/>
      <c r="C13" s="95"/>
      <c r="D13" s="91"/>
      <c r="E13" s="95"/>
      <c r="F13" s="91"/>
      <c r="G13" s="96"/>
      <c r="H13" s="93"/>
    </row>
    <row r="14" spans="1:10" ht="12" customHeight="1" x14ac:dyDescent="0.25">
      <c r="A14" s="61"/>
      <c r="B14" s="91"/>
      <c r="C14" s="95"/>
      <c r="D14" s="91"/>
      <c r="E14" s="95"/>
      <c r="F14" s="91"/>
      <c r="G14" s="96"/>
      <c r="H14" s="93"/>
    </row>
    <row r="15" spans="1:10" ht="12" customHeight="1" x14ac:dyDescent="0.25">
      <c r="A15" s="61"/>
      <c r="B15" s="91"/>
      <c r="C15" s="95"/>
      <c r="D15" s="91"/>
      <c r="E15" s="95"/>
      <c r="F15" s="91"/>
      <c r="G15" s="96"/>
      <c r="H15" s="93"/>
    </row>
    <row r="19" spans="3:3" x14ac:dyDescent="0.25">
      <c r="C19" s="42"/>
    </row>
    <row r="40" spans="1:2" x14ac:dyDescent="0.25">
      <c r="A40" s="1" t="str">
        <f>'COA Data'!A$40</f>
        <v>Start</v>
      </c>
      <c r="B40" s="112">
        <f>'COA Data'!B$40</f>
        <v>42704</v>
      </c>
    </row>
    <row r="41" spans="1:2" x14ac:dyDescent="0.25">
      <c r="A41" s="1" t="str">
        <f>'COA Data'!A$41</f>
        <v>Finish</v>
      </c>
      <c r="B41" s="112">
        <f>'COA Data'!B$41</f>
        <v>42704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0" max="10" width="10.140625" bestFit="1" customWidth="1"/>
    <col min="15" max="15" width="5" customWidth="1"/>
  </cols>
  <sheetData>
    <row r="1" spans="1:7" ht="15.6" customHeight="1" thickBot="1" x14ac:dyDescent="0.35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0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38"/>
      <c r="B3" s="4"/>
      <c r="C3" s="4"/>
      <c r="D3" s="4"/>
      <c r="E3" s="4"/>
      <c r="F3" s="4"/>
      <c r="G3" s="5"/>
    </row>
    <row r="4" spans="1:7" ht="15" customHeight="1" thickBot="1" x14ac:dyDescent="0.3">
      <c r="A4" s="39"/>
      <c r="B4" s="64" t="s">
        <v>0</v>
      </c>
      <c r="C4" s="65"/>
      <c r="D4" s="64" t="s">
        <v>1</v>
      </c>
      <c r="E4" s="65"/>
      <c r="F4" s="64" t="s">
        <v>3</v>
      </c>
      <c r="G4" s="63"/>
    </row>
    <row r="5" spans="1:7" ht="12.6" customHeight="1" x14ac:dyDescent="0.25">
      <c r="A5" s="70" t="s">
        <v>7</v>
      </c>
      <c r="B5" s="66">
        <f>'Gift Aid - Merit vs Need'!B6</f>
        <v>193</v>
      </c>
      <c r="C5" s="30"/>
      <c r="D5" s="67">
        <f>'Gift Aid - Merit vs Need'!D6</f>
        <v>3</v>
      </c>
      <c r="E5" s="32"/>
      <c r="F5" s="66">
        <f>B5+D5</f>
        <v>196</v>
      </c>
      <c r="G5" s="30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69" t="s">
        <v>29</v>
      </c>
      <c r="B7" s="79">
        <v>2889595</v>
      </c>
      <c r="C7" s="80">
        <f>B7/B5</f>
        <v>14971.994818652849</v>
      </c>
      <c r="D7" s="81">
        <v>81121</v>
      </c>
      <c r="E7" s="81">
        <f>D7/D5</f>
        <v>27040.333333333332</v>
      </c>
      <c r="F7" s="79">
        <f>B7+D7</f>
        <v>2970716</v>
      </c>
      <c r="G7" s="82">
        <f>F7/F5</f>
        <v>15156.714285714286</v>
      </c>
    </row>
    <row r="8" spans="1:7" ht="15.95" customHeight="1" x14ac:dyDescent="0.25">
      <c r="A8" s="59" t="s">
        <v>30</v>
      </c>
      <c r="B8" s="83">
        <v>1263233</v>
      </c>
      <c r="C8" s="84">
        <f>B8/B5</f>
        <v>6545.2487046632123</v>
      </c>
      <c r="D8" s="85">
        <v>52824</v>
      </c>
      <c r="E8" s="85">
        <f>D8/D5</f>
        <v>17608</v>
      </c>
      <c r="F8" s="83">
        <f>B8+D8</f>
        <v>1316057</v>
      </c>
      <c r="G8" s="86">
        <f>F8/F5</f>
        <v>6714.5765306122448</v>
      </c>
    </row>
    <row r="9" spans="1:7" ht="15.95" customHeight="1" thickBot="1" x14ac:dyDescent="0.3">
      <c r="A9" s="60" t="s">
        <v>31</v>
      </c>
      <c r="B9" s="87">
        <v>1626362</v>
      </c>
      <c r="C9" s="88">
        <f>B9/B5</f>
        <v>8426.7461139896368</v>
      </c>
      <c r="D9" s="89">
        <v>28297</v>
      </c>
      <c r="E9" s="89">
        <f>D9/D5</f>
        <v>9432.3333333333339</v>
      </c>
      <c r="F9" s="87">
        <f>B9+D9</f>
        <v>1654659</v>
      </c>
      <c r="G9" s="90">
        <f>F9/F5</f>
        <v>8442.1377551020414</v>
      </c>
    </row>
    <row r="10" spans="1:7" ht="12" customHeight="1" x14ac:dyDescent="0.25">
      <c r="A10" s="61"/>
      <c r="B10" s="9"/>
      <c r="C10" s="10"/>
      <c r="D10" s="9"/>
      <c r="E10" s="10"/>
      <c r="F10" s="9"/>
      <c r="G10" s="6"/>
    </row>
    <row r="11" spans="1:7" ht="12" customHeight="1" x14ac:dyDescent="0.25">
      <c r="A11" s="61"/>
      <c r="B11" s="9"/>
      <c r="C11" s="10"/>
      <c r="D11" s="9"/>
      <c r="E11" s="10"/>
      <c r="F11" s="9"/>
      <c r="G11" s="6"/>
    </row>
    <row r="12" spans="1:7" ht="12" customHeight="1" x14ac:dyDescent="0.25">
      <c r="A12" s="61"/>
      <c r="B12" s="9"/>
      <c r="C12" s="10"/>
      <c r="D12" s="9"/>
      <c r="E12" s="10"/>
      <c r="F12" s="9"/>
      <c r="G12" s="6"/>
    </row>
    <row r="13" spans="1:7" ht="12" customHeight="1" x14ac:dyDescent="0.25">
      <c r="A13" s="61"/>
      <c r="B13" s="9"/>
      <c r="C13" s="10"/>
      <c r="D13" s="9"/>
      <c r="E13" s="10"/>
      <c r="F13" s="9"/>
      <c r="G13" s="6"/>
    </row>
    <row r="14" spans="1:7" ht="12" customHeight="1" x14ac:dyDescent="0.25">
      <c r="A14" s="61"/>
      <c r="B14" s="9"/>
      <c r="C14" s="10"/>
      <c r="D14" s="9"/>
      <c r="E14" s="10"/>
      <c r="F14" s="9"/>
      <c r="G14" s="6"/>
    </row>
    <row r="15" spans="1:7" x14ac:dyDescent="0.25">
      <c r="A15" s="13"/>
      <c r="B15" s="9"/>
      <c r="C15" s="10"/>
      <c r="D15" s="9"/>
      <c r="E15" s="10"/>
      <c r="F15" s="9"/>
      <c r="G15" s="6"/>
    </row>
    <row r="16" spans="1:7" x14ac:dyDescent="0.25">
      <c r="A16" s="13"/>
      <c r="B16" s="9"/>
      <c r="C16" s="10"/>
      <c r="D16" s="9"/>
      <c r="E16" s="10"/>
      <c r="F16" s="9"/>
      <c r="G16" s="6"/>
    </row>
    <row r="17" spans="1:7" x14ac:dyDescent="0.25">
      <c r="A17" s="13"/>
      <c r="B17" s="9"/>
      <c r="C17" s="10"/>
      <c r="D17" s="9"/>
      <c r="E17" s="10"/>
      <c r="F17" s="9"/>
      <c r="G17" s="6"/>
    </row>
    <row r="18" spans="1:7" x14ac:dyDescent="0.25">
      <c r="A18" s="13"/>
      <c r="B18" s="9"/>
      <c r="C18" s="10"/>
      <c r="D18" s="9"/>
      <c r="E18" s="10"/>
      <c r="F18" s="9"/>
      <c r="G18" s="6"/>
    </row>
    <row r="19" spans="1:7" x14ac:dyDescent="0.25">
      <c r="A19" s="13"/>
      <c r="B19" s="9"/>
      <c r="C19" s="10"/>
      <c r="D19" s="9"/>
      <c r="E19" s="10"/>
      <c r="F19" s="9"/>
      <c r="G19" s="6"/>
    </row>
    <row r="20" spans="1:7" x14ac:dyDescent="0.25">
      <c r="A20" s="8"/>
      <c r="B20" s="9"/>
      <c r="C20" s="10"/>
      <c r="D20" s="9"/>
      <c r="E20" s="10"/>
      <c r="F20" s="9"/>
      <c r="G20" s="6"/>
    </row>
    <row r="21" spans="1:7" x14ac:dyDescent="0.25">
      <c r="A21" s="8"/>
      <c r="B21" s="9"/>
      <c r="C21" s="10"/>
      <c r="D21" s="9"/>
      <c r="E21" s="10"/>
      <c r="F21" s="9"/>
      <c r="G21" s="6"/>
    </row>
    <row r="22" spans="1:7" x14ac:dyDescent="0.25">
      <c r="A22" s="11"/>
      <c r="B22" s="12"/>
      <c r="C22" s="12"/>
      <c r="D22" s="12"/>
      <c r="E22" s="12"/>
      <c r="F22" s="12"/>
      <c r="G22" s="12"/>
    </row>
    <row r="23" spans="1:7" ht="13.9" customHeight="1" x14ac:dyDescent="0.25">
      <c r="A23" s="1"/>
    </row>
    <row r="40" spans="1:2" x14ac:dyDescent="0.25">
      <c r="A40" s="1" t="str">
        <f>'COA Data'!A$40</f>
        <v>Start</v>
      </c>
      <c r="B40" s="112">
        <f>'COA Data'!B$40</f>
        <v>42704</v>
      </c>
    </row>
    <row r="41" spans="1:2" x14ac:dyDescent="0.25">
      <c r="A41" s="1" t="str">
        <f>'COA Data'!A$41</f>
        <v>Finish</v>
      </c>
      <c r="B41" s="112">
        <f>'COA Data'!B$41</f>
        <v>42704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L23" sqref="L23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Data'!A$40</f>
        <v>Start</v>
      </c>
      <c r="B60" s="112">
        <f>'COA Data'!B$40</f>
        <v>42704</v>
      </c>
    </row>
    <row r="61" spans="1:2" x14ac:dyDescent="0.25">
      <c r="A61" s="1" t="str">
        <f>'COA Data'!A$41</f>
        <v>Finish</v>
      </c>
      <c r="B61" s="112">
        <f>'COA Data'!B$41</f>
        <v>42704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38" spans="1:14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  <row r="80" spans="1:2" x14ac:dyDescent="0.25">
      <c r="A80" s="1" t="str">
        <f>'COA Data'!A$40</f>
        <v>Start</v>
      </c>
      <c r="B80" s="112">
        <f>'COA Data'!B$40</f>
        <v>42704</v>
      </c>
    </row>
    <row r="81" spans="1:2" x14ac:dyDescent="0.25">
      <c r="A81" s="1" t="str">
        <f>'COA Data'!A$41</f>
        <v>Finish</v>
      </c>
      <c r="B81" s="112">
        <f>'COA Data'!B$41</f>
        <v>42704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A37" sqref="A37:P37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1.5703125" customWidth="1"/>
  </cols>
  <sheetData>
    <row r="2" spans="1:16" ht="23.25" x14ac:dyDescent="0.35">
      <c r="A2" s="115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19" ht="29.25" customHeight="1" x14ac:dyDescent="0.25"/>
    <row r="36" spans="1:16" ht="38.25" customHeight="1" x14ac:dyDescent="0.25"/>
    <row r="37" spans="1:16" ht="23.25" x14ac:dyDescent="0.35">
      <c r="A37" s="115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42" spans="1:16" ht="17.25" customHeight="1" x14ac:dyDescent="0.25"/>
    <row r="54" ht="18" customHeight="1" x14ac:dyDescent="0.25"/>
    <row r="80" spans="1:2" x14ac:dyDescent="0.25">
      <c r="A80" s="1" t="str">
        <f>'COA Data'!A$40</f>
        <v>Start</v>
      </c>
      <c r="B80" s="112">
        <f>'COA Data'!B$40</f>
        <v>42704</v>
      </c>
    </row>
    <row r="81" spans="1:2" x14ac:dyDescent="0.25">
      <c r="A81" s="1" t="str">
        <f>'COA Data'!A$41</f>
        <v>Finish</v>
      </c>
      <c r="B81" s="112">
        <f>'COA Data'!B$41</f>
        <v>42704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2015-01-30T21:10:04Z</cp:lastPrinted>
  <dcterms:created xsi:type="dcterms:W3CDTF">2013-02-22T13:49:14Z</dcterms:created>
  <dcterms:modified xsi:type="dcterms:W3CDTF">2016-12-01T14:22:52Z</dcterms:modified>
</cp:coreProperties>
</file>