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 firstSheet="2" activeTab="6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B81" i="11" l="1"/>
  <c r="B61" i="13"/>
  <c r="J9" i="9"/>
  <c r="B41" i="1"/>
  <c r="D8" i="1"/>
  <c r="B8" i="1"/>
  <c r="D5" i="1"/>
  <c r="B5" i="1"/>
  <c r="A2" i="1"/>
  <c r="B41" i="9"/>
  <c r="A3" i="9"/>
  <c r="A2" i="6"/>
  <c r="B41" i="6"/>
  <c r="B80" i="11"/>
  <c r="A81" i="11"/>
  <c r="A80" i="11"/>
  <c r="B80" i="10"/>
  <c r="A81" i="10"/>
  <c r="A80" i="10"/>
  <c r="A61" i="13"/>
  <c r="B60" i="13"/>
  <c r="A60" i="13"/>
  <c r="B40" i="1"/>
  <c r="A41" i="1"/>
  <c r="A40" i="1"/>
  <c r="B40" i="9"/>
  <c r="A41" i="9"/>
  <c r="A40" i="9"/>
  <c r="B40" i="6"/>
  <c r="A41" i="6"/>
  <c r="A40" i="6"/>
  <c r="C9" i="3"/>
  <c r="C3" i="3"/>
  <c r="F7" i="1" l="1"/>
  <c r="F8" i="1"/>
  <c r="C8" i="6" l="1"/>
  <c r="F4" i="6" l="1"/>
  <c r="F5" i="6"/>
  <c r="F6" i="6"/>
  <c r="F7" i="6"/>
  <c r="F6" i="9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5" i="1"/>
  <c r="G7" i="1" l="1"/>
  <c r="G9" i="1"/>
  <c r="G8" i="1"/>
  <c r="G8" i="9"/>
  <c r="B8" i="6" l="1"/>
  <c r="E4" i="6" l="1"/>
  <c r="E5" i="6"/>
  <c r="E6" i="6"/>
  <c r="E7" i="6"/>
  <c r="E8" i="6" s="1"/>
  <c r="D8" i="6"/>
  <c r="F8" i="6" l="1"/>
</calcChain>
</file>

<file path=xl/sharedStrings.xml><?xml version="1.0" encoding="utf-8"?>
<sst xmlns="http://schemas.openxmlformats.org/spreadsheetml/2006/main" count="58" uniqueCount="39">
  <si>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</si>
  <si>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</si>
  <si>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</si>
  <si>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</si>
  <si>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</si>
  <si>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</si>
  <si>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</si>
  <si>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</si>
  <si>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</si>
  <si>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</si>
  <si>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</si>
  <si>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</si>
  <si>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</si>
  <si>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</si>
  <si>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</si>
  <si>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</si>
  <si>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</si>
  <si>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</si>
  <si>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</si>
  <si>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</si>
  <si>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</si>
  <si>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</si>
  <si>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</si>
  <si>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</si>
  <si>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</si>
  <si>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</si>
  <si>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</si>
  <si>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</si>
  <si>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</si>
  <si>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</si>
  <si>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</si>
  <si>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</si>
  <si>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2015-16</t>
  </si>
  <si>
    <t>Percentage of Total Cost for Resident 2015-16</t>
  </si>
  <si>
    <t>Percentage of Total Cost for Nonresident 2015-16</t>
  </si>
  <si>
    <t>Start</t>
  </si>
  <si>
    <t>Finish</t>
  </si>
  <si>
    <t>College-Specific Undergraduate Gift Aid for 2015-16: Aid Recipients with Complete FAFSAs and Need</t>
  </si>
  <si>
    <t>College-Specific Undergraduate Financial Need and Financial Aid Gap (unmet financial need) for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</si>
</sst>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9" fontId="6" fillId="0" borderId="12" xfId="3" applyFont="1" applyBorder="1" applyAlignment="1">
      <alignment horizontal="center"/>
    </xf>
    <xf numFmtId="9" fontId="6" fillId="0" borderId="5" xfId="3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164" fontId="12" fillId="0" borderId="0" xfId="0" applyNumberFormat="1" applyFont="1" applyAlignment="1">
      <alignment horizontal="center"/>
    </xf>
    <xf numFmtId="1" fontId="12" fillId="0" borderId="14" xfId="0" applyNumberFormat="1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1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6.1520467115174504E-2"/>
                  <c:y val="-6.68523676880223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9819243443577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3891546066146537E-3"/>
                  <c:y val="2.22841225626740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0334927639688241E-2"/>
                  <c:y val="-8.17084493964716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0</c:formatCode>
                <c:ptCount val="4"/>
                <c:pt idx="0">
                  <c:v>129</c:v>
                </c:pt>
                <c:pt idx="1">
                  <c:v>242</c:v>
                </c:pt>
                <c:pt idx="2">
                  <c:v>347</c:v>
                </c:pt>
                <c:pt idx="3">
                  <c:v>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1746260.59</c:v>
                </c:pt>
                <c:pt idx="1">
                  <c:v>3399280.92</c:v>
                </c:pt>
                <c:pt idx="2">
                  <c:v>5063165.4000000004</c:v>
                </c:pt>
                <c:pt idx="3">
                  <c:v>5402355.9900000002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56715248"/>
        <c:axId val="156715640"/>
        <c:axId val="0"/>
      </c:bar3DChart>
      <c:catAx>
        <c:axId val="156715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6715640"/>
        <c:crosses val="autoZero"/>
        <c:auto val="1"/>
        <c:lblAlgn val="ctr"/>
        <c:lblOffset val="100"/>
        <c:noMultiLvlLbl val="0"/>
      </c:catAx>
      <c:valAx>
        <c:axId val="15671564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1567152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$6,861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5073051496966575"/>
                  <c:y val="0.2220505045564956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3283214532868757"/>
                  <c:y val="-0.2255320258880683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62351538227736"/>
                      <c:h val="0.2651140346587111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4577.5914827586212</c:v>
                </c:pt>
                <c:pt idx="1">
                  <c:v>2283.7931034482758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$17,070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-4.0910328546231903E-2"/>
                  <c:y val="0.3114709574346684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7002453005280752"/>
                  <c:y val="-0.2379915554034006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62351538227736"/>
                      <c:h val="0.2651140346587111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15185.474358974359</c:v>
                </c:pt>
                <c:pt idx="1">
                  <c:v>1884.6666666666667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$7,505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8191295913903582"/>
                  <c:y val="0.2187968895192448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6744674780429548E-2"/>
                  <c:y val="-0.197821359286610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513706062223315"/>
                      <c:h val="0.2173913043478260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1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5245.9395153473342</c:v>
                </c:pt>
                <c:pt idx="1">
                  <c:v>2258.6462035541194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6411.6386379310352</c:v>
                </c:pt>
                <c:pt idx="1">
                  <c:v>13750.961538461539</c:v>
                </c:pt>
                <c:pt idx="2">
                  <c:v>6874.0515508885301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9302.4320517241376</c:v>
                </c:pt>
                <c:pt idx="1">
                  <c:v>13156.679487179486</c:v>
                </c:pt>
                <c:pt idx="2">
                  <c:v>9545.2683198707582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56727792"/>
        <c:axId val="156725440"/>
        <c:axId val="0"/>
      </c:bar3DChart>
      <c:catAx>
        <c:axId val="156727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6725440"/>
        <c:crossesAt val="0"/>
        <c:auto val="1"/>
        <c:lblAlgn val="ctr"/>
        <c:lblOffset val="100"/>
        <c:noMultiLvlLbl val="0"/>
      </c:catAx>
      <c:valAx>
        <c:axId val="15672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56727792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8865043080036783E-2"/>
                  <c:y val="-0.295719230969276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30541302235803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3668049416195139E-2"/>
                  <c:y val="-0.300650084085846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9302.4320517241376</c:v>
                </c:pt>
                <c:pt idx="1">
                  <c:v>13156.679487179486</c:v>
                </c:pt>
                <c:pt idx="2">
                  <c:v>9545.2683198707582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56732888"/>
        <c:axId val="156720736"/>
        <c:axId val="0"/>
      </c:bar3DChart>
      <c:catAx>
        <c:axId val="156732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56720736"/>
        <c:crosses val="autoZero"/>
        <c:auto val="1"/>
        <c:lblAlgn val="ctr"/>
        <c:lblOffset val="100"/>
        <c:noMultiLvlLbl val="0"/>
      </c:catAx>
      <c:valAx>
        <c:axId val="156720736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567328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 non-need-based gift aid, for which eligibility is not contingent upon financial need. 5. "Need-Based Gift Aid" requires financial need for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2015-16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College of Family and Consumer Sciences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349231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3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Fifteen (15) percent of aid recipients are male, and eighty-five (85)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Fifteen (15)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Twenty-eight (28) percent of aid recipients are Federal Pell Grant eligible, with an average award of $4,425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$24,169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$15,611,063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1,175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56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56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A41" sqref="A41"/>
    </sheetView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48" t="s">
        <v>32</v>
      </c>
      <c r="B1" s="48"/>
      <c r="C1" s="48"/>
      <c r="D1" s="48"/>
    </row>
    <row r="2" spans="1:5" x14ac:dyDescent="0.25">
      <c r="A2" s="49" t="s">
        <v>33</v>
      </c>
      <c r="B2" s="50"/>
      <c r="C2" s="50"/>
      <c r="D2" s="50"/>
    </row>
    <row r="3" spans="1:5" x14ac:dyDescent="0.25">
      <c r="A3" s="47" t="s">
        <v>8</v>
      </c>
      <c r="B3" s="19">
        <v>11622</v>
      </c>
      <c r="C3" s="53">
        <f>SUM(B3:B6)</f>
        <v>25134</v>
      </c>
      <c r="D3" s="53"/>
    </row>
    <row r="4" spans="1:5" x14ac:dyDescent="0.25">
      <c r="A4" s="47" t="s">
        <v>9</v>
      </c>
      <c r="B4" s="19">
        <v>840</v>
      </c>
      <c r="D4" s="53"/>
    </row>
    <row r="5" spans="1:5" x14ac:dyDescent="0.25">
      <c r="A5" s="47" t="s">
        <v>10</v>
      </c>
      <c r="B5" s="19">
        <v>9450</v>
      </c>
      <c r="D5" s="53"/>
    </row>
    <row r="6" spans="1:5" x14ac:dyDescent="0.25">
      <c r="A6" s="47" t="s">
        <v>11</v>
      </c>
      <c r="B6" s="19">
        <v>3222</v>
      </c>
      <c r="D6" s="53"/>
    </row>
    <row r="7" spans="1:5" x14ac:dyDescent="0.25">
      <c r="A7" s="18"/>
      <c r="B7" s="19"/>
    </row>
    <row r="8" spans="1:5" x14ac:dyDescent="0.25">
      <c r="A8" s="49" t="s">
        <v>34</v>
      </c>
      <c r="B8" s="51"/>
      <c r="C8" s="51"/>
      <c r="D8" s="51"/>
      <c r="E8" s="50"/>
    </row>
    <row r="9" spans="1:5" x14ac:dyDescent="0.25">
      <c r="A9" s="47" t="s">
        <v>8</v>
      </c>
      <c r="B9" s="19">
        <v>29832</v>
      </c>
      <c r="C9" s="53">
        <f>SUM(B9:B12)</f>
        <v>43868</v>
      </c>
      <c r="D9" s="53"/>
    </row>
    <row r="10" spans="1:5" x14ac:dyDescent="0.25">
      <c r="A10" s="47" t="s">
        <v>9</v>
      </c>
      <c r="B10" s="19">
        <v>840</v>
      </c>
      <c r="D10" s="53"/>
    </row>
    <row r="11" spans="1:5" x14ac:dyDescent="0.25">
      <c r="A11" s="47" t="s">
        <v>10</v>
      </c>
      <c r="B11" s="19">
        <v>9450</v>
      </c>
      <c r="D11" s="53"/>
    </row>
    <row r="12" spans="1:5" x14ac:dyDescent="0.25">
      <c r="A12" s="47" t="s">
        <v>11</v>
      </c>
      <c r="B12" s="19">
        <v>3746</v>
      </c>
      <c r="D12" s="53"/>
    </row>
    <row r="40" spans="1:2" x14ac:dyDescent="0.25">
      <c r="A40" s="1" t="s">
        <v>35</v>
      </c>
      <c r="B40" s="110">
        <v>42702</v>
      </c>
    </row>
    <row r="41" spans="1:2" x14ac:dyDescent="0.25">
      <c r="A41" s="1" t="s">
        <v>36</v>
      </c>
      <c r="B41" s="110">
        <v>42702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>
      <selection activeCell="B8" sqref="B8"/>
    </sheetView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6" t="str">
        <f>'COA Data'!A1 &amp; " Aid Recipients by Class Level"</f>
        <v>2015-16 Aid Recipients by Class Level</v>
      </c>
      <c r="B2" s="30"/>
      <c r="C2" s="30"/>
      <c r="D2" s="30"/>
      <c r="E2" s="30"/>
      <c r="F2" s="31"/>
    </row>
    <row r="3" spans="1:8" ht="26.25" thickBot="1" x14ac:dyDescent="0.3">
      <c r="A3" s="32"/>
      <c r="B3" s="37" t="s">
        <v>12</v>
      </c>
      <c r="C3" s="37" t="s">
        <v>13</v>
      </c>
      <c r="D3" s="37" t="s">
        <v>21</v>
      </c>
      <c r="E3" s="37" t="s">
        <v>15</v>
      </c>
      <c r="F3" s="38" t="s">
        <v>17</v>
      </c>
      <c r="H3" s="54"/>
    </row>
    <row r="4" spans="1:8" ht="13.15" customHeight="1" x14ac:dyDescent="0.25">
      <c r="A4" s="39" t="s">
        <v>14</v>
      </c>
      <c r="B4" s="105">
        <v>129</v>
      </c>
      <c r="C4" s="104">
        <v>1746260.59</v>
      </c>
      <c r="D4" s="28">
        <v>13537</v>
      </c>
      <c r="E4" s="26">
        <f>B4/$B$8</f>
        <v>0.10978723404255319</v>
      </c>
      <c r="F4" s="27">
        <f>C4/C8</f>
        <v>0.11186045442171653</v>
      </c>
      <c r="H4" s="54"/>
    </row>
    <row r="5" spans="1:8" ht="13.15" customHeight="1" x14ac:dyDescent="0.25">
      <c r="A5" s="40" t="s">
        <v>18</v>
      </c>
      <c r="B5" s="106">
        <v>242</v>
      </c>
      <c r="C5" s="104">
        <v>3399280.92</v>
      </c>
      <c r="D5" s="29">
        <v>14047</v>
      </c>
      <c r="E5" s="26">
        <f t="shared" ref="E5:E7" si="0">B5/$B$8</f>
        <v>0.20595744680851064</v>
      </c>
      <c r="F5" s="27">
        <f>C5/C8</f>
        <v>0.21774820470424214</v>
      </c>
      <c r="H5" s="54"/>
    </row>
    <row r="6" spans="1:8" ht="13.15" customHeight="1" x14ac:dyDescent="0.25">
      <c r="A6" s="40" t="s">
        <v>19</v>
      </c>
      <c r="B6" s="106">
        <v>347</v>
      </c>
      <c r="C6" s="104">
        <v>5063165.4000000004</v>
      </c>
      <c r="D6" s="29">
        <v>14591</v>
      </c>
      <c r="E6" s="26">
        <f t="shared" si="0"/>
        <v>0.29531914893617023</v>
      </c>
      <c r="F6" s="27">
        <f>C6/C8</f>
        <v>0.32433188133525492</v>
      </c>
      <c r="H6" s="54"/>
    </row>
    <row r="7" spans="1:8" ht="13.15" customHeight="1" thickBot="1" x14ac:dyDescent="0.3">
      <c r="A7" s="41" t="s">
        <v>20</v>
      </c>
      <c r="B7" s="107">
        <v>457</v>
      </c>
      <c r="C7" s="104">
        <v>5402355.9900000002</v>
      </c>
      <c r="D7" s="29">
        <v>11821</v>
      </c>
      <c r="E7" s="26">
        <f t="shared" si="0"/>
        <v>0.38893617021276594</v>
      </c>
      <c r="F7" s="27">
        <f>C7/C8</f>
        <v>0.34605945953878642</v>
      </c>
      <c r="H7" s="54"/>
    </row>
    <row r="8" spans="1:8" ht="13.15" customHeight="1" thickBot="1" x14ac:dyDescent="0.3">
      <c r="A8" s="57" t="s">
        <v>16</v>
      </c>
      <c r="B8" s="58">
        <f>SUM(B4:B7)</f>
        <v>1175</v>
      </c>
      <c r="C8" s="59">
        <f>SUM(C4:C7)</f>
        <v>15611062.9</v>
      </c>
      <c r="D8" s="60">
        <f>(C8/B8)</f>
        <v>13286.010978723405</v>
      </c>
      <c r="E8" s="61">
        <f>SUM(E4:E7)</f>
        <v>1</v>
      </c>
      <c r="F8" s="61">
        <f>SUM(F4:F7)</f>
        <v>1</v>
      </c>
      <c r="H8" s="54"/>
    </row>
    <row r="9" spans="1:8" ht="9.6" customHeight="1" x14ac:dyDescent="0.3">
      <c r="A9" s="52" t="s">
        <v>23</v>
      </c>
      <c r="B9" s="21"/>
      <c r="C9" s="22"/>
      <c r="D9" s="23"/>
      <c r="E9" s="24"/>
      <c r="F9" s="24"/>
    </row>
    <row r="10" spans="1:8" ht="9.6" customHeight="1" x14ac:dyDescent="0.3">
      <c r="A10" s="52" t="s">
        <v>24</v>
      </c>
      <c r="B10" s="21"/>
      <c r="C10" s="22"/>
      <c r="D10" s="23"/>
      <c r="E10" s="24"/>
      <c r="F10" s="24"/>
    </row>
    <row r="11" spans="1:8" ht="9.6" customHeight="1" x14ac:dyDescent="0.3">
      <c r="A11" s="52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Data'!A40</f>
        <v>Start</v>
      </c>
      <c r="B40" s="111">
        <f>'COA Data'!B40</f>
        <v>42702</v>
      </c>
    </row>
    <row r="41" spans="1:2" x14ac:dyDescent="0.25">
      <c r="A41" s="1" t="str">
        <f>'COA Data'!A41</f>
        <v>Finish</v>
      </c>
      <c r="B41" s="111">
        <f>'COA Data'!B41</f>
        <v>42702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>
      <selection activeCell="J9" sqref="J9"/>
    </sheetView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  <col min="10" max="10" width="10.140625" bestFit="1" customWidth="1"/>
  </cols>
  <sheetData>
    <row r="2" spans="1:10" thickBot="1" x14ac:dyDescent="0.35"/>
    <row r="3" spans="1:10" ht="14.1" customHeight="1" x14ac:dyDescent="0.25">
      <c r="A3" s="65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42"/>
      <c r="B4" s="4"/>
      <c r="C4" s="4"/>
      <c r="D4" s="4"/>
      <c r="E4" s="4"/>
      <c r="F4" s="4"/>
      <c r="G4" s="5"/>
    </row>
    <row r="5" spans="1:10" ht="16.5" customHeight="1" thickBot="1" x14ac:dyDescent="0.3">
      <c r="A5" s="43"/>
      <c r="B5" s="67" t="s">
        <v>0</v>
      </c>
      <c r="C5" s="68"/>
      <c r="D5" s="67" t="s">
        <v>1</v>
      </c>
      <c r="E5" s="68"/>
      <c r="F5" s="67" t="s">
        <v>3</v>
      </c>
      <c r="G5" s="66"/>
    </row>
    <row r="6" spans="1:10" ht="10.5" customHeight="1" x14ac:dyDescent="0.25">
      <c r="A6" s="73" t="s">
        <v>7</v>
      </c>
      <c r="B6" s="33">
        <v>580</v>
      </c>
      <c r="C6" s="34"/>
      <c r="D6" s="35">
        <v>39</v>
      </c>
      <c r="E6" s="36"/>
      <c r="F6" s="33">
        <f>B6+D6</f>
        <v>619</v>
      </c>
      <c r="G6" s="34"/>
    </row>
    <row r="7" spans="1:10" ht="12" customHeight="1" x14ac:dyDescent="0.25">
      <c r="A7" s="20" t="s">
        <v>2</v>
      </c>
      <c r="B7" s="100" t="s">
        <v>6</v>
      </c>
      <c r="C7" s="101" t="s">
        <v>5</v>
      </c>
      <c r="D7" s="102" t="s">
        <v>4</v>
      </c>
      <c r="E7" s="102" t="s">
        <v>5</v>
      </c>
      <c r="F7" s="100" t="s">
        <v>4</v>
      </c>
      <c r="G7" s="101" t="s">
        <v>5</v>
      </c>
    </row>
    <row r="8" spans="1:10" ht="15.95" customHeight="1" x14ac:dyDescent="0.25">
      <c r="A8" s="44" t="s">
        <v>28</v>
      </c>
      <c r="B8" s="82">
        <v>3979603.06</v>
      </c>
      <c r="C8" s="83">
        <f>B8/B6</f>
        <v>6861.3845862068965</v>
      </c>
      <c r="D8" s="84">
        <v>665735.5</v>
      </c>
      <c r="E8" s="84">
        <f>D8/D6</f>
        <v>17070.141025641027</v>
      </c>
      <c r="F8" s="82">
        <f>B8+D8</f>
        <v>4645338.5600000005</v>
      </c>
      <c r="G8" s="85">
        <f>F8/F6</f>
        <v>7504.585718901455</v>
      </c>
    </row>
    <row r="9" spans="1:10" ht="15.95" customHeight="1" x14ac:dyDescent="0.25">
      <c r="A9" s="45" t="s">
        <v>22</v>
      </c>
      <c r="B9" s="78">
        <v>2655003.06</v>
      </c>
      <c r="C9" s="79">
        <f>B9/B6</f>
        <v>4577.5914827586212</v>
      </c>
      <c r="D9" s="80">
        <v>592233.5</v>
      </c>
      <c r="E9" s="80">
        <f>D9/D6</f>
        <v>15185.474358974359</v>
      </c>
      <c r="F9" s="78">
        <f>B9+D9</f>
        <v>3247236.56</v>
      </c>
      <c r="G9" s="81">
        <f>F9/F6</f>
        <v>5245.9395153473342</v>
      </c>
      <c r="J9" s="113">
        <f>F9/F8</f>
        <v>0.69903119397179092</v>
      </c>
    </row>
    <row r="10" spans="1:10" ht="15.95" customHeight="1" thickBot="1" x14ac:dyDescent="0.3">
      <c r="A10" s="71" t="s">
        <v>27</v>
      </c>
      <c r="B10" s="74">
        <v>1324600</v>
      </c>
      <c r="C10" s="75">
        <f>B10/B6</f>
        <v>2283.7931034482758</v>
      </c>
      <c r="D10" s="76">
        <v>73502</v>
      </c>
      <c r="E10" s="76">
        <f>D10/D6</f>
        <v>1884.6666666666667</v>
      </c>
      <c r="F10" s="74">
        <f>B10+D10</f>
        <v>1398102</v>
      </c>
      <c r="G10" s="77">
        <f>F10/F6</f>
        <v>2258.6462035541194</v>
      </c>
    </row>
    <row r="11" spans="1:10" ht="12" customHeight="1" x14ac:dyDescent="0.25">
      <c r="A11" s="95" t="s">
        <v>2</v>
      </c>
      <c r="B11" s="97"/>
      <c r="C11" s="97"/>
      <c r="D11" s="95"/>
      <c r="E11" s="95"/>
      <c r="F11" s="95"/>
      <c r="G11" s="95"/>
      <c r="H11" s="96"/>
    </row>
    <row r="12" spans="1:10" ht="12" customHeight="1" x14ac:dyDescent="0.25">
      <c r="A12" s="97"/>
      <c r="B12" s="97"/>
      <c r="C12" s="97"/>
      <c r="D12" s="97"/>
      <c r="E12" s="97"/>
      <c r="F12" s="97"/>
      <c r="G12" s="97"/>
      <c r="H12" s="96"/>
    </row>
    <row r="13" spans="1:10" ht="12" customHeight="1" x14ac:dyDescent="0.25">
      <c r="A13" s="64"/>
      <c r="B13" s="94"/>
      <c r="C13" s="98"/>
      <c r="D13" s="94"/>
      <c r="E13" s="98"/>
      <c r="F13" s="94"/>
      <c r="G13" s="99"/>
      <c r="H13" s="96"/>
    </row>
    <row r="14" spans="1:10" ht="12" customHeight="1" x14ac:dyDescent="0.25">
      <c r="A14" s="64"/>
      <c r="B14" s="94"/>
      <c r="C14" s="98"/>
      <c r="D14" s="94"/>
      <c r="E14" s="98"/>
      <c r="F14" s="94"/>
      <c r="G14" s="99"/>
      <c r="H14" s="96"/>
    </row>
    <row r="15" spans="1:10" ht="12" customHeight="1" x14ac:dyDescent="0.25">
      <c r="A15" s="64"/>
      <c r="B15" s="94"/>
      <c r="C15" s="98"/>
      <c r="D15" s="94"/>
      <c r="E15" s="98"/>
      <c r="F15" s="94"/>
      <c r="G15" s="99"/>
      <c r="H15" s="96"/>
    </row>
    <row r="19" spans="3:10" ht="14.45" x14ac:dyDescent="0.3">
      <c r="C19" s="46"/>
    </row>
    <row r="21" spans="3:10" x14ac:dyDescent="0.25">
      <c r="J21" s="112"/>
    </row>
    <row r="40" spans="1:2" x14ac:dyDescent="0.25">
      <c r="A40" s="1" t="str">
        <f>'COA Data'!A40</f>
        <v>Start</v>
      </c>
      <c r="B40" s="111">
        <f>'COA Data'!B40</f>
        <v>42702</v>
      </c>
    </row>
    <row r="41" spans="1:2" x14ac:dyDescent="0.25">
      <c r="A41" s="1" t="str">
        <f>'COA Data'!A41</f>
        <v>Finish</v>
      </c>
      <c r="B41" s="111">
        <f>'COA Data'!B41</f>
        <v>42702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>
      <selection activeCell="P33" sqref="P33"/>
    </sheetView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3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42"/>
      <c r="B3" s="4"/>
      <c r="C3" s="4"/>
      <c r="D3" s="4"/>
      <c r="E3" s="4"/>
      <c r="F3" s="4"/>
      <c r="G3" s="5"/>
    </row>
    <row r="4" spans="1:7" ht="15" customHeight="1" thickBot="1" x14ac:dyDescent="0.3">
      <c r="A4" s="43"/>
      <c r="B4" s="67" t="s">
        <v>0</v>
      </c>
      <c r="C4" s="68"/>
      <c r="D4" s="67" t="s">
        <v>1</v>
      </c>
      <c r="E4" s="68"/>
      <c r="F4" s="67" t="s">
        <v>3</v>
      </c>
      <c r="G4" s="66"/>
    </row>
    <row r="5" spans="1:7" ht="12.6" customHeight="1" x14ac:dyDescent="0.25">
      <c r="A5" s="73" t="s">
        <v>7</v>
      </c>
      <c r="B5" s="69">
        <f>'Gift Aid - Merit vs Need'!B6</f>
        <v>580</v>
      </c>
      <c r="C5" s="34"/>
      <c r="D5" s="70">
        <f>'Gift Aid - Merit vs Need'!D6</f>
        <v>39</v>
      </c>
      <c r="E5" s="36"/>
      <c r="F5" s="69">
        <f>B5+D5</f>
        <v>619</v>
      </c>
      <c r="G5" s="34"/>
    </row>
    <row r="6" spans="1:7" ht="11.25" customHeight="1" x14ac:dyDescent="0.3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72" t="s">
        <v>29</v>
      </c>
      <c r="B7" s="82">
        <v>9114161</v>
      </c>
      <c r="C7" s="83">
        <f>B7/B5</f>
        <v>15714.070689655173</v>
      </c>
      <c r="D7" s="84">
        <v>1049398</v>
      </c>
      <c r="E7" s="84">
        <f>D7/D5</f>
        <v>26907.641025641027</v>
      </c>
      <c r="F7" s="82">
        <f>B7+D7</f>
        <v>10163559</v>
      </c>
      <c r="G7" s="85">
        <f>F7/F5</f>
        <v>16419.319870759289</v>
      </c>
    </row>
    <row r="8" spans="1:7" ht="15.95" customHeight="1" x14ac:dyDescent="0.25">
      <c r="A8" s="62" t="s">
        <v>30</v>
      </c>
      <c r="B8" s="86">
        <f>B7-B9</f>
        <v>3718750.41</v>
      </c>
      <c r="C8" s="87">
        <f>B8/B5</f>
        <v>6411.6386379310352</v>
      </c>
      <c r="D8" s="88">
        <f>D7-D9</f>
        <v>536287.5</v>
      </c>
      <c r="E8" s="88">
        <f>D8/D5</f>
        <v>13750.961538461539</v>
      </c>
      <c r="F8" s="86">
        <f>B8+D8</f>
        <v>4255037.91</v>
      </c>
      <c r="G8" s="89">
        <f>F8/F5</f>
        <v>6874.0515508885301</v>
      </c>
    </row>
    <row r="9" spans="1:7" ht="15.95" customHeight="1" thickBot="1" x14ac:dyDescent="0.3">
      <c r="A9" s="63" t="s">
        <v>31</v>
      </c>
      <c r="B9" s="90">
        <v>5395410.5899999999</v>
      </c>
      <c r="C9" s="91">
        <f>B9/B5</f>
        <v>9302.4320517241376</v>
      </c>
      <c r="D9" s="92">
        <v>513110.5</v>
      </c>
      <c r="E9" s="92">
        <f>D9/D5</f>
        <v>13156.679487179486</v>
      </c>
      <c r="F9" s="90">
        <f>B9+D9</f>
        <v>5908521.0899999999</v>
      </c>
      <c r="G9" s="93">
        <f>F9/F5</f>
        <v>9545.2683198707582</v>
      </c>
    </row>
    <row r="10" spans="1:7" ht="12" customHeight="1" x14ac:dyDescent="0.25">
      <c r="A10" s="64"/>
      <c r="B10" s="9"/>
      <c r="C10" s="10"/>
      <c r="D10" s="9"/>
      <c r="E10" s="10"/>
      <c r="F10" s="9"/>
      <c r="G10" s="6"/>
    </row>
    <row r="11" spans="1:7" ht="12" customHeight="1" x14ac:dyDescent="0.25">
      <c r="A11" s="64"/>
      <c r="B11" s="9"/>
      <c r="C11" s="10"/>
      <c r="D11" s="9"/>
      <c r="E11" s="10"/>
      <c r="F11" s="9"/>
      <c r="G11" s="6"/>
    </row>
    <row r="12" spans="1:7" ht="12" customHeight="1" x14ac:dyDescent="0.25">
      <c r="A12" s="64"/>
      <c r="B12" s="9"/>
      <c r="C12" s="10"/>
      <c r="D12" s="9"/>
      <c r="E12" s="10"/>
      <c r="F12" s="9"/>
      <c r="G12" s="6"/>
    </row>
    <row r="13" spans="1:7" ht="12" customHeight="1" x14ac:dyDescent="0.25">
      <c r="A13" s="64"/>
      <c r="B13" s="9"/>
      <c r="C13" s="10"/>
      <c r="D13" s="9"/>
      <c r="E13" s="10"/>
      <c r="F13" s="9"/>
      <c r="G13" s="6"/>
    </row>
    <row r="14" spans="1:7" ht="12" customHeight="1" x14ac:dyDescent="0.25">
      <c r="A14" s="64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  <row r="40" spans="1:2" x14ac:dyDescent="0.25">
      <c r="A40" s="1" t="str">
        <f>'COA Data'!A40</f>
        <v>Start</v>
      </c>
      <c r="B40" s="111">
        <f>'COA Data'!B40</f>
        <v>42702</v>
      </c>
    </row>
    <row r="41" spans="1:2" x14ac:dyDescent="0.25">
      <c r="A41" s="1" t="str">
        <f>'COA Data'!A41</f>
        <v>Finish</v>
      </c>
      <c r="B41" s="111">
        <f>'COA Data'!B41</f>
        <v>42702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0:B61"/>
  <sheetViews>
    <sheetView workbookViewId="0">
      <selection activeCell="B60" sqref="B60:B6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'COA Data'!A40</f>
        <v>Start</v>
      </c>
      <c r="B60" s="111">
        <f>'COA Data'!B40</f>
        <v>42702</v>
      </c>
    </row>
    <row r="61" spans="1:2" x14ac:dyDescent="0.25">
      <c r="A61" s="1" t="str">
        <f>'COA Data'!A41</f>
        <v>Finish</v>
      </c>
      <c r="B61" s="111">
        <f>'COA Data'!B41</f>
        <v>42702</v>
      </c>
    </row>
  </sheetData>
  <printOptions horizontalCentered="1"/>
  <pageMargins left="0.2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R14" sqref="R14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38" spans="1:14" x14ac:dyDescent="0.25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</row>
    <row r="80" spans="1:2" x14ac:dyDescent="0.25">
      <c r="A80" s="1" t="str">
        <f>'COA Data'!A40</f>
        <v>Start</v>
      </c>
      <c r="B80" s="111">
        <f>'COA Data'!B40</f>
        <v>42702</v>
      </c>
    </row>
    <row r="81" spans="1:1" x14ac:dyDescent="0.25">
      <c r="A81" s="1" t="str">
        <f>'COA Data'!A41</f>
        <v>Finish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tabSelected="1" workbookViewId="0">
      <selection activeCell="B80" sqref="B80:B81"/>
    </sheetView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2.85546875" customWidth="1"/>
  </cols>
  <sheetData>
    <row r="2" spans="1:16" ht="23.25" x14ac:dyDescent="0.35">
      <c r="A2" s="109" t="s">
        <v>37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19" ht="29.25" customHeight="1" x14ac:dyDescent="0.25"/>
    <row r="36" spans="1:16" ht="38.25" customHeight="1" x14ac:dyDescent="0.25"/>
    <row r="37" spans="1:16" ht="23.25" x14ac:dyDescent="0.35">
      <c r="A37" s="109" t="s">
        <v>38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</row>
    <row r="42" spans="1:16" ht="17.25" customHeight="1" x14ac:dyDescent="0.25"/>
    <row r="54" ht="18" customHeight="1" x14ac:dyDescent="0.25"/>
    <row r="80" spans="1:2" x14ac:dyDescent="0.25">
      <c r="A80" s="1" t="str">
        <f>'COA Data'!A40</f>
        <v>Start</v>
      </c>
      <c r="B80" s="111">
        <f>'COA Data'!B40</f>
        <v>42702</v>
      </c>
    </row>
    <row r="81" spans="1:2" x14ac:dyDescent="0.25">
      <c r="A81" s="1" t="str">
        <f>'COA Data'!A41</f>
        <v>Finish</v>
      </c>
      <c r="B81" s="111">
        <f>'COA Data'!B41</f>
        <v>42702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2015-01-30T21:03:31Z</cp:lastPrinted>
  <dcterms:created xsi:type="dcterms:W3CDTF">2013-02-22T13:49:14Z</dcterms:created>
  <dcterms:modified xsi:type="dcterms:W3CDTF">2016-11-28T19:40:41Z</dcterms:modified>
</cp:coreProperties>
</file>