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60" windowWidth="18180" windowHeight="849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D8" i="1" l="1"/>
  <c r="B8" i="1"/>
  <c r="A37" i="11"/>
  <c r="A2" i="11"/>
  <c r="A2" i="1"/>
  <c r="A3" i="9"/>
  <c r="A2" i="6"/>
  <c r="B81" i="11"/>
  <c r="A81" i="11"/>
  <c r="B80" i="11"/>
  <c r="A80" i="11"/>
  <c r="B81" i="10"/>
  <c r="A81" i="10"/>
  <c r="B80" i="10"/>
  <c r="A80" i="10"/>
  <c r="B41" i="6"/>
  <c r="A41" i="6"/>
  <c r="B40" i="6"/>
  <c r="A40" i="6"/>
  <c r="B60" i="13"/>
  <c r="A61" i="13"/>
  <c r="A60" i="13"/>
  <c r="B41" i="1"/>
  <c r="A41" i="1"/>
  <c r="B40" i="1"/>
  <c r="A40" i="1"/>
  <c r="B41" i="9"/>
  <c r="A41" i="9"/>
  <c r="B40" i="9"/>
  <c r="A40" i="9"/>
  <c r="C9" i="3"/>
  <c r="A8" i="3"/>
  <c r="C3" i="3"/>
  <c r="A2" i="3"/>
  <c r="F7" i="1" l="1"/>
  <c r="F8" i="1"/>
  <c r="D5" i="1"/>
  <c r="B5" i="1"/>
  <c r="C8" i="6" l="1"/>
  <c r="F6" i="9" l="1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J9" i="9" s="1"/>
  <c r="F9" i="1"/>
  <c r="F5" i="1"/>
  <c r="G7" i="1" l="1"/>
  <c r="G9" i="1"/>
  <c r="G8" i="1"/>
  <c r="G8" i="9"/>
  <c r="B8" i="6" l="1"/>
  <c r="E6" i="6" l="1"/>
  <c r="E7" i="6"/>
  <c r="E4" i="6"/>
  <c r="E5" i="6"/>
  <c r="F7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<sst xmlns="http://schemas.openxmlformats.org/spreadsheetml/2006/main" count="54" uniqueCount="35">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</sst>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102</c:v>
                </c:pt>
                <c:pt idx="1">
                  <c:v>140</c:v>
                </c:pt>
                <c:pt idx="2">
                  <c:v>138</c:v>
                </c:pt>
                <c:pt idx="3">
                  <c:v>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1466256.28</c:v>
                </c:pt>
                <c:pt idx="1">
                  <c:v>1868962.74</c:v>
                </c:pt>
                <c:pt idx="2">
                  <c:v>1953652.61</c:v>
                </c:pt>
                <c:pt idx="3">
                  <c:v>1758025.89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5563680"/>
        <c:axId val="495555840"/>
        <c:axId val="0"/>
      </c:bar3DChart>
      <c:catAx>
        <c:axId val="495563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555840"/>
        <c:crosses val="autoZero"/>
        <c:auto val="1"/>
        <c:lblAlgn val="ctr"/>
        <c:lblOffset val="100"/>
        <c:noMultiLvlLbl val="0"/>
      </c:catAx>
      <c:valAx>
        <c:axId val="4955558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955636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$8,388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9.5461676333078435E-2"/>
                  <c:y val="0.2764043624981659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8531816884909941"/>
                  <c:y val="-0.2386830993951842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12134971485092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6011.9844961240306</c:v>
                </c:pt>
                <c:pt idx="1">
                  <c:v>2375.968992248062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$11,409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4.0035430573679108E-2"/>
                  <c:y val="0.3282202768132245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4543778584372878E-2"/>
                  <c:y val="-2.8157349896480331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3705751755618"/>
                      <c:h val="0.2145755693581780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10020.444444444445</c:v>
                </c:pt>
                <c:pt idx="1">
                  <c:v>1388.8888888888889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$8,490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0547028560234"/>
                  <c:y val="0.2272835460784793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940375920497922"/>
                  <c:y val="-0.2144449878547790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29253042661055"/>
                      <c:h val="0.161490683229813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6147.1011235955057</c:v>
                </c:pt>
                <c:pt idx="1">
                  <c:v>2342.696629213483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7815.8294573643407</c:v>
                </c:pt>
                <c:pt idx="1">
                  <c:v>10870.222222222223</c:v>
                </c:pt>
                <c:pt idx="2">
                  <c:v>7918.7865168539329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8490.0426356589142</c:v>
                </c:pt>
                <c:pt idx="1">
                  <c:v>14118.555555555555</c:v>
                </c:pt>
                <c:pt idx="2">
                  <c:v>8679.7677902621726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95559760"/>
        <c:axId val="495560936"/>
        <c:axId val="0"/>
      </c:bar3DChart>
      <c:catAx>
        <c:axId val="49555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560936"/>
        <c:crossesAt val="0"/>
        <c:auto val="1"/>
        <c:lblAlgn val="ctr"/>
        <c:lblOffset val="100"/>
        <c:noMultiLvlLbl val="0"/>
      </c:catAx>
      <c:valAx>
        <c:axId val="49556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95559760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865043080036783E-2"/>
                  <c:y val="-0.23047965854532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721077711503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8490.0426356589142</c:v>
                </c:pt>
                <c:pt idx="1">
                  <c:v>14118.555555555555</c:v>
                </c:pt>
                <c:pt idx="2">
                  <c:v>8679.7677902621726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95564464"/>
        <c:axId val="495561328"/>
        <c:axId val="0"/>
      </c:bar3DChart>
      <c:catAx>
        <c:axId val="49556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561328"/>
        <c:crosses val="autoZero"/>
        <c:auto val="1"/>
        <c:lblAlgn val="ctr"/>
        <c:lblOffset val="100"/>
        <c:noMultiLvlLbl val="0"/>
      </c:catAx>
      <c:valAx>
        <c:axId val="495561328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955644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2014-15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Public Health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200025</xdr:colOff>
      <xdr:row>51</xdr:row>
      <xdr:rowOff>9525</xdr:rowOff>
    </xdr:from>
    <xdr:to>
      <xdr:col>15</xdr:col>
      <xdr:colOff>188595</xdr:colOff>
      <xdr:row>69</xdr:row>
      <xdr:rowOff>0</xdr:rowOff>
    </xdr:to>
    <xdr:grpSp>
      <xdr:nvGrpSpPr>
        <xdr:cNvPr id="10" name="Group 9"/>
        <xdr:cNvGrpSpPr/>
      </xdr:nvGrpSpPr>
      <xdr:grpSpPr>
        <a:xfrm>
          <a:off x="200025" y="9839325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male, and eighty-seven (87)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Sixteen (16)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Twenty-five (25) percent of aid recipients are Federal Pell Grant eligible, with an average award of $4,456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$24,307</a:t>
          </a:r>
        </a:p>
      </xdr:txBody>
    </xdr:sp>
    <xdr:clientData/>
  </xdr:oneCellAnchor>
  <xdr:twoCellAnchor>
    <xdr:from>
      <xdr:col>12</xdr:col>
      <xdr:colOff>381000</xdr:colOff>
      <xdr:row>51</xdr:row>
      <xdr:rowOff>28575</xdr:rowOff>
    </xdr:from>
    <xdr:to>
      <xdr:col>14</xdr:col>
      <xdr:colOff>466725</xdr:colOff>
      <xdr:row>52</xdr:row>
      <xdr:rowOff>104775</xdr:rowOff>
    </xdr:to>
    <xdr:sp macro="" textlink="'Aid recipients by Class'!$C$8">
      <xdr:nvSpPr>
        <xdr:cNvPr id="6" name="TextBox 5"/>
        <xdr:cNvSpPr txBox="1"/>
      </xdr:nvSpPr>
      <xdr:spPr>
        <a:xfrm>
          <a:off x="7696200" y="98583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$7,046,898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524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0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0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0" t="s">
        <v>32</v>
      </c>
      <c r="B1" s="48"/>
      <c r="C1" s="48"/>
      <c r="D1" s="48"/>
    </row>
    <row r="2" spans="1:5" x14ac:dyDescent="0.25">
      <c r="A2" s="49" t="str">
        <f xml:space="preserve"> "Percentage of Total Cost for Resident " &amp; A1</f>
        <v>Percentage of Total Cost for Resident 2015-16</v>
      </c>
      <c r="B2" s="50"/>
      <c r="C2" s="50"/>
      <c r="D2" s="50"/>
    </row>
    <row r="3" spans="1:5" x14ac:dyDescent="0.25">
      <c r="A3" s="47" t="s">
        <v>8</v>
      </c>
      <c r="B3" s="19">
        <v>11622</v>
      </c>
      <c r="C3" s="53">
        <f>SUM(B3:B6)</f>
        <v>25134</v>
      </c>
      <c r="D3" s="53"/>
    </row>
    <row r="4" spans="1:5" x14ac:dyDescent="0.25">
      <c r="A4" s="47" t="s">
        <v>9</v>
      </c>
      <c r="B4" s="19">
        <v>840</v>
      </c>
      <c r="D4" s="53"/>
    </row>
    <row r="5" spans="1:5" x14ac:dyDescent="0.25">
      <c r="A5" s="47" t="s">
        <v>10</v>
      </c>
      <c r="B5" s="19">
        <v>9450</v>
      </c>
      <c r="D5" s="53"/>
    </row>
    <row r="6" spans="1:5" x14ac:dyDescent="0.25">
      <c r="A6" s="47" t="s">
        <v>11</v>
      </c>
      <c r="B6" s="19">
        <v>3222</v>
      </c>
      <c r="D6" s="53"/>
    </row>
    <row r="7" spans="1:5" x14ac:dyDescent="0.25">
      <c r="A7" s="18"/>
      <c r="B7" s="19"/>
    </row>
    <row r="8" spans="1:5" x14ac:dyDescent="0.25">
      <c r="A8" s="49" t="str">
        <f xml:space="preserve"> "Percentage of Total Cost for Nonresident " &amp; A1</f>
        <v>Percentage of Total Cost for Nonresident 2015-16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33</v>
      </c>
      <c r="B40" s="111">
        <v>42703</v>
      </c>
    </row>
    <row r="41" spans="1:2" x14ac:dyDescent="0.25">
      <c r="A41" s="1" t="s">
        <v>34</v>
      </c>
      <c r="B41" s="111">
        <v>42703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102</v>
      </c>
      <c r="C4" s="104">
        <v>1466256.28</v>
      </c>
      <c r="D4" s="28">
        <v>14375</v>
      </c>
      <c r="E4" s="26">
        <f>B4/$B$8</f>
        <v>0.19465648854961831</v>
      </c>
      <c r="F4" s="27">
        <f>C4/C8</f>
        <v>0.20807117967000038</v>
      </c>
      <c r="H4" s="54"/>
    </row>
    <row r="5" spans="1:8" ht="13.15" customHeight="1" x14ac:dyDescent="0.25">
      <c r="A5" s="40" t="s">
        <v>18</v>
      </c>
      <c r="B5" s="106">
        <v>140</v>
      </c>
      <c r="C5" s="104">
        <v>1868962.74</v>
      </c>
      <c r="D5" s="29">
        <v>13350</v>
      </c>
      <c r="E5" s="26">
        <f t="shared" ref="E5:E7" si="0">B5/$B$8</f>
        <v>0.26717557251908397</v>
      </c>
      <c r="F5" s="27">
        <f>C5/C8</f>
        <v>0.26521781176690079</v>
      </c>
      <c r="H5" s="54"/>
    </row>
    <row r="6" spans="1:8" ht="13.15" customHeight="1" x14ac:dyDescent="0.25">
      <c r="A6" s="40" t="s">
        <v>19</v>
      </c>
      <c r="B6" s="106">
        <v>138</v>
      </c>
      <c r="C6" s="104">
        <v>1953652.61</v>
      </c>
      <c r="D6" s="29">
        <v>14157</v>
      </c>
      <c r="E6" s="26">
        <f t="shared" si="0"/>
        <v>0.26335877862595419</v>
      </c>
      <c r="F6" s="27">
        <f>C6/C8</f>
        <v>0.27723584803884027</v>
      </c>
      <c r="H6" s="54"/>
    </row>
    <row r="7" spans="1:8" ht="13.15" customHeight="1" thickBot="1" x14ac:dyDescent="0.3">
      <c r="A7" s="41" t="s">
        <v>20</v>
      </c>
      <c r="B7" s="107">
        <v>144</v>
      </c>
      <c r="C7" s="104">
        <v>1758025.89</v>
      </c>
      <c r="D7" s="29">
        <v>12209</v>
      </c>
      <c r="E7" s="26">
        <f t="shared" si="0"/>
        <v>0.27480916030534353</v>
      </c>
      <c r="F7" s="27">
        <f>C7/C8</f>
        <v>0.24947516052425864</v>
      </c>
      <c r="H7" s="54"/>
    </row>
    <row r="8" spans="1:8" ht="13.15" customHeight="1" thickBot="1" x14ac:dyDescent="0.3">
      <c r="A8" s="57" t="s">
        <v>16</v>
      </c>
      <c r="B8" s="58">
        <f>SUM(B4:B7)</f>
        <v>524</v>
      </c>
      <c r="C8" s="59">
        <f>SUM(C4:C7)</f>
        <v>7046897.5199999996</v>
      </c>
      <c r="D8" s="60">
        <f>(C8/B8)</f>
        <v>13448.277709923663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Data'!$A$40</f>
        <v>Start</v>
      </c>
      <c r="B40" s="112">
        <f>'COA Data'!$B$40</f>
        <v>42703</v>
      </c>
    </row>
    <row r="41" spans="1:2" x14ac:dyDescent="0.25">
      <c r="A41" s="1" t="str">
        <f>'COA Data'!$A$41</f>
        <v>Finish</v>
      </c>
      <c r="B41" s="112">
        <f>'COA Data'!$B$41</f>
        <v>42703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thickBot="1" x14ac:dyDescent="0.35"/>
    <row r="3" spans="1:10" ht="14.1" customHeight="1" x14ac:dyDescent="0.25">
      <c r="A3" s="65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42"/>
      <c r="B4" s="4"/>
      <c r="C4" s="4"/>
      <c r="D4" s="4"/>
      <c r="E4" s="4"/>
      <c r="F4" s="4"/>
      <c r="G4" s="5"/>
    </row>
    <row r="5" spans="1:10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10" ht="10.5" customHeight="1" x14ac:dyDescent="0.25">
      <c r="A6" s="73" t="s">
        <v>7</v>
      </c>
      <c r="B6" s="33">
        <v>258</v>
      </c>
      <c r="C6" s="34"/>
      <c r="D6" s="35">
        <v>9</v>
      </c>
      <c r="E6" s="36"/>
      <c r="F6" s="33">
        <f>B6+D6</f>
        <v>267</v>
      </c>
      <c r="G6" s="34"/>
    </row>
    <row r="7" spans="1:10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10" ht="15.95" customHeight="1" x14ac:dyDescent="0.25">
      <c r="A8" s="44" t="s">
        <v>28</v>
      </c>
      <c r="B8" s="82">
        <v>2164092</v>
      </c>
      <c r="C8" s="83">
        <f>B8/B6</f>
        <v>8387.9534883720935</v>
      </c>
      <c r="D8" s="84">
        <v>102684</v>
      </c>
      <c r="E8" s="84">
        <f>D8/D6</f>
        <v>11409.333333333334</v>
      </c>
      <c r="F8" s="82">
        <f>B8+D8</f>
        <v>2266776</v>
      </c>
      <c r="G8" s="85">
        <f>F8/F6</f>
        <v>8489.7977528089887</v>
      </c>
    </row>
    <row r="9" spans="1:10" ht="15.95" customHeight="1" x14ac:dyDescent="0.25">
      <c r="A9" s="45" t="s">
        <v>22</v>
      </c>
      <c r="B9" s="78">
        <v>1551092</v>
      </c>
      <c r="C9" s="79">
        <f>B9/B6</f>
        <v>6011.9844961240306</v>
      </c>
      <c r="D9" s="80">
        <v>90184</v>
      </c>
      <c r="E9" s="80">
        <f>D9/D6</f>
        <v>10020.444444444445</v>
      </c>
      <c r="F9" s="78">
        <f>B9+D9</f>
        <v>1641276</v>
      </c>
      <c r="G9" s="81">
        <f>F9/F6</f>
        <v>6147.1011235955057</v>
      </c>
      <c r="J9" s="113">
        <f>F9/F8</f>
        <v>0.7240574278181876</v>
      </c>
    </row>
    <row r="10" spans="1:10" ht="15.95" customHeight="1" thickBot="1" x14ac:dyDescent="0.3">
      <c r="A10" s="71" t="s">
        <v>27</v>
      </c>
      <c r="B10" s="74">
        <v>613000</v>
      </c>
      <c r="C10" s="75">
        <f>B10/B6</f>
        <v>2375.968992248062</v>
      </c>
      <c r="D10" s="76">
        <v>12500</v>
      </c>
      <c r="E10" s="76">
        <f>D10/D6</f>
        <v>1388.8888888888889</v>
      </c>
      <c r="F10" s="74">
        <f>B10+D10</f>
        <v>625500</v>
      </c>
      <c r="G10" s="77">
        <f>F10/F6</f>
        <v>2342.696629213483</v>
      </c>
    </row>
    <row r="11" spans="1:10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10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10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10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10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tr">
        <f>'COA Data'!A40</f>
        <v>Start</v>
      </c>
      <c r="B40" s="112">
        <f>'COA Data'!B40</f>
        <v>42703</v>
      </c>
    </row>
    <row r="41" spans="1:2" x14ac:dyDescent="0.25">
      <c r="A41" s="1" t="str">
        <f>'COA Data'!A41</f>
        <v>Finish</v>
      </c>
      <c r="B41" s="112">
        <f>'COA Data'!B41</f>
        <v>42703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A2" sqref="A2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258</v>
      </c>
      <c r="C5" s="34"/>
      <c r="D5" s="70">
        <f>'Gift Aid - Merit vs Need'!D6</f>
        <v>9</v>
      </c>
      <c r="E5" s="36"/>
      <c r="F5" s="69">
        <f>B5+D5</f>
        <v>267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4206915</v>
      </c>
      <c r="C7" s="83">
        <f>B7/B5</f>
        <v>16305.872093023256</v>
      </c>
      <c r="D7" s="84">
        <v>224899</v>
      </c>
      <c r="E7" s="84">
        <f>D7/D5</f>
        <v>24988.777777777777</v>
      </c>
      <c r="F7" s="82">
        <f>B7+D7</f>
        <v>4431814</v>
      </c>
      <c r="G7" s="85">
        <f>F7/F5</f>
        <v>16598.554307116105</v>
      </c>
    </row>
    <row r="8" spans="1:7" ht="15.95" customHeight="1" x14ac:dyDescent="0.25">
      <c r="A8" s="62" t="s">
        <v>30</v>
      </c>
      <c r="B8" s="86">
        <f>B7-B9</f>
        <v>2016484</v>
      </c>
      <c r="C8" s="87">
        <f>B8/B5</f>
        <v>7815.8294573643407</v>
      </c>
      <c r="D8" s="88">
        <f>D7-D9</f>
        <v>97832</v>
      </c>
      <c r="E8" s="88">
        <f>D8/D5</f>
        <v>10870.222222222223</v>
      </c>
      <c r="F8" s="86">
        <f>B8+D8</f>
        <v>2114316</v>
      </c>
      <c r="G8" s="89">
        <f>F8/F5</f>
        <v>7918.7865168539329</v>
      </c>
    </row>
    <row r="9" spans="1:7" ht="15.95" customHeight="1" thickBot="1" x14ac:dyDescent="0.3">
      <c r="A9" s="63" t="s">
        <v>31</v>
      </c>
      <c r="B9" s="90">
        <v>2190431</v>
      </c>
      <c r="C9" s="91">
        <f>B9/B5</f>
        <v>8490.0426356589142</v>
      </c>
      <c r="D9" s="92">
        <v>127067</v>
      </c>
      <c r="E9" s="92">
        <f>D9/D5</f>
        <v>14118.555555555555</v>
      </c>
      <c r="F9" s="90">
        <f>B9+D9</f>
        <v>2317498</v>
      </c>
      <c r="G9" s="93">
        <f>F9/F5</f>
        <v>8679.7677902621726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Data'!A40</f>
        <v>Start</v>
      </c>
      <c r="B40" s="112">
        <f>'COA Data'!B40</f>
        <v>42703</v>
      </c>
    </row>
    <row r="41" spans="1:2" x14ac:dyDescent="0.25">
      <c r="A41" s="1" t="str">
        <f>'COA Data'!A41</f>
        <v>Finish</v>
      </c>
      <c r="B41" s="112">
        <f>'COA Data'!B41</f>
        <v>42703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N24" sqref="N24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Data'!A40</f>
        <v>Start</v>
      </c>
      <c r="B60" s="112">
        <f>'COA Data'!B40</f>
        <v>42703</v>
      </c>
    </row>
    <row r="61" spans="1:2" x14ac:dyDescent="0.25">
      <c r="A61" s="1" t="str">
        <f>'COA Data'!A41</f>
        <v>Finish</v>
      </c>
      <c r="B61" s="112"/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R62" sqref="R62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80" spans="1:2" x14ac:dyDescent="0.25">
      <c r="A80" s="1" t="str">
        <f>'COA Data'!$A$40</f>
        <v>Start</v>
      </c>
      <c r="B80" s="112">
        <f>'COA Data'!$B$40</f>
        <v>42703</v>
      </c>
    </row>
    <row r="81" spans="1:2" x14ac:dyDescent="0.25">
      <c r="A81" s="1" t="str">
        <f>'COA Data'!$A$41</f>
        <v>Finish</v>
      </c>
      <c r="B81" s="112">
        <f>'COA Data'!$B$41</f>
        <v>42703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Q20" sqref="Q20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3" customWidth="1"/>
  </cols>
  <sheetData>
    <row r="2" spans="1:16" ht="23.25" x14ac:dyDescent="0.35">
      <c r="A2" s="109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19" ht="29.25" customHeight="1" x14ac:dyDescent="0.25"/>
    <row r="36" spans="1:16" ht="38.25" customHeight="1" x14ac:dyDescent="0.25"/>
    <row r="37" spans="1:16" ht="23.25" x14ac:dyDescent="0.35">
      <c r="A37" s="109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</row>
    <row r="42" spans="1:16" ht="17.25" customHeight="1" x14ac:dyDescent="0.25"/>
    <row r="54" ht="18" customHeight="1" x14ac:dyDescent="0.25"/>
    <row r="80" spans="1:2" x14ac:dyDescent="0.25">
      <c r="A80" s="1" t="str">
        <f>'COA Data'!$A$40</f>
        <v>Start</v>
      </c>
      <c r="B80" s="112">
        <f>'COA Data'!$B$40</f>
        <v>42703</v>
      </c>
    </row>
    <row r="81" spans="1:2" x14ac:dyDescent="0.25">
      <c r="A81" s="1" t="str">
        <f>'COA Data'!$A$41</f>
        <v>Finish</v>
      </c>
      <c r="B81" s="112">
        <f>'COA Data'!$B$41</f>
        <v>42703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2015-01-30T21:04:45Z</cp:lastPrinted>
  <dcterms:created xsi:type="dcterms:W3CDTF">2013-02-22T13:49:14Z</dcterms:created>
  <dcterms:modified xsi:type="dcterms:W3CDTF">2016-11-29T15:05:14Z</dcterms:modified>
</cp:coreProperties>
</file>