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one\"/>
    </mc:Choice>
  </mc:AlternateContent>
  <bookViews>
    <workbookView xWindow="0" yWindow="0" windowWidth="32910" windowHeight="14085" tabRatio="710"/>
  </bookViews>
  <sheets>
    <sheet name="Page 1" sheetId="1" r:id="rId1"/>
    <sheet name="COA" sheetId="2" r:id="rId2"/>
    <sheet name="Apps &amp; Awards" sheetId="3" r:id="rId3"/>
    <sheet name="Std Fin Aid Awards" sheetId="4" r:id="rId4"/>
    <sheet name="Total Std Aid" sheetId="5" r:id="rId5"/>
    <sheet name="Undergrad School" sheetId="6" r:id="rId6"/>
    <sheet name="Loan Debt" sheetId="7" r:id="rId7"/>
  </sheets>
  <externalReferences>
    <externalReference r:id="rId8"/>
  </externalReferences>
  <definedNames>
    <definedName name="_xlnm.Print_Area" localSheetId="2">'Apps &amp; Awards'!$A$1:$H$7</definedName>
    <definedName name="_xlnm.Print_Area" localSheetId="1">COA!$A$1:$J$27</definedName>
    <definedName name="_xlnm.Print_Area" localSheetId="0">'Page 1'!$A$1:$K$46</definedName>
  </definedNames>
  <calcPr calcId="162913"/>
</workbook>
</file>

<file path=xl/calcChain.xml><?xml version="1.0" encoding="utf-8"?>
<calcChain xmlns="http://schemas.openxmlformats.org/spreadsheetml/2006/main">
  <c r="H28" i="4" l="1"/>
  <c r="E26" i="4"/>
  <c r="C26" i="4"/>
  <c r="I22" i="4"/>
  <c r="E22" i="4"/>
  <c r="C22" i="4"/>
  <c r="I21" i="4"/>
  <c r="E21" i="4"/>
  <c r="C21" i="4"/>
  <c r="I20" i="4"/>
  <c r="E20" i="4"/>
  <c r="C20" i="4"/>
  <c r="I19" i="4"/>
  <c r="E19" i="4"/>
  <c r="C19" i="4"/>
  <c r="I18" i="4"/>
  <c r="E18" i="4"/>
  <c r="C18" i="4"/>
  <c r="I17" i="4"/>
  <c r="E17" i="4"/>
  <c r="C17" i="4"/>
  <c r="I13" i="4"/>
  <c r="E13" i="4"/>
  <c r="C13" i="4"/>
  <c r="I12" i="4"/>
  <c r="E12" i="4"/>
  <c r="C12" i="4"/>
  <c r="I11" i="4"/>
  <c r="E11" i="4"/>
  <c r="C11" i="4"/>
  <c r="I10" i="4"/>
  <c r="E10" i="4"/>
  <c r="C10" i="4"/>
  <c r="I9" i="4"/>
  <c r="E9" i="4"/>
  <c r="C9" i="4"/>
  <c r="I8" i="4"/>
  <c r="E8" i="4"/>
  <c r="C8" i="4"/>
  <c r="I7" i="4"/>
  <c r="E7" i="4"/>
  <c r="C7" i="4"/>
  <c r="I6" i="4"/>
  <c r="E6" i="4"/>
  <c r="C6" i="4"/>
  <c r="I5" i="4"/>
  <c r="E5" i="4"/>
  <c r="C5" i="4"/>
  <c r="I4" i="4"/>
  <c r="E4" i="4"/>
  <c r="C4" i="4"/>
  <c r="I2" i="4"/>
  <c r="G2" i="4"/>
  <c r="I3" i="4"/>
  <c r="E3" i="4"/>
  <c r="C3" i="4"/>
  <c r="G3" i="4" s="1"/>
  <c r="A1" i="4"/>
  <c r="K3" i="4" l="1"/>
  <c r="I23" i="4"/>
  <c r="I28" i="4" s="1"/>
  <c r="E23" i="4"/>
  <c r="C23" i="4"/>
  <c r="Q17" i="2"/>
  <c r="D7" i="3" l="1"/>
  <c r="C27" i="4" l="1"/>
  <c r="I26" i="4"/>
  <c r="I14" i="4"/>
  <c r="W28" i="4"/>
  <c r="U27" i="4"/>
  <c r="U28" i="4" s="1"/>
  <c r="T27" i="4"/>
  <c r="X27" i="4" s="1"/>
  <c r="R27" i="4"/>
  <c r="P27" i="4"/>
  <c r="T26" i="4"/>
  <c r="X26" i="4" s="1"/>
  <c r="R23" i="4"/>
  <c r="P23" i="4"/>
  <c r="P28" i="4" s="1"/>
  <c r="T22" i="4"/>
  <c r="X22" i="4" s="1"/>
  <c r="T21" i="4"/>
  <c r="X21" i="4" s="1"/>
  <c r="T20" i="4"/>
  <c r="X20" i="4" s="1"/>
  <c r="T19" i="4"/>
  <c r="X19" i="4" s="1"/>
  <c r="T18" i="4"/>
  <c r="X18" i="4" s="1"/>
  <c r="T17" i="4"/>
  <c r="X17" i="4" s="1"/>
  <c r="T14" i="4"/>
  <c r="X14" i="4" s="1"/>
  <c r="R14" i="4"/>
  <c r="P14" i="4"/>
  <c r="T13" i="4"/>
  <c r="X13" i="4" s="1"/>
  <c r="T12" i="4"/>
  <c r="X12" i="4" s="1"/>
  <c r="T11" i="4"/>
  <c r="X11" i="4" s="1"/>
  <c r="T10" i="4"/>
  <c r="X10" i="4" s="1"/>
  <c r="T9" i="4"/>
  <c r="X9" i="4" s="1"/>
  <c r="T8" i="4"/>
  <c r="X8" i="4" s="1"/>
  <c r="T7" i="4"/>
  <c r="X7" i="4" s="1"/>
  <c r="T6" i="4"/>
  <c r="X6" i="4" s="1"/>
  <c r="T5" i="4"/>
  <c r="X5" i="4" s="1"/>
  <c r="T4" i="4"/>
  <c r="X4" i="4" s="1"/>
  <c r="T3" i="4"/>
  <c r="X3" i="4" s="1"/>
  <c r="R28" i="4" l="1"/>
  <c r="I27" i="4"/>
  <c r="T23" i="4"/>
  <c r="T28" i="4" l="1"/>
  <c r="X23" i="4"/>
  <c r="X28" i="4" l="1"/>
  <c r="L25" i="3"/>
  <c r="K25" i="3"/>
  <c r="Y7" i="3" l="1"/>
  <c r="Z7" i="3"/>
  <c r="Q15" i="2" l="1"/>
  <c r="O15" i="2"/>
  <c r="P15" i="2"/>
  <c r="B16" i="2" s="1"/>
  <c r="F3" i="3" l="1"/>
  <c r="H3" i="3" s="1"/>
  <c r="D4" i="6"/>
  <c r="D3" i="6"/>
  <c r="D2" i="6"/>
  <c r="C4" i="6"/>
  <c r="C3" i="6"/>
  <c r="C2" i="6"/>
  <c r="B3" i="6"/>
  <c r="B2" i="6"/>
  <c r="A2" i="6"/>
  <c r="A7" i="6" s="1"/>
  <c r="H27" i="4"/>
  <c r="J28" i="4"/>
  <c r="G22" i="4"/>
  <c r="K22" i="4" s="1"/>
  <c r="G21" i="4"/>
  <c r="K21" i="4" s="1"/>
  <c r="G20" i="4"/>
  <c r="K20" i="4" s="1"/>
  <c r="G19" i="4"/>
  <c r="K19" i="4" s="1"/>
  <c r="G18" i="4"/>
  <c r="K18" i="4" s="1"/>
  <c r="G17" i="4"/>
  <c r="K17" i="4" s="1"/>
  <c r="G4" i="4"/>
  <c r="K4" i="4" s="1"/>
  <c r="G5" i="4"/>
  <c r="K5" i="4" s="1"/>
  <c r="G6" i="4"/>
  <c r="K6" i="4" s="1"/>
  <c r="G7" i="4"/>
  <c r="K7" i="4" s="1"/>
  <c r="G8" i="4"/>
  <c r="K8" i="4" s="1"/>
  <c r="G9" i="4"/>
  <c r="K9" i="4" s="1"/>
  <c r="G10" i="4"/>
  <c r="K10" i="4" s="1"/>
  <c r="G11" i="4"/>
  <c r="K11" i="4" s="1"/>
  <c r="G12" i="4"/>
  <c r="K12" i="4" s="1"/>
  <c r="G13" i="4"/>
  <c r="K13" i="4" s="1"/>
  <c r="C14" i="4"/>
  <c r="E14" i="4"/>
  <c r="AD28" i="4"/>
  <c r="AC27" i="4"/>
  <c r="Z27" i="4"/>
  <c r="AB26" i="4"/>
  <c r="AB27" i="4" s="1"/>
  <c r="AF27" i="4" s="1"/>
  <c r="Z23" i="4"/>
  <c r="AB23" i="4" s="1"/>
  <c r="AF23" i="4" s="1"/>
  <c r="AB22" i="4"/>
  <c r="AF22" i="4" s="1"/>
  <c r="AB21" i="4"/>
  <c r="AF21" i="4" s="1"/>
  <c r="AB20" i="4"/>
  <c r="AF20" i="4" s="1"/>
  <c r="AB19" i="4"/>
  <c r="AF19" i="4" s="1"/>
  <c r="AB18" i="4"/>
  <c r="AF18" i="4" s="1"/>
  <c r="AB17" i="4"/>
  <c r="AF17" i="4" s="1"/>
  <c r="Z14" i="4"/>
  <c r="AB13" i="4"/>
  <c r="AB12" i="4"/>
  <c r="AB11" i="4"/>
  <c r="AF11" i="4" s="1"/>
  <c r="AB10" i="4"/>
  <c r="AF10" i="4" s="1"/>
  <c r="AB9" i="4"/>
  <c r="AF9" i="4" s="1"/>
  <c r="AB8" i="4"/>
  <c r="AF8" i="4" s="1"/>
  <c r="AB7" i="4"/>
  <c r="AF7" i="4" s="1"/>
  <c r="AB6" i="4"/>
  <c r="AF6" i="4" s="1"/>
  <c r="AB5" i="4"/>
  <c r="AF5" i="4" s="1"/>
  <c r="AB4" i="4"/>
  <c r="AF4" i="4" s="1"/>
  <c r="AB3" i="4"/>
  <c r="AF3" i="4" s="1"/>
  <c r="AB7" i="3"/>
  <c r="E7" i="3"/>
  <c r="F5" i="3"/>
  <c r="F4" i="3"/>
  <c r="O17" i="2"/>
  <c r="B17" i="2" s="1"/>
  <c r="P17" i="2"/>
  <c r="B18" i="2"/>
  <c r="R17" i="2"/>
  <c r="N17" i="2"/>
  <c r="B15" i="2" s="1"/>
  <c r="O5" i="2"/>
  <c r="B5" i="2" s="1"/>
  <c r="P5" i="2"/>
  <c r="B4" i="2" s="1"/>
  <c r="Q5" i="2"/>
  <c r="B6" i="2" s="1"/>
  <c r="R5" i="2"/>
  <c r="B3" i="2"/>
  <c r="E27" i="4"/>
  <c r="G26" i="4"/>
  <c r="K26" i="4" s="1"/>
  <c r="AA5" i="3"/>
  <c r="AA6" i="3" s="1"/>
  <c r="AC6" i="3" s="1"/>
  <c r="AA4" i="3"/>
  <c r="AC4" i="3" s="1"/>
  <c r="AA3" i="3"/>
  <c r="AC3" i="3" s="1"/>
  <c r="A11" i="6" l="1"/>
  <c r="B19" i="2"/>
  <c r="C18" i="2" s="1"/>
  <c r="B7" i="2"/>
  <c r="G23" i="4"/>
  <c r="K23" i="4" s="1"/>
  <c r="AF26" i="4"/>
  <c r="D7" i="6"/>
  <c r="D11" i="6" s="1"/>
  <c r="B7" i="6"/>
  <c r="B11" i="6" s="1"/>
  <c r="G27" i="4"/>
  <c r="C2" i="5" s="1"/>
  <c r="Z28" i="4"/>
  <c r="AB28" i="4" s="1"/>
  <c r="AF28" i="4" s="1"/>
  <c r="E28" i="4"/>
  <c r="L24" i="3" s="1"/>
  <c r="L26" i="3" s="1"/>
  <c r="E6" i="3" s="1"/>
  <c r="C28" i="4"/>
  <c r="K24" i="3" s="1"/>
  <c r="K26" i="3" s="1"/>
  <c r="D6" i="3" s="1"/>
  <c r="C7" i="6"/>
  <c r="C11" i="6" s="1"/>
  <c r="H5" i="3"/>
  <c r="F7" i="3"/>
  <c r="H7" i="3" s="1"/>
  <c r="AA7" i="3"/>
  <c r="AC7" i="3" s="1"/>
  <c r="AC5" i="3"/>
  <c r="Q18" i="2"/>
  <c r="Q6" i="2"/>
  <c r="H4" i="3"/>
  <c r="AB14" i="4"/>
  <c r="AF14" i="4" s="1"/>
  <c r="G14" i="4"/>
  <c r="A2" i="5" s="1"/>
  <c r="S17" i="2"/>
  <c r="S5" i="2"/>
  <c r="G7" i="6" l="1"/>
  <c r="F6" i="3"/>
  <c r="H6" i="3" s="1"/>
  <c r="C16" i="2"/>
  <c r="C17" i="2"/>
  <c r="C15" i="2"/>
  <c r="C6" i="2"/>
  <c r="N45" i="2"/>
  <c r="C5" i="2"/>
  <c r="C3" i="2"/>
  <c r="C4" i="2"/>
  <c r="B2" i="5"/>
  <c r="K27" i="4"/>
  <c r="G28" i="4"/>
  <c r="K28" i="4" s="1"/>
  <c r="K25" i="5"/>
  <c r="K14" i="4"/>
  <c r="C19" i="2" l="1"/>
  <c r="C7" i="2"/>
  <c r="E2" i="5"/>
  <c r="L1" i="1" s="1"/>
  <c r="F7" i="5" l="1"/>
</calcChain>
</file>

<file path=xl/sharedStrings.xml><?xml version="1.0" encoding="utf-8"?>
<sst xmlns="http://schemas.openxmlformats.org/spreadsheetml/2006/main" count="239" uniqueCount="130">
  <si>
    <t>Resident</t>
  </si>
  <si>
    <t>Tuition &amp; Fees</t>
  </si>
  <si>
    <t>Books &amp; Supplies</t>
  </si>
  <si>
    <t>Room &amp; Board</t>
  </si>
  <si>
    <t>Misc. &amp; Travel</t>
  </si>
  <si>
    <t>Total</t>
  </si>
  <si>
    <t>Nonresident</t>
  </si>
  <si>
    <t>Under- graduate</t>
  </si>
  <si>
    <t>% Change</t>
  </si>
  <si>
    <t>Grad/ Professional</t>
  </si>
  <si>
    <t>Subtotal</t>
  </si>
  <si>
    <t>Loans</t>
  </si>
  <si>
    <t>Student Employment</t>
  </si>
  <si>
    <t>Grand Total</t>
  </si>
  <si>
    <t xml:space="preserve">  Federal Pell Grants</t>
  </si>
  <si>
    <t xml:space="preserve">  Federal Supplemental Opportunity Grant</t>
  </si>
  <si>
    <t xml:space="preserve">  HOPE Scholarships</t>
  </si>
  <si>
    <t xml:space="preserve">  Athletic Scholarships</t>
  </si>
  <si>
    <t xml:space="preserve">  Institutional Grants/Scholarships</t>
  </si>
  <si>
    <t xml:space="preserve">  State (Non-Georgia) Grants/Scholarships</t>
  </si>
  <si>
    <t xml:space="preserve">  Federal (Other) Grants/Scholarships</t>
  </si>
  <si>
    <t xml:space="preserve">  Private (External) Grants/Scholarships</t>
  </si>
  <si>
    <t xml:space="preserve">  Federal Perkins Loan</t>
  </si>
  <si>
    <t xml:space="preserve">  Federal PLUS Loans</t>
  </si>
  <si>
    <t xml:space="preserve">  Federal Direct Loans - Unsubsidized</t>
  </si>
  <si>
    <t xml:space="preserve">  Federal Direct Loans - Subsidized</t>
  </si>
  <si>
    <t xml:space="preserve">  State (Non-Georgia) Loans</t>
  </si>
  <si>
    <t xml:space="preserve">  Private Loans</t>
  </si>
  <si>
    <t xml:space="preserve">  Federal Work-Study Program</t>
  </si>
  <si>
    <t>Employment</t>
  </si>
  <si>
    <t>Private</t>
  </si>
  <si>
    <t>Institutional</t>
  </si>
  <si>
    <t>State</t>
  </si>
  <si>
    <t>Federal</t>
  </si>
  <si>
    <t>Year of Graduation</t>
  </si>
  <si>
    <t>Debt of Undergraduate Students Graduating With Student Loans</t>
  </si>
  <si>
    <t/>
  </si>
  <si>
    <t>Under-graduate</t>
  </si>
  <si>
    <t>Grad/ Prof</t>
  </si>
  <si>
    <t>Total Federal Aid Applications (FAFSA)</t>
  </si>
  <si>
    <t>Total Unduplicated Aid Recipients</t>
  </si>
  <si>
    <t>Average Aid per Student Recipient</t>
  </si>
  <si>
    <t>Aid Recipients as Percent of Enrolled</t>
  </si>
  <si>
    <t>Scholarships, Grants &amp; Waivers</t>
  </si>
  <si>
    <t xml:space="preserve">UNIVERSITY OF GEORGIA:  Student Financial Aid Summary   </t>
  </si>
  <si>
    <t>Source: Office of Student Financial Aid</t>
  </si>
  <si>
    <t>2010-11</t>
  </si>
  <si>
    <t>2011-12</t>
  </si>
  <si>
    <t>2012-13</t>
  </si>
  <si>
    <t xml:space="preserve"> </t>
  </si>
  <si>
    <t>Total           2013-14</t>
  </si>
  <si>
    <t>Other (External) Grants/Scholarships</t>
  </si>
  <si>
    <t>Institutional Grants/Scholarships</t>
  </si>
  <si>
    <t>Athletic Scholarships</t>
  </si>
  <si>
    <t>Federal Pell Grants</t>
  </si>
  <si>
    <t>Federal Supplemental Educational Opportunity Grant</t>
  </si>
  <si>
    <t>Federal (Other) Grants/Scholarships</t>
  </si>
  <si>
    <t>HOPE Scholarships</t>
  </si>
  <si>
    <t>Zell Miller Scholarship</t>
  </si>
  <si>
    <t>State (Other) Grants/Scholarships</t>
  </si>
  <si>
    <t>KEY-&gt;</t>
  </si>
  <si>
    <t>2013-14</t>
  </si>
  <si>
    <t>Total           2014-15</t>
  </si>
  <si>
    <t>Total Unduplicated Enrollment</t>
  </si>
  <si>
    <t>Line 3 used "ISIRs for All Students" query in SQL\Surveys\Annual Reports</t>
  </si>
  <si>
    <t>Line 4 used "Enrollment Counts for Year by Level" query in SQL\Surveys\Annual Reports</t>
  </si>
  <si>
    <t>Student Aid Applicants</t>
  </si>
  <si>
    <t>Line 6 from Factbook (dollar totals divide by undup students)</t>
  </si>
  <si>
    <t>to do - question of assistantships</t>
  </si>
  <si>
    <t>&lt;- numbers pulled from previous worksheet</t>
  </si>
  <si>
    <t>2014-15</t>
  </si>
  <si>
    <t>N/A</t>
  </si>
  <si>
    <t xml:space="preserve">  Miscellaneous Tuition/Fee Payments/Waivers</t>
  </si>
  <si>
    <t xml:space="preserve">  Graduate Assistantship Tuition Waivers</t>
  </si>
  <si>
    <t>$39,629,481*</t>
  </si>
  <si>
    <t xml:space="preserve">  Zell Miller Scholarships</t>
  </si>
  <si>
    <t>Resident Information:</t>
  </si>
  <si>
    <t>NonResident Information:</t>
  </si>
  <si>
    <t>Total           2015-16</t>
  </si>
  <si>
    <t>Line 5 from Factbook [Financial Aid Programs Chart - Unduplicated Count]</t>
  </si>
  <si>
    <t>start:</t>
  </si>
  <si>
    <t>done:</t>
  </si>
  <si>
    <t>Information from current &amp; previous year factbook(s)</t>
  </si>
  <si>
    <t>Folder: O:\Departments\Compliance\Factbook\(YY-1)YY\</t>
  </si>
  <si>
    <t>Folder: O:\Departments\Compliance\Factbook\(YY-2)(YY-1)\</t>
  </si>
  <si>
    <t>STUDENT FINANCIAL AID AWARDS 2015-16</t>
  </si>
  <si>
    <t>2015-16</t>
  </si>
  <si>
    <t>Start</t>
  </si>
  <si>
    <t>Done</t>
  </si>
  <si>
    <t>Tuition/Fees</t>
  </si>
  <si>
    <t>Room/Board</t>
  </si>
  <si>
    <t>Books</t>
  </si>
  <si>
    <t>Misc/Travel</t>
  </si>
  <si>
    <t>Sub/Plus</t>
  </si>
  <si>
    <t>2015-2016</t>
  </si>
  <si>
    <t>2016-2017</t>
  </si>
  <si>
    <t>Total           2016-17</t>
  </si>
  <si>
    <t>2016
2017</t>
  </si>
  <si>
    <t>2015
2016</t>
  </si>
  <si>
    <t>Finish</t>
  </si>
  <si>
    <t>Median Total Student Loan Debt of Borrowers</t>
  </si>
  <si>
    <t>2017-2018</t>
  </si>
  <si>
    <t>2017
2018</t>
  </si>
  <si>
    <t>COUNT(PERSON_UID)</t>
  </si>
  <si>
    <t>STUDENT_CLASSIFICATION</t>
  </si>
  <si>
    <t>Grad/Prof</t>
  </si>
  <si>
    <t>Undergrad</t>
  </si>
  <si>
    <t>STUDENT FINANCIAL AID AWARDS 2017-18</t>
  </si>
  <si>
    <t>OIR CDS</t>
  </si>
  <si>
    <t>2016-17</t>
  </si>
  <si>
    <t>GRAD_DEBT_MDN</t>
  </si>
  <si>
    <t>MERGEDyyyy_yy.xlsx</t>
  </si>
  <si>
    <t>* Information gathered from the College Scorecard website</t>
  </si>
  <si>
    <t>University of Georgia</t>
  </si>
  <si>
    <t>UNITID</t>
  </si>
  <si>
    <t>OPEID</t>
  </si>
  <si>
    <t>OPEID6</t>
  </si>
  <si>
    <t>INSTNM</t>
  </si>
  <si>
    <t>Cell BEW</t>
  </si>
  <si>
    <t>2009-10</t>
  </si>
  <si>
    <t xml:space="preserve">  State Loans</t>
  </si>
  <si>
    <t xml:space="preserve">  State Grants/Scholarships</t>
  </si>
  <si>
    <t>Line4 now from OIR</t>
  </si>
  <si>
    <t>2018-2019</t>
  </si>
  <si>
    <t>FINANCIAL AID APPLICATIONS AND AWARDS 2018-19</t>
  </si>
  <si>
    <t>O:\Documents\Awarding Manual\2018-19 Awarding Manual\2018-19 Fall &amp; Spring COA - Undergrad - In-State.pdf</t>
  </si>
  <si>
    <t>O:\Documents\Awarding Manual\2018-19 Awarding Manual\2018-19 Fall &amp; Spring COA - Undergrad - Out-of-State</t>
  </si>
  <si>
    <t>2017-18</t>
  </si>
  <si>
    <t>Total           
2018-19</t>
  </si>
  <si>
    <t>Total           
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</si>
</sst>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0.0%"/>
    <numFmt numFmtId="166" formatCode="mm/dd/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3" fillId="0" borderId="0" xfId="0" applyFont="1"/>
    <xf numFmtId="9" fontId="3" fillId="0" borderId="0" xfId="1" applyFont="1"/>
    <xf numFmtId="3" fontId="3" fillId="0" borderId="1" xfId="0" applyNumberFormat="1" applyFont="1" applyBorder="1" applyAlignment="1">
      <alignment horizontal="right" wrapText="1"/>
    </xf>
    <xf numFmtId="9" fontId="3" fillId="0" borderId="1" xfId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9" fontId="7" fillId="0" borderId="0" xfId="0" applyNumberFormat="1" applyFont="1" applyAlignment="1">
      <alignment horizontal="center"/>
    </xf>
    <xf numFmtId="6" fontId="7" fillId="0" borderId="0" xfId="0" applyNumberFormat="1" applyFont="1"/>
    <xf numFmtId="0" fontId="8" fillId="0" borderId="0" xfId="0" quotePrefix="1" applyFont="1"/>
    <xf numFmtId="0" fontId="6" fillId="0" borderId="0" xfId="0" applyFont="1" applyFill="1" applyBorder="1" applyAlignment="1">
      <alignment horizontal="center"/>
    </xf>
    <xf numFmtId="0" fontId="0" fillId="0" borderId="0" xfId="0" applyFill="1"/>
    <xf numFmtId="0" fontId="6" fillId="3" borderId="0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9" fillId="0" borderId="0" xfId="0" applyFont="1" applyBorder="1" applyAlignment="1"/>
    <xf numFmtId="0" fontId="9" fillId="0" borderId="2" xfId="0" applyFont="1" applyBorder="1" applyAlignment="1"/>
    <xf numFmtId="0" fontId="10" fillId="0" borderId="0" xfId="0" applyFont="1"/>
    <xf numFmtId="0" fontId="9" fillId="0" borderId="1" xfId="0" applyFont="1" applyBorder="1" applyAlignment="1">
      <alignment horizontal="centerContinuous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center" wrapText="1"/>
    </xf>
    <xf numFmtId="3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0" fontId="0" fillId="0" borderId="0" xfId="0" quotePrefix="1"/>
    <xf numFmtId="10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9" fontId="3" fillId="0" borderId="0" xfId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14" fontId="0" fillId="0" borderId="0" xfId="0" applyNumberFormat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14" fontId="14" fillId="0" borderId="0" xfId="0" applyNumberFormat="1" applyFont="1"/>
    <xf numFmtId="0" fontId="0" fillId="0" borderId="5" xfId="0" applyBorder="1"/>
    <xf numFmtId="3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9" xfId="0" applyBorder="1"/>
    <xf numFmtId="3" fontId="0" fillId="0" borderId="8" xfId="0" applyNumberFormat="1" applyBorder="1"/>
    <xf numFmtId="3" fontId="0" fillId="0" borderId="0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0" xfId="0" applyNumberFormat="1"/>
    <xf numFmtId="9" fontId="0" fillId="0" borderId="0" xfId="0" applyNumberFormat="1"/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6" fontId="0" fillId="0" borderId="0" xfId="0" applyNumberFormat="1"/>
    <xf numFmtId="0" fontId="16" fillId="0" borderId="0" xfId="0" applyFont="1"/>
    <xf numFmtId="0" fontId="9" fillId="0" borderId="16" xfId="0" applyFont="1" applyBorder="1" applyAlignment="1"/>
    <xf numFmtId="14" fontId="4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7" xfId="0" applyBorder="1"/>
    <xf numFmtId="0" fontId="0" fillId="0" borderId="1" xfId="0" applyBorder="1"/>
    <xf numFmtId="0" fontId="0" fillId="0" borderId="18" xfId="0" applyBorder="1"/>
    <xf numFmtId="0" fontId="0" fillId="0" borderId="16" xfId="0" applyBorder="1"/>
    <xf numFmtId="0" fontId="0" fillId="0" borderId="2" xfId="0" applyBorder="1"/>
    <xf numFmtId="0" fontId="0" fillId="0" borderId="19" xfId="0" applyBorder="1"/>
    <xf numFmtId="0" fontId="6" fillId="2" borderId="0" xfId="0" applyFont="1" applyFill="1" applyBorder="1"/>
    <xf numFmtId="0" fontId="17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center" vertical="center"/>
    </xf>
    <xf numFmtId="0" fontId="18" fillId="0" borderId="0" xfId="2"/>
    <xf numFmtId="10" fontId="18" fillId="0" borderId="0" xfId="2" applyNumberFormat="1"/>
    <xf numFmtId="0" fontId="1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right" wrapText="1"/>
    </xf>
    <xf numFmtId="0" fontId="16" fillId="0" borderId="1" xfId="0" applyFont="1" applyBorder="1" applyAlignment="1">
      <alignment horizontal="center" wrapText="1"/>
    </xf>
    <xf numFmtId="3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2" fillId="5" borderId="0" xfId="0" applyFont="1" applyFill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/>
    </xf>
    <xf numFmtId="0" fontId="15" fillId="5" borderId="13" xfId="0" applyFont="1" applyFill="1" applyBorder="1" applyAlignment="1">
      <alignment horizontal="center" vertical="center" textRotation="90"/>
    </xf>
    <xf numFmtId="0" fontId="15" fillId="5" borderId="14" xfId="0" applyFont="1" applyFill="1" applyBorder="1" applyAlignment="1">
      <alignment horizontal="center" vertical="center" textRotation="90"/>
    </xf>
    <xf numFmtId="0" fontId="15" fillId="5" borderId="15" xfId="0" applyFont="1" applyFill="1" applyBorder="1" applyAlignment="1">
      <alignment horizontal="center" vertical="center" textRotation="90"/>
    </xf>
    <xf numFmtId="0" fontId="15" fillId="4" borderId="13" xfId="0" applyFont="1" applyFill="1" applyBorder="1" applyAlignment="1">
      <alignment horizontal="center" vertical="center" textRotation="90"/>
    </xf>
    <xf numFmtId="0" fontId="15" fillId="4" borderId="14" xfId="0" applyFont="1" applyFill="1" applyBorder="1" applyAlignment="1">
      <alignment horizontal="center" vertical="center" textRotation="90"/>
    </xf>
    <xf numFmtId="0" fontId="15" fillId="4" borderId="15" xfId="0" applyFont="1" applyFill="1" applyBorder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 wrapText="1"/>
    </xf>
    <xf numFmtId="0" fontId="2" fillId="4" borderId="0" xfId="0" applyFont="1" applyFill="1" applyAlignment="1">
      <alignment horizontal="center" vertical="center" textRotation="90"/>
    </xf>
    <xf numFmtId="0" fontId="6" fillId="6" borderId="0" xfId="0" applyFont="1" applyFill="1" applyBorder="1" applyAlignment="1">
      <alignment horizontal="center" vertical="center"/>
    </xf>
    <xf numFmtId="0" fontId="0" fillId="6" borderId="0" xfId="0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Nonresident </a:t>
            </a:r>
          </a:p>
          <a:p>
            <a:pPr>
              <a:defRPr sz="900"/>
            </a:pPr>
            <a:r>
              <a:rPr lang="en-US" sz="900"/>
              <a:t>On-Campus</a:t>
            </a:r>
          </a:p>
        </c:rich>
      </c:tx>
      <c:layout>
        <c:manualLayout>
          <c:xMode val="edge"/>
          <c:yMode val="edge"/>
          <c:x val="1.809027981684334E-2"/>
          <c:y val="0.1348025630000095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879848352289304"/>
          <c:y val="0.2839860566052258"/>
          <c:w val="0.30997156605424397"/>
          <c:h val="0.41161865657589081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243623160781082"/>
                  <c:y val="4.0136917957858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65865894863719"/>
                      <c:h val="0.206275674631753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C18-4F2A-A3EA-631E0E09F57B}"/>
                </c:ext>
              </c:extLst>
            </c:dLbl>
            <c:dLbl>
              <c:idx val="1"/>
              <c:layout>
                <c:manualLayout>
                  <c:x val="9.5759961822953904E-2"/>
                  <c:y val="-6.3813637878598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69800475771642"/>
                      <c:h val="0.206275674631753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18-4F2A-A3EA-631E0E09F57B}"/>
                </c:ext>
              </c:extLst>
            </c:dLbl>
            <c:dLbl>
              <c:idx val="2"/>
              <c:layout>
                <c:manualLayout>
                  <c:x val="9.0949086004695881E-2"/>
                  <c:y val="1.59202834117235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74212206222825"/>
                      <c:h val="0.206275674631753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18-4F2A-A3EA-631E0E09F57B}"/>
                </c:ext>
              </c:extLst>
            </c:dLbl>
            <c:dLbl>
              <c:idx val="3"/>
              <c:layout>
                <c:manualLayout>
                  <c:x val="5.788558547082194E-2"/>
                  <c:y val="2.60860810772183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9184988240107"/>
                      <c:h val="0.206275778027746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18-4F2A-A3EA-631E0E09F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COA!$A$15:$A$18</c:f>
              <c:strCache>
                <c:ptCount val="4"/>
                <c:pt idx="0">
                  <c:v>Tuition &amp; Fees</c:v>
                </c:pt>
                <c:pt idx="1">
                  <c:v>Books &amp; Supplies</c:v>
                </c:pt>
                <c:pt idx="2">
                  <c:v>Room &amp; Board</c:v>
                </c:pt>
                <c:pt idx="3">
                  <c:v>Misc. &amp; Travel</c:v>
                </c:pt>
              </c:strCache>
            </c:strRef>
          </c:cat>
          <c:val>
            <c:numRef>
              <c:f>COA!$B$15:$B$18</c:f>
              <c:numCache>
                <c:formatCode>"$"#,##0</c:formatCode>
                <c:ptCount val="4"/>
                <c:pt idx="0">
                  <c:v>30404</c:v>
                </c:pt>
                <c:pt idx="1">
                  <c:v>986</c:v>
                </c:pt>
                <c:pt idx="2">
                  <c:v>10038</c:v>
                </c:pt>
                <c:pt idx="3">
                  <c:v>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8-4F2A-A3EA-631E0E09F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9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850001732456757"/>
          <c:y val="0.2382141391618087"/>
          <c:w val="0.28864352970730145"/>
          <c:h val="0.515982238945795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6.2015971110751513E-3"/>
                  <c:y val="2.19764156274723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28969110595586"/>
                      <c:h val="0.20602895929874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3D8-41D8-8756-75694B27BB19}"/>
                </c:ext>
              </c:extLst>
            </c:dLbl>
            <c:dLbl>
              <c:idx val="1"/>
              <c:layout>
                <c:manualLayout>
                  <c:x val="-3.813442444151716E-17"/>
                  <c:y val="8.2934609250398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Overflow="overflow" horzOverflow="overflow"/>
                <a:lstStyle/>
                <a:p>
                  <a:pPr>
                    <a:defRPr sz="800" b="1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38226694383642"/>
                      <c:h val="0.20602895929874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3D8-41D8-8756-75694B27BB19}"/>
                </c:ext>
              </c:extLst>
            </c:dLbl>
            <c:dLbl>
              <c:idx val="2"/>
              <c:layout>
                <c:manualLayout>
                  <c:x val="3.5450356103751302E-2"/>
                  <c:y val="8.439638825051174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37913404320415"/>
                      <c:h val="0.20602895929874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3D8-41D8-8756-75694B27BB19}"/>
                </c:ext>
              </c:extLst>
            </c:dLbl>
            <c:dLbl>
              <c:idx val="3"/>
              <c:layout>
                <c:manualLayout>
                  <c:x val="4.379493062348129E-2"/>
                  <c:y val="-1.546170365068002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08236868776535"/>
                      <c:h val="0.20602895929874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3D8-41D8-8756-75694B27BB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COA!$A$3:$A$6</c:f>
              <c:strCache>
                <c:ptCount val="4"/>
                <c:pt idx="0">
                  <c:v>Tuition &amp; Fees</c:v>
                </c:pt>
                <c:pt idx="1">
                  <c:v>Books &amp; Supplies</c:v>
                </c:pt>
                <c:pt idx="2">
                  <c:v>Room &amp; Board</c:v>
                </c:pt>
                <c:pt idx="3">
                  <c:v>Misc. &amp; Travel</c:v>
                </c:pt>
              </c:strCache>
            </c:strRef>
          </c:cat>
          <c:val>
            <c:numRef>
              <c:f>COA!$B$3:$B$6</c:f>
              <c:numCache>
                <c:formatCode>"$"#,##0</c:formatCode>
                <c:ptCount val="4"/>
                <c:pt idx="0">
                  <c:v>11830</c:v>
                </c:pt>
                <c:pt idx="1">
                  <c:v>986</c:v>
                </c:pt>
                <c:pt idx="2">
                  <c:v>10038</c:v>
                </c:pt>
                <c:pt idx="3">
                  <c:v>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8-41D8-8756-75694B27B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8"/>
      </c:pieChart>
    </c:plotArea>
    <c:plotVisOnly val="1"/>
    <c:dispBlanksAs val="gap"/>
    <c:showDLblsOverMax val="0"/>
  </c:chart>
  <c:spPr>
    <a:ln w="12700">
      <a:noFill/>
    </a:ln>
  </c:sp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ctr">
              <a:defRPr sz="1000"/>
            </a:pPr>
            <a:r>
              <a:rPr lang="en-US" sz="1000"/>
              <a:t>TOTAL</a:t>
            </a:r>
            <a:r>
              <a:rPr lang="en-US" sz="1000" baseline="0"/>
              <a:t> STUDENT AID</a:t>
            </a:r>
          </a:p>
          <a:p>
            <a:pPr algn="ctr">
              <a:defRPr sz="1000"/>
            </a:pPr>
            <a:r>
              <a:rPr lang="en-US" sz="900" baseline="0"/>
              <a:t> (All Students)</a:t>
            </a:r>
          </a:p>
          <a:p>
            <a:pPr algn="ctr">
              <a:defRPr sz="1000"/>
            </a:pPr>
            <a:r>
              <a:rPr lang="en-US" sz="1000" baseline="0"/>
              <a:t> </a:t>
            </a:r>
            <a:endParaRPr lang="en-US" sz="1000"/>
          </a:p>
        </c:rich>
      </c:tx>
      <c:layout>
        <c:manualLayout>
          <c:xMode val="edge"/>
          <c:yMode val="edge"/>
          <c:x val="0.20952799642500772"/>
          <c:y val="5.5541047567692702E-2"/>
        </c:manualLayout>
      </c:layout>
      <c:overlay val="0"/>
    </c:title>
    <c:autoTitleDeleted val="0"/>
    <c:view3D>
      <c:rotX val="30"/>
      <c:rotY val="39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825349916251132"/>
          <c:y val="0.23960777439014419"/>
          <c:w val="0.46042432195975552"/>
          <c:h val="0.50973126146842263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1.9422582223385297E-2"/>
                  <c:y val="1.07331240177314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35615704389906"/>
                      <c:h val="9.39336079866147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F49-432D-A1ED-C6EA0A046B4A}"/>
                </c:ext>
              </c:extLst>
            </c:dLbl>
            <c:dLbl>
              <c:idx val="1"/>
              <c:layout>
                <c:manualLayout>
                  <c:x val="4.5977035272505733E-2"/>
                  <c:y val="-2.3787380849808224E-2"/>
                </c:manualLayout>
              </c:layout>
              <c:tx>
                <c:rich>
                  <a:bodyPr/>
                  <a:lstStyle/>
                  <a:p>
                    <a:fld id="{F6502BC6-2708-40FD-B95C-6F9E58C5AC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248780755223231"/>
                      <c:h val="9.393360798661470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F49-432D-A1ED-C6EA0A046B4A}"/>
                </c:ext>
              </c:extLst>
            </c:dLbl>
            <c:dLbl>
              <c:idx val="2"/>
              <c:layout>
                <c:manualLayout>
                  <c:x val="-1.0138737901937036E-2"/>
                  <c:y val="6.2683630020454861E-3"/>
                </c:manualLayout>
              </c:layout>
              <c:spPr/>
              <c:txPr>
                <a:bodyPr rot="0" vert="horz"/>
                <a:lstStyle/>
                <a:p>
                  <a:pPr>
                    <a:defRPr sz="800" b="1" baseline="0"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74894263162414"/>
                      <c:h val="0.100873033612005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F49-432D-A1ED-C6EA0A046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Std Aid'!$A$1:$C$1</c:f>
              <c:strCache>
                <c:ptCount val="3"/>
                <c:pt idx="0">
                  <c:v>Scholarships, Grants &amp; Waivers</c:v>
                </c:pt>
                <c:pt idx="1">
                  <c:v>Loans</c:v>
                </c:pt>
                <c:pt idx="2">
                  <c:v>Employment</c:v>
                </c:pt>
              </c:strCache>
            </c:strRef>
          </c:cat>
          <c:val>
            <c:numRef>
              <c:f>'Total Std Aid'!$A$2:$C$2</c:f>
              <c:numCache>
                <c:formatCode>"$"#,##0</c:formatCode>
                <c:ptCount val="3"/>
                <c:pt idx="0">
                  <c:v>399239572</c:v>
                </c:pt>
                <c:pt idx="1">
                  <c:v>191433772</c:v>
                </c:pt>
                <c:pt idx="2">
                  <c:v>804756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9-432D-A1ED-C6EA0A046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1.8622509404863739E-2"/>
          <c:y val="0.69163658900648894"/>
          <c:w val="0.95878047594764937"/>
          <c:h val="0.21844313471383858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64576855455606"/>
          <c:y val="0.38835978563042961"/>
          <c:w val="0.42279081631595"/>
          <c:h val="0.3534164185191237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173260064876296"/>
                  <c:y val="-1.4339785448963772E-3"/>
                </c:manualLayout>
              </c:layout>
              <c:tx>
                <c:rich>
                  <a:bodyPr rot="0"/>
                  <a:lstStyle/>
                  <a:p>
                    <a:pPr>
                      <a:defRPr sz="900" b="1"/>
                    </a:pPr>
                    <a:fld id="{32303DD1-0A44-48B5-95B1-7AE98A7A9ABE}" type="VALUE">
                      <a:rPr lang="en-US" sz="800"/>
                      <a:pPr>
                        <a:defRPr sz="900" b="1"/>
                      </a:pPr>
                      <a:t>[VALUE]</a:t>
                    </a:fld>
                    <a:endParaRPr lang="en-US"/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667224988400088"/>
                      <c:h val="0.10357648086109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8CB-4AA7-86CD-359175CC6B6D}"/>
                </c:ext>
              </c:extLst>
            </c:dLbl>
            <c:dLbl>
              <c:idx val="1"/>
              <c:layout>
                <c:manualLayout>
                  <c:x val="-1.7120046648515182E-2"/>
                  <c:y val="7.0583162780820073E-3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016265135691786"/>
                      <c:h val="6.32091040436958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8CB-4AA7-86CD-359175CC6B6D}"/>
                </c:ext>
              </c:extLst>
            </c:dLbl>
            <c:dLbl>
              <c:idx val="2"/>
              <c:layout>
                <c:manualLayout>
                  <c:x val="-1.8455827734510733E-3"/>
                  <c:y val="-3.6706756759080084E-3"/>
                </c:manualLayout>
              </c:layout>
              <c:tx>
                <c:rich>
                  <a:bodyPr rIns="0"/>
                  <a:lstStyle/>
                  <a:p>
                    <a:pPr>
                      <a:defRPr sz="900" b="1"/>
                    </a:pPr>
                    <a:fld id="{813E2FC2-503F-4D40-A830-124CDAD12317}" type="VALUE">
                      <a:rPr lang="en-US" sz="800"/>
                      <a:pPr>
                        <a:defRPr sz="900"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97393504464144"/>
                      <c:h val="0.2072079659936091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8CB-4AA7-86CD-359175CC6B6D}"/>
                </c:ext>
              </c:extLst>
            </c:dLbl>
            <c:dLbl>
              <c:idx val="3"/>
              <c:layout>
                <c:manualLayout>
                  <c:x val="7.3290131021811955E-3"/>
                  <c:y val="2.1672327522934205E-2"/>
                </c:manualLayout>
              </c:layout>
              <c:tx>
                <c:rich>
                  <a:bodyPr/>
                  <a:lstStyle/>
                  <a:p>
                    <a:fld id="{F96591BA-4FF5-4D8D-BB88-D0080F1F6F17}" type="VALUE">
                      <a:rPr lang="en-US" sz="8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10913074507858"/>
                      <c:h val="0.114415760098870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8CB-4AA7-86CD-359175CC6B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'Undergrad School'!$A$10:$D$10</c:f>
              <c:strCache>
                <c:ptCount val="4"/>
                <c:pt idx="0">
                  <c:v>Private</c:v>
                </c:pt>
                <c:pt idx="1">
                  <c:v>Institutional</c:v>
                </c:pt>
                <c:pt idx="2">
                  <c:v>Federal</c:v>
                </c:pt>
                <c:pt idx="3">
                  <c:v>State</c:v>
                </c:pt>
              </c:strCache>
            </c:strRef>
          </c:cat>
          <c:val>
            <c:numRef>
              <c:f>'Undergrad School'!$A$11:$D$11</c:f>
              <c:numCache>
                <c:formatCode>"$"#,##0</c:formatCode>
                <c:ptCount val="4"/>
                <c:pt idx="0">
                  <c:v>7407572</c:v>
                </c:pt>
                <c:pt idx="1">
                  <c:v>41140768</c:v>
                </c:pt>
                <c:pt idx="2">
                  <c:v>32424760</c:v>
                </c:pt>
                <c:pt idx="3">
                  <c:v>188089219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B-4AA7-86CD-359175CC6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ln w="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a14" a14:legacySpreadsheetColorIndex="9"/>
    </a:solidFill>
    <a:ln w="12700"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850001732456757"/>
          <c:y val="0.2382141391618087"/>
          <c:w val="0.28864352970730145"/>
          <c:h val="0.515982238945795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2.4922353455818023E-2"/>
                  <c:y val="2.835590229628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23-4200-8663-E4CEA412E40C}"/>
                </c:ext>
              </c:extLst>
            </c:dLbl>
            <c:dLbl>
              <c:idx val="1"/>
              <c:layout>
                <c:manualLayout>
                  <c:x val="-1.9635462233887388E-2"/>
                  <c:y val="4.479074973974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23-4200-8663-E4CEA412E40C}"/>
                </c:ext>
              </c:extLst>
            </c:dLbl>
            <c:dLbl>
              <c:idx val="2"/>
              <c:layout>
                <c:manualLayout>
                  <c:x val="1.4417468649752115E-3"/>
                  <c:y val="8.439747098993942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23-4200-8663-E4CEA412E40C}"/>
                </c:ext>
              </c:extLst>
            </c:dLbl>
            <c:dLbl>
              <c:idx val="3"/>
              <c:layout>
                <c:manualLayout>
                  <c:x val="6.3535287255759697E-3"/>
                  <c:y val="4.83333534303617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23-4200-8663-E4CEA412E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COA!$A$3:$A$6</c:f>
              <c:strCache>
                <c:ptCount val="4"/>
                <c:pt idx="0">
                  <c:v>Tuition &amp; Fees</c:v>
                </c:pt>
                <c:pt idx="1">
                  <c:v>Books &amp; Supplies</c:v>
                </c:pt>
                <c:pt idx="2">
                  <c:v>Room &amp; Board</c:v>
                </c:pt>
                <c:pt idx="3">
                  <c:v>Misc. &amp; Travel</c:v>
                </c:pt>
              </c:strCache>
            </c:strRef>
          </c:cat>
          <c:val>
            <c:numRef>
              <c:f>COA!$B$3:$B$6</c:f>
              <c:numCache>
                <c:formatCode>"$"#,##0</c:formatCode>
                <c:ptCount val="4"/>
                <c:pt idx="0">
                  <c:v>11830</c:v>
                </c:pt>
                <c:pt idx="1">
                  <c:v>986</c:v>
                </c:pt>
                <c:pt idx="2">
                  <c:v>10038</c:v>
                </c:pt>
                <c:pt idx="3">
                  <c:v>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3-4200-8663-E4CEA412E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8"/>
      </c:pieChart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Nonresident </a:t>
            </a:r>
          </a:p>
          <a:p>
            <a:pPr>
              <a:defRPr sz="900"/>
            </a:pPr>
            <a:r>
              <a:rPr lang="en-US" sz="900"/>
              <a:t>On-Campus</a:t>
            </a:r>
          </a:p>
        </c:rich>
      </c:tx>
      <c:layout>
        <c:manualLayout>
          <c:xMode val="edge"/>
          <c:yMode val="edge"/>
          <c:x val="3.8922790901137358E-2"/>
          <c:y val="6.42146843454538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879848352289304"/>
          <c:y val="0.2839860566052258"/>
          <c:w val="0.30997156605424397"/>
          <c:h val="0.41161865657589081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4.2141601458696165E-2"/>
                  <c:y val="-1.755725932276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3A-4B7B-841A-8411DA34B908}"/>
                </c:ext>
              </c:extLst>
            </c:dLbl>
            <c:dLbl>
              <c:idx val="1"/>
              <c:layout>
                <c:manualLayout>
                  <c:x val="8.8837853601632707E-3"/>
                  <c:y val="-2.2092261149437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A-4B7B-841A-8411DA34B908}"/>
                </c:ext>
              </c:extLst>
            </c:dLbl>
            <c:dLbl>
              <c:idx val="2"/>
              <c:layout>
                <c:manualLayout>
                  <c:x val="1.5951443569553806E-2"/>
                  <c:y val="-9.62884738902531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A-4B7B-841A-8411DA34B908}"/>
                </c:ext>
              </c:extLst>
            </c:dLbl>
            <c:dLbl>
              <c:idx val="3"/>
              <c:layout>
                <c:manualLayout>
                  <c:x val="6.0059784193642461E-2"/>
                  <c:y val="5.16347193511881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A-4B7B-841A-8411DA34B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COA!$A$15:$A$18</c:f>
              <c:strCache>
                <c:ptCount val="4"/>
                <c:pt idx="0">
                  <c:v>Tuition &amp; Fees</c:v>
                </c:pt>
                <c:pt idx="1">
                  <c:v>Books &amp; Supplies</c:v>
                </c:pt>
                <c:pt idx="2">
                  <c:v>Room &amp; Board</c:v>
                </c:pt>
                <c:pt idx="3">
                  <c:v>Misc. &amp; Travel</c:v>
                </c:pt>
              </c:strCache>
            </c:strRef>
          </c:cat>
          <c:val>
            <c:numRef>
              <c:f>COA!$B$15:$B$18</c:f>
              <c:numCache>
                <c:formatCode>"$"#,##0</c:formatCode>
                <c:ptCount val="4"/>
                <c:pt idx="0">
                  <c:v>30404</c:v>
                </c:pt>
                <c:pt idx="1">
                  <c:v>986</c:v>
                </c:pt>
                <c:pt idx="2">
                  <c:v>10038</c:v>
                </c:pt>
                <c:pt idx="3">
                  <c:v>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A-4B7B-841A-8411DA34B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9"/>
      </c:pieChart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TOTAL</a:t>
            </a:r>
            <a:r>
              <a:rPr lang="en-US" sz="1000" baseline="0"/>
              <a:t> STUDENT AID</a:t>
            </a:r>
          </a:p>
          <a:p>
            <a:pPr>
              <a:defRPr sz="1000"/>
            </a:pPr>
            <a:r>
              <a:rPr lang="en-US" sz="1000" baseline="0"/>
              <a:t> (All Students)</a:t>
            </a:r>
          </a:p>
          <a:p>
            <a:pPr>
              <a:defRPr sz="1000"/>
            </a:pPr>
            <a:r>
              <a:rPr lang="en-US" sz="1000" baseline="0"/>
              <a:t>$546,568,425</a:t>
            </a:r>
            <a:endParaRPr lang="en-US" sz="1000"/>
          </a:p>
        </c:rich>
      </c:tx>
      <c:layout>
        <c:manualLayout>
          <c:xMode val="edge"/>
          <c:yMode val="edge"/>
          <c:x val="0.27529036972704152"/>
          <c:y val="5.5541023411994087E-2"/>
        </c:manualLayout>
      </c:layout>
      <c:overlay val="0"/>
    </c:title>
    <c:autoTitleDeleted val="0"/>
    <c:view3D>
      <c:rotX val="30"/>
      <c:rotY val="39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825349916251132"/>
          <c:y val="0.23960777439014419"/>
          <c:w val="0.46042432195975552"/>
          <c:h val="0.50973126146842263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6.9548140649124485E-2"/>
                  <c:y val="-3.40397185879192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6115852262163"/>
                      <c:h val="9.3933677730445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E44-4D96-9012-73EF0B2E48EB}"/>
                </c:ext>
              </c:extLst>
            </c:dLbl>
            <c:dLbl>
              <c:idx val="1"/>
              <c:layout>
                <c:manualLayout>
                  <c:x val="-1.6804402893663774E-2"/>
                  <c:y val="-5.878157659964938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42016522592486"/>
                      <c:h val="9.3933677730445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E44-4D96-9012-73EF0B2E48EB}"/>
                </c:ext>
              </c:extLst>
            </c:dLbl>
            <c:dLbl>
              <c:idx val="2"/>
              <c:layout>
                <c:manualLayout>
                  <c:x val="1.7372308661092295E-2"/>
                  <c:y val="-7.1633553709476629E-3"/>
                </c:manualLayout>
              </c:layout>
              <c:spPr/>
              <c:txPr>
                <a:bodyPr rot="0" vert="horz"/>
                <a:lstStyle/>
                <a:p>
                  <a:pPr>
                    <a:defRPr sz="800" baseline="0"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44-4D96-9012-73EF0B2E4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Std Aid'!$A$1:$C$1</c:f>
              <c:strCache>
                <c:ptCount val="3"/>
                <c:pt idx="0">
                  <c:v>Scholarships, Grants &amp; Waivers</c:v>
                </c:pt>
                <c:pt idx="1">
                  <c:v>Loans</c:v>
                </c:pt>
                <c:pt idx="2">
                  <c:v>Employment</c:v>
                </c:pt>
              </c:strCache>
            </c:strRef>
          </c:cat>
          <c:val>
            <c:numRef>
              <c:f>'Total Std Aid'!$A$2:$C$2</c:f>
              <c:numCache>
                <c:formatCode>"$"#,##0</c:formatCode>
                <c:ptCount val="3"/>
                <c:pt idx="0">
                  <c:v>399239572</c:v>
                </c:pt>
                <c:pt idx="1">
                  <c:v>191433772</c:v>
                </c:pt>
                <c:pt idx="2">
                  <c:v>804756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4-4D96-9012-73EF0B2E48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11057656281021934"/>
          <c:y val="0.68268188440791722"/>
          <c:w val="0.74203153933687527"/>
          <c:h val="0.27217037335455374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UNDERGRADUATE SCHOLARSHIPS</a:t>
            </a:r>
          </a:p>
          <a:p>
            <a:pPr>
              <a:defRPr/>
            </a:pPr>
            <a:r>
              <a:rPr lang="en-US" sz="1000"/>
              <a:t> &amp; GRANTS BY SOURCE 2018-19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46449646814281"/>
          <c:y val="0.23821289181883626"/>
          <c:w val="0.63185435713153304"/>
          <c:h val="0.50752707585313839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615052353535525E-2"/>
                  <c:y val="-1.7825565655824379E-2"/>
                </c:manualLayout>
              </c:layout>
              <c:spPr/>
              <c:txPr>
                <a:bodyPr rot="0"/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A1-4F0F-A687-86D8B62A549E}"/>
                </c:ext>
              </c:extLst>
            </c:dLbl>
            <c:dLbl>
              <c:idx val="1"/>
              <c:layout>
                <c:manualLayout>
                  <c:x val="1.8554608026326497E-2"/>
                  <c:y val="-3.8604933886715203E-3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35616601516921"/>
                      <c:h val="6.32092399872734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A1-4F0F-A687-86D8B62A549E}"/>
                </c:ext>
              </c:extLst>
            </c:dLbl>
            <c:dLbl>
              <c:idx val="2"/>
              <c:layout>
                <c:manualLayout>
                  <c:x val="0"/>
                  <c:y val="-8.55795613530682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1-4F0F-A687-86D8B62A549E}"/>
                </c:ext>
              </c:extLst>
            </c:dLbl>
            <c:dLbl>
              <c:idx val="3"/>
              <c:layout>
                <c:manualLayout>
                  <c:x val="5.0266789659414689E-2"/>
                  <c:y val="7.899267990946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1-4F0F-A687-86D8B62A5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'Undergrad School'!$A$10:$D$10</c:f>
              <c:strCache>
                <c:ptCount val="4"/>
                <c:pt idx="0">
                  <c:v>Private</c:v>
                </c:pt>
                <c:pt idx="1">
                  <c:v>Institutional</c:v>
                </c:pt>
                <c:pt idx="2">
                  <c:v>Federal</c:v>
                </c:pt>
                <c:pt idx="3">
                  <c:v>State</c:v>
                </c:pt>
              </c:strCache>
            </c:strRef>
          </c:cat>
          <c:val>
            <c:numRef>
              <c:f>'Undergrad School'!$A$11:$D$11</c:f>
              <c:numCache>
                <c:formatCode>"$"#,##0</c:formatCode>
                <c:ptCount val="4"/>
                <c:pt idx="0">
                  <c:v>7407572</c:v>
                </c:pt>
                <c:pt idx="1">
                  <c:v>41140768</c:v>
                </c:pt>
                <c:pt idx="2">
                  <c:v>32424760</c:v>
                </c:pt>
                <c:pt idx="3">
                  <c:v>188089219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A1-4F0F-A687-86D8B62A5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57415048118985124"/>
          <c:h val="0.445155657626129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'Loan Debt'!#REF!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strRef>
              <c:f>'Loan Debt'!$B$3:$I$3</c:f>
              <c:strCache>
                <c:ptCount val="8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</c:strCache>
            </c:strRef>
          </c:xVal>
          <c:yVal>
            <c:numRef>
              <c:f>'Loan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7-45CB-A302-0D629D564238}"/>
            </c:ext>
          </c:extLst>
        </c:ser>
        <c:ser>
          <c:idx val="1"/>
          <c:order val="1"/>
          <c:tx>
            <c:strRef>
              <c:f>'Loan Debt'!$A$4</c:f>
              <c:strCache>
                <c:ptCount val="1"/>
                <c:pt idx="0">
                  <c:v>Median Total Student Loan Debt of Borrowers</c:v>
                </c:pt>
              </c:strCache>
            </c:strRef>
          </c:tx>
          <c:marker>
            <c:symbol val="none"/>
          </c:marker>
          <c:xVal>
            <c:strRef>
              <c:f>'Loan Debt'!$B$3:$G$3</c:f>
              <c:strCache>
                <c:ptCount val="6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</c:strCache>
            </c:strRef>
          </c:xVal>
          <c:yVal>
            <c:numRef>
              <c:f>'Loan Debt'!$B$4:$H$4</c:f>
              <c:numCache>
                <c:formatCode>"$"#,##0</c:formatCode>
                <c:ptCount val="7"/>
                <c:pt idx="0">
                  <c:v>13625</c:v>
                </c:pt>
                <c:pt idx="1">
                  <c:v>15000</c:v>
                </c:pt>
                <c:pt idx="2">
                  <c:v>16499</c:v>
                </c:pt>
                <c:pt idx="3">
                  <c:v>17038.5</c:v>
                </c:pt>
                <c:pt idx="4">
                  <c:v>18245</c:v>
                </c:pt>
                <c:pt idx="5">
                  <c:v>19000</c:v>
                </c:pt>
                <c:pt idx="6">
                  <c:v>19146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7-45CB-A302-0D629D56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87416"/>
        <c:axId val="663186632"/>
      </c:scatterChart>
      <c:valAx>
        <c:axId val="6631874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63186632"/>
        <c:crosses val="autoZero"/>
        <c:crossBetween val="midCat"/>
      </c:valAx>
      <c:valAx>
        <c:axId val="663186632"/>
        <c:scaling>
          <c:orientation val="minMax"/>
          <c:max val="0.5"/>
          <c:min val="0.30000000000000027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63187416"/>
        <c:crosses val="autoZero"/>
        <c:crossBetween val="midCat"/>
        <c:majorUnit val="0.05"/>
        <c:minorUnit val="2.0000000000000011E-2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image" Target="../media/image3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emf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51288</xdr:colOff>
      <xdr:row>1</xdr:row>
      <xdr:rowOff>19050</xdr:rowOff>
    </xdr:from>
    <xdr:to>
      <xdr:col>10</xdr:col>
      <xdr:colOff>668214</xdr:colOff>
      <xdr:row>10</xdr:row>
      <xdr:rowOff>137646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66675</xdr:colOff>
      <xdr:row>2</xdr:row>
      <xdr:rowOff>57151</xdr:rowOff>
    </xdr:from>
    <xdr:ext cx="628649" cy="228600"/>
    <xdr:sp macro="" textlink="">
      <xdr:nvSpPr>
        <xdr:cNvPr id="15" name="TextBox 14"/>
        <xdr:cNvSpPr txBox="1"/>
      </xdr:nvSpPr>
      <xdr:spPr>
        <a:xfrm>
          <a:off x="66675" y="438151"/>
          <a:ext cx="628649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900" b="1"/>
        </a:p>
      </xdr:txBody>
    </xdr:sp>
    <xdr:clientData/>
  </xdr:oneCellAnchor>
  <xdr:oneCellAnchor>
    <xdr:from>
      <xdr:col>7</xdr:col>
      <xdr:colOff>504825</xdr:colOff>
      <xdr:row>34</xdr:row>
      <xdr:rowOff>180975</xdr:rowOff>
    </xdr:from>
    <xdr:ext cx="847725" cy="257175"/>
    <xdr:sp macro="" textlink="">
      <xdr:nvSpPr>
        <xdr:cNvPr id="50" name="TextBox 49"/>
        <xdr:cNvSpPr txBox="1"/>
      </xdr:nvSpPr>
      <xdr:spPr>
        <a:xfrm>
          <a:off x="4162425" y="6810375"/>
          <a:ext cx="8477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800" b="1"/>
        </a:p>
      </xdr:txBody>
    </xdr:sp>
    <xdr:clientData/>
  </xdr:oneCellAnchor>
  <xdr:twoCellAnchor>
    <xdr:from>
      <xdr:col>1</xdr:col>
      <xdr:colOff>66675</xdr:colOff>
      <xdr:row>1</xdr:row>
      <xdr:rowOff>28575</xdr:rowOff>
    </xdr:from>
    <xdr:to>
      <xdr:col>5</xdr:col>
      <xdr:colOff>581185</xdr:colOff>
      <xdr:row>10</xdr:row>
      <xdr:rowOff>137645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181970</xdr:colOff>
      <xdr:row>4</xdr:row>
      <xdr:rowOff>21100</xdr:rowOff>
    </xdr:to>
    <xdr:sp macro="" textlink="">
      <xdr:nvSpPr>
        <xdr:cNvPr id="20" name="TextBox 19"/>
        <xdr:cNvSpPr txBox="1"/>
      </xdr:nvSpPr>
      <xdr:spPr>
        <a:xfrm>
          <a:off x="123825" y="495300"/>
          <a:ext cx="791570" cy="40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900" b="1"/>
            <a:t>Resident</a:t>
          </a:r>
        </a:p>
        <a:p>
          <a:r>
            <a:rPr lang="en-US" sz="900" b="1"/>
            <a:t>On-Campus</a:t>
          </a:r>
        </a:p>
      </xdr:txBody>
    </xdr:sp>
    <xdr:clientData/>
  </xdr:twoCellAnchor>
  <xdr:twoCellAnchor>
    <xdr:from>
      <xdr:col>6</xdr:col>
      <xdr:colOff>104775</xdr:colOff>
      <xdr:row>8</xdr:row>
      <xdr:rowOff>152400</xdr:rowOff>
    </xdr:from>
    <xdr:to>
      <xdr:col>7</xdr:col>
      <xdr:colOff>295275</xdr:colOff>
      <xdr:row>9</xdr:row>
      <xdr:rowOff>171450</xdr:rowOff>
    </xdr:to>
    <xdr:grpSp>
      <xdr:nvGrpSpPr>
        <xdr:cNvPr id="2" name="Group 1"/>
        <xdr:cNvGrpSpPr/>
      </xdr:nvGrpSpPr>
      <xdr:grpSpPr>
        <a:xfrm>
          <a:off x="3291987" y="1786304"/>
          <a:ext cx="798634" cy="209550"/>
          <a:chOff x="4876800" y="1838324"/>
          <a:chExt cx="800100" cy="209550"/>
        </a:xfrm>
      </xdr:grpSpPr>
      <xdr:sp macro="" textlink="COA!B19">
        <xdr:nvSpPr>
          <xdr:cNvPr id="49" name="TextBox 48"/>
          <xdr:cNvSpPr txBox="1"/>
        </xdr:nvSpPr>
        <xdr:spPr>
          <a:xfrm>
            <a:off x="5095877" y="1838324"/>
            <a:ext cx="581023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C026FC6-49B9-4D8F-BC6E-3AE66DD5B13E}" type="TxLink">
              <a:rPr lang="en-US" sz="900" b="1" i="0" u="none" strike="noStrike">
                <a:solidFill>
                  <a:srgbClr val="000000"/>
                </a:solidFill>
                <a:latin typeface="Calibri"/>
              </a:rPr>
              <a:pPr/>
              <a:t>$45,762</a:t>
            </a:fld>
            <a:endParaRPr lang="en-US" sz="900" b="1"/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4876800" y="1838325"/>
            <a:ext cx="290370" cy="2028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rIns="0" rtlCol="0" anchor="t">
            <a:noAutofit/>
          </a:bodyPr>
          <a:lstStyle/>
          <a:p>
            <a:r>
              <a:rPr lang="en-US" sz="900" b="1"/>
              <a:t>Total: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14376</xdr:colOff>
          <xdr:row>11</xdr:row>
          <xdr:rowOff>19373</xdr:rowOff>
        </xdr:from>
        <xdr:to>
          <xdr:col>7</xdr:col>
          <xdr:colOff>475636</xdr:colOff>
          <xdr:row>18</xdr:row>
          <xdr:rowOff>4054</xdr:rowOff>
        </xdr:to>
        <xdr:pic>
          <xdr:nvPicPr>
            <xdr:cNvPr id="53" name="Picture 52"/>
            <xdr:cNvPicPr>
              <a:picLocks noChangeAspect="1" noChangeArrowheads="1"/>
              <a:extLst>
                <a:ext uri="{84589F7E-364E-4C9E-8A38-B11213B215E9}">
                  <a14:cameraTool cellRange="'Apps &amp; Awards'!$A$1:$H$7" spid="_x0000_s849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7279" y="2228558"/>
              <a:ext cx="4130536" cy="131818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absolute">
    <xdr:from>
      <xdr:col>8</xdr:col>
      <xdr:colOff>69605</xdr:colOff>
      <xdr:row>11</xdr:row>
      <xdr:rowOff>12917</xdr:rowOff>
    </xdr:from>
    <xdr:to>
      <xdr:col>10</xdr:col>
      <xdr:colOff>733771</xdr:colOff>
      <xdr:row>24</xdr:row>
      <xdr:rowOff>152400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35902</xdr:colOff>
          <xdr:row>38</xdr:row>
          <xdr:rowOff>29744</xdr:rowOff>
        </xdr:from>
        <xdr:to>
          <xdr:col>10</xdr:col>
          <xdr:colOff>740019</xdr:colOff>
          <xdr:row>41</xdr:row>
          <xdr:rowOff>161192</xdr:rowOff>
        </xdr:to>
        <xdr:pic>
          <xdr:nvPicPr>
            <xdr:cNvPr id="58" name="Picture 57"/>
            <xdr:cNvPicPr>
              <a:picLocks noChangeAspect="1" noChangeArrowheads="1"/>
              <a:extLst>
                <a:ext uri="{84589F7E-364E-4C9E-8A38-B11213B215E9}">
                  <a14:cameraTool cellRange="'Loan Debt'!$A$2:$J$4" spid="_x0000_s849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60460" y="7378648"/>
              <a:ext cx="6096732" cy="70294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absolute">
    <xdr:from>
      <xdr:col>8</xdr:col>
      <xdr:colOff>46160</xdr:colOff>
      <xdr:row>25</xdr:row>
      <xdr:rowOff>137029</xdr:rowOff>
    </xdr:from>
    <xdr:to>
      <xdr:col>10</xdr:col>
      <xdr:colOff>749388</xdr:colOff>
      <xdr:row>37</xdr:row>
      <xdr:rowOff>178121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542925</xdr:colOff>
      <xdr:row>16</xdr:row>
      <xdr:rowOff>9525</xdr:rowOff>
    </xdr:from>
    <xdr:to>
      <xdr:col>9</xdr:col>
      <xdr:colOff>85725</xdr:colOff>
      <xdr:row>16</xdr:row>
      <xdr:rowOff>104775</xdr:rowOff>
    </xdr:to>
    <xdr:cxnSp macro="">
      <xdr:nvCxnSpPr>
        <xdr:cNvPr id="6" name="Straight Connector 5"/>
        <xdr:cNvCxnSpPr/>
      </xdr:nvCxnSpPr>
      <xdr:spPr>
        <a:xfrm>
          <a:off x="4848225" y="3171825"/>
          <a:ext cx="15240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29</xdr:row>
      <xdr:rowOff>180975</xdr:rowOff>
    </xdr:from>
    <xdr:to>
      <xdr:col>9</xdr:col>
      <xdr:colOff>276225</xdr:colOff>
      <xdr:row>30</xdr:row>
      <xdr:rowOff>95250</xdr:rowOff>
    </xdr:to>
    <xdr:cxnSp macro="">
      <xdr:nvCxnSpPr>
        <xdr:cNvPr id="9" name="Straight Connector 8"/>
        <xdr:cNvCxnSpPr/>
      </xdr:nvCxnSpPr>
      <xdr:spPr>
        <a:xfrm>
          <a:off x="5172075" y="5819775"/>
          <a:ext cx="19050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526256</xdr:colOff>
      <xdr:row>30</xdr:row>
      <xdr:rowOff>123825</xdr:rowOff>
    </xdr:from>
    <xdr:to>
      <xdr:col>9</xdr:col>
      <xdr:colOff>595314</xdr:colOff>
      <xdr:row>31</xdr:row>
      <xdr:rowOff>11906</xdr:rowOff>
    </xdr:to>
    <xdr:cxnSp macro="">
      <xdr:nvCxnSpPr>
        <xdr:cNvPr id="11" name="Straight Connector 10"/>
        <xdr:cNvCxnSpPr/>
      </xdr:nvCxnSpPr>
      <xdr:spPr>
        <a:xfrm flipH="1">
          <a:off x="5422106" y="5953125"/>
          <a:ext cx="69058" cy="785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85725</xdr:colOff>
      <xdr:row>32</xdr:row>
      <xdr:rowOff>9525</xdr:rowOff>
    </xdr:from>
    <xdr:to>
      <xdr:col>10</xdr:col>
      <xdr:colOff>180975</xdr:colOff>
      <xdr:row>32</xdr:row>
      <xdr:rowOff>38100</xdr:rowOff>
    </xdr:to>
    <xdr:cxnSp macro="">
      <xdr:nvCxnSpPr>
        <xdr:cNvPr id="14" name="Straight Connector 13"/>
        <xdr:cNvCxnSpPr/>
      </xdr:nvCxnSpPr>
      <xdr:spPr>
        <a:xfrm flipH="1">
          <a:off x="5610225" y="6219825"/>
          <a:ext cx="9525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390525</xdr:colOff>
      <xdr:row>33</xdr:row>
      <xdr:rowOff>161926</xdr:rowOff>
    </xdr:from>
    <xdr:to>
      <xdr:col>8</xdr:col>
      <xdr:colOff>550069</xdr:colOff>
      <xdr:row>34</xdr:row>
      <xdr:rowOff>38100</xdr:rowOff>
    </xdr:to>
    <xdr:cxnSp macro="">
      <xdr:nvCxnSpPr>
        <xdr:cNvPr id="21" name="Straight Connector 20"/>
        <xdr:cNvCxnSpPr/>
      </xdr:nvCxnSpPr>
      <xdr:spPr>
        <a:xfrm flipV="1">
          <a:off x="4695825" y="6562726"/>
          <a:ext cx="159544" cy="666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10783</xdr:colOff>
          <xdr:row>18</xdr:row>
          <xdr:rowOff>7659</xdr:rowOff>
        </xdr:from>
        <xdr:to>
          <xdr:col>7</xdr:col>
          <xdr:colOff>467333</xdr:colOff>
          <xdr:row>37</xdr:row>
          <xdr:rowOff>165043</xdr:rowOff>
        </xdr:to>
        <xdr:pic>
          <xdr:nvPicPr>
            <xdr:cNvPr id="23" name="Picture 22"/>
            <xdr:cNvPicPr>
              <a:picLocks noChangeAspect="1" noChangeArrowheads="1"/>
              <a:extLst>
                <a:ext uri="{84589F7E-364E-4C9E-8A38-B11213B215E9}">
                  <a14:cameraTool cellRange="'Std Fin Aid Awards'!$A$1:$K$30" spid="_x0000_s849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4608" y="3550959"/>
              <a:ext cx="4133200" cy="377688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41913</xdr:colOff>
      <xdr:row>12</xdr:row>
      <xdr:rowOff>131447</xdr:rowOff>
    </xdr:from>
    <xdr:to>
      <xdr:col>3</xdr:col>
      <xdr:colOff>876301</xdr:colOff>
      <xdr:row>27</xdr:row>
      <xdr:rowOff>83821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36195</xdr:rowOff>
    </xdr:from>
    <xdr:to>
      <xdr:col>5</xdr:col>
      <xdr:colOff>542925</xdr:colOff>
      <xdr:row>23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0.02305</cdr:y>
    </cdr:from>
    <cdr:to>
      <cdr:x>0.98958</cdr:x>
      <cdr:y>0.14749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098" y="47625"/>
          <a:ext cx="2676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0.00347</cdr:x>
      <cdr:y>0.01844</cdr:y>
    </cdr:from>
    <cdr:to>
      <cdr:x>0.99305</cdr:x>
      <cdr:y>0.18437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23" y="38100"/>
          <a:ext cx="27146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900" b="1"/>
            <a:t>UNDERGRADUATE</a:t>
          </a:r>
          <a:r>
            <a:rPr lang="en-US" sz="900" b="1" baseline="0"/>
            <a:t> COST OF ATTENDANCE: </a:t>
          </a:r>
        </a:p>
        <a:p xmlns:a="http://schemas.openxmlformats.org/drawingml/2006/main">
          <a:pPr algn="ctr"/>
          <a:r>
            <a:rPr lang="en-US" sz="900" b="1" baseline="0"/>
            <a:t>2015-16 Percentage of Tottal Costs</a:t>
          </a:r>
        </a:p>
        <a:p xmlns:a="http://schemas.openxmlformats.org/drawingml/2006/main">
          <a:pPr algn="l"/>
          <a:endParaRPr lang="en-US" sz="900" b="1"/>
        </a:p>
      </cdr:txBody>
    </cdr:sp>
  </cdr:relSizeAnchor>
  <cdr:relSizeAnchor xmlns:cdr="http://schemas.openxmlformats.org/drawingml/2006/chartDrawing">
    <cdr:from>
      <cdr:x>0.09653</cdr:x>
      <cdr:y>0.76506</cdr:y>
    </cdr:from>
    <cdr:to>
      <cdr:x>0.38819</cdr:x>
      <cdr:y>0.92579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4794" y="1586865"/>
          <a:ext cx="8001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0.02991</cdr:x>
      <cdr:y>0.81515</cdr:y>
    </cdr:from>
    <cdr:to>
      <cdr:x>0.29913</cdr:x>
      <cdr:y>0.92427</cdr:y>
    </cdr:to>
    <cdr:grpSp>
      <cdr:nvGrpSpPr>
        <cdr:cNvPr id="10" name="Group 9"/>
        <cdr:cNvGrpSpPr/>
      </cdr:nvGrpSpPr>
      <cdr:grpSpPr>
        <a:xfrm xmlns:a="http://schemas.openxmlformats.org/drawingml/2006/main">
          <a:off x="88804" y="1546208"/>
          <a:ext cx="799322" cy="206983"/>
          <a:chOff x="0" y="0"/>
          <a:chExt cx="800100" cy="209550"/>
        </a:xfrm>
      </cdr:grpSpPr>
      <cdr:sp macro="" textlink="">
        <cdr:nvSpPr>
          <cdr:cNvPr id="11" name="TextBox 48"/>
          <cdr:cNvSpPr txBox="1"/>
        </cdr:nvSpPr>
        <cdr:spPr>
          <a:xfrm xmlns:a="http://schemas.openxmlformats.org/drawingml/2006/main">
            <a:off x="219077" y="0"/>
            <a:ext cx="581023" cy="20955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 b="1" i="0" u="none" strike="noStrike">
                <a:solidFill>
                  <a:srgbClr val="000000"/>
                </a:solidFill>
                <a:latin typeface="Calibri"/>
              </a:rPr>
              <a:t>$26,688</a:t>
            </a:r>
            <a:endParaRPr lang="en-US" sz="900" b="1"/>
          </a:p>
        </cdr:txBody>
      </cdr:sp>
      <cdr:sp macro="" textlink="">
        <cdr:nvSpPr>
          <cdr:cNvPr id="12" name="TextBox 50"/>
          <cdr:cNvSpPr txBox="1"/>
        </cdr:nvSpPr>
        <cdr:spPr>
          <a:xfrm xmlns:a="http://schemas.openxmlformats.org/drawingml/2006/main">
            <a:off x="0" y="1"/>
            <a:ext cx="290370" cy="20287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lIns="0" rIns="0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 b="1"/>
              <a:t>Total: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0.60173</cdr:x>
      <cdr:y>0.38992</cdr:y>
    </cdr:from>
    <cdr:to>
      <cdr:x>0.65721</cdr:x>
      <cdr:y>0.41765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162050" y="1104900"/>
          <a:ext cx="107157" cy="785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0.62022</cdr:x>
      <cdr:y>0.55294</cdr:y>
    </cdr:from>
    <cdr:to>
      <cdr:x>0.66338</cdr:x>
      <cdr:y>0.58571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1197769" y="1566862"/>
          <a:ext cx="83344" cy="928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0.20098</cdr:x>
      <cdr:y>0.16975</cdr:y>
    </cdr:from>
    <cdr:to>
      <cdr:x>0.86765</cdr:x>
      <cdr:y>0.25378</cdr:y>
    </cdr:to>
    <cdr:sp macro="" textlink="'Total Std Aid'!$E$2">
      <cdr:nvSpPr>
        <cdr:cNvPr id="4" name="TextBox 48"/>
        <cdr:cNvSpPr txBox="1"/>
      </cdr:nvSpPr>
      <cdr:spPr>
        <a:xfrm xmlns:a="http://schemas.openxmlformats.org/drawingml/2006/main">
          <a:off x="390526" y="481011"/>
          <a:ext cx="1295400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E270F3E-1A53-4DB7-981C-FD87B4145C8C}" type="TxLink">
            <a:rPr lang="en-US" sz="1000" b="1" i="0" u="none" strike="noStrike">
              <a:solidFill>
                <a:srgbClr val="000000"/>
              </a:solidFill>
              <a:latin typeface="Calibri"/>
            </a:rPr>
            <a:pPr/>
            <a:t>Total: $591,478,100</a:t>
          </a:fld>
          <a:endParaRPr lang="en-US" sz="10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0.12348</cdr:x>
      <cdr:y>0.00896</cdr:y>
    </cdr:from>
    <cdr:to>
      <cdr:x>0.88215</cdr:x>
      <cdr:y>0.46646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1045" y="20856"/>
          <a:ext cx="1480984" cy="106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/>
          <a:r>
            <a:rPr lang="en-US" sz="1000" b="1" i="0" baseline="0">
              <a:effectLst/>
              <a:latin typeface="+mn-lt"/>
              <a:ea typeface="+mn-ea"/>
              <a:cs typeface="+mn-cs"/>
            </a:rPr>
            <a:t>UNDERGRADUATE </a:t>
          </a:r>
        </a:p>
        <a:p xmlns:a="http://schemas.openxmlformats.org/drawingml/2006/main">
          <a:pPr algn="ctr" rtl="0"/>
          <a:r>
            <a:rPr lang="en-US" sz="1000" b="1" i="0" baseline="0">
              <a:effectLst/>
              <a:latin typeface="+mn-lt"/>
              <a:ea typeface="+mn-ea"/>
              <a:cs typeface="+mn-cs"/>
            </a:rPr>
            <a:t>SCHOLARSHIPS &amp; GRANTS </a:t>
          </a:r>
        </a:p>
        <a:p xmlns:a="http://schemas.openxmlformats.org/drawingml/2006/main">
          <a:pPr algn="ctr" rtl="0"/>
          <a:r>
            <a:rPr lang="en-US" sz="900" b="1" i="0" baseline="0">
              <a:effectLst/>
              <a:latin typeface="+mn-lt"/>
              <a:ea typeface="+mn-ea"/>
              <a:cs typeface="+mn-cs"/>
            </a:rPr>
            <a:t>BY SOURCE 2018-19</a:t>
          </a:r>
        </a:p>
        <a:p xmlns:a="http://schemas.openxmlformats.org/drawingml/2006/main">
          <a:pPr algn="ctr" rtl="0"/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0.2217</cdr:x>
      <cdr:y>0.21889</cdr:y>
    </cdr:from>
    <cdr:to>
      <cdr:x>0.76762</cdr:x>
      <cdr:y>0.28906</cdr:y>
    </cdr:to>
    <cdr:sp macro="" textlink="'Undergrad School'!$G$7">
      <cdr:nvSpPr>
        <cdr:cNvPr id="3" name="TextBox 48"/>
        <cdr:cNvSpPr txBox="1"/>
      </cdr:nvSpPr>
      <cdr:spPr>
        <a:xfrm xmlns:a="http://schemas.openxmlformats.org/drawingml/2006/main">
          <a:off x="426193" y="509379"/>
          <a:ext cx="1049492" cy="1632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734094C-69DB-44B6-8F93-F1909DD1C23F}" type="TxLink">
            <a:rPr lang="en-US" sz="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Total: $269,062,319</a:t>
          </a:fld>
          <a:endParaRPr lang="en-US" sz="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8</xdr:col>
      <xdr:colOff>571501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152398</xdr:colOff>
      <xdr:row>3</xdr:row>
      <xdr:rowOff>104775</xdr:rowOff>
    </xdr:from>
    <xdr:to>
      <xdr:col>6</xdr:col>
      <xdr:colOff>219075</xdr:colOff>
      <xdr:row>12</xdr:row>
      <xdr:rowOff>14130</xdr:rowOff>
    </xdr:to>
    <xdr:grpSp>
      <xdr:nvGrpSpPr>
        <xdr:cNvPr id="6" name="Group 5"/>
        <xdr:cNvGrpSpPr/>
      </xdr:nvGrpSpPr>
      <xdr:grpSpPr>
        <a:xfrm>
          <a:off x="3305173" y="676275"/>
          <a:ext cx="1285877" cy="1623855"/>
          <a:chOff x="2543173" y="561975"/>
          <a:chExt cx="1285877" cy="1623855"/>
        </a:xfrm>
      </xdr:grpSpPr>
      <xdr:sp macro="" textlink="">
        <xdr:nvSpPr>
          <xdr:cNvPr id="5" name="TextBox 4"/>
          <xdr:cNvSpPr txBox="1"/>
        </xdr:nvSpPr>
        <xdr:spPr>
          <a:xfrm>
            <a:off x="2628900" y="561975"/>
            <a:ext cx="784859" cy="4095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900" b="1"/>
              <a:t>Resident</a:t>
            </a:r>
          </a:p>
          <a:p>
            <a:r>
              <a:rPr lang="en-US" sz="900" b="1"/>
              <a:t>On-Campus</a:t>
            </a:r>
          </a:p>
        </xdr:txBody>
      </xdr:sp>
      <xdr:grpSp>
        <xdr:nvGrpSpPr>
          <xdr:cNvPr id="8" name="Group 7"/>
          <xdr:cNvGrpSpPr/>
        </xdr:nvGrpSpPr>
        <xdr:grpSpPr>
          <a:xfrm>
            <a:off x="2543173" y="1952625"/>
            <a:ext cx="1285877" cy="233205"/>
            <a:chOff x="2724148" y="2000250"/>
            <a:chExt cx="1285877" cy="233205"/>
          </a:xfrm>
        </xdr:grpSpPr>
        <xdr:sp macro="" textlink="$B$7">
          <xdr:nvSpPr>
            <xdr:cNvPr id="2" name="TextBox 1"/>
            <xdr:cNvSpPr txBox="1"/>
          </xdr:nvSpPr>
          <xdr:spPr>
            <a:xfrm>
              <a:off x="2971800" y="2000250"/>
              <a:ext cx="103822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EA9B340-2A23-4044-8FF9-AA6613E5C9EC}" type="TxLink">
                <a:rPr lang="en-US" sz="900" b="1" i="0" u="none" strike="noStrike">
                  <a:solidFill>
                    <a:srgbClr val="000000"/>
                  </a:solidFill>
                  <a:latin typeface="Calibri"/>
                </a:rPr>
                <a:pPr/>
                <a:t>$26,688</a:t>
              </a:fld>
              <a:endParaRPr lang="en-US" sz="900" b="1"/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2724148" y="2000250"/>
              <a:ext cx="276422" cy="23320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0" rIns="0" rtlCol="0" anchor="t">
              <a:spAutoFit/>
            </a:bodyPr>
            <a:lstStyle/>
            <a:p>
              <a:r>
                <a:rPr lang="en-US" sz="900" b="1"/>
                <a:t>Total:</a:t>
              </a:r>
            </a:p>
          </xdr:txBody>
        </xdr:sp>
      </xdr:grpSp>
    </xdr:grpSp>
    <xdr:clientData/>
  </xdr:twoCellAnchor>
  <xdr:twoCellAnchor>
    <xdr:from>
      <xdr:col>4</xdr:col>
      <xdr:colOff>0</xdr:colOff>
      <xdr:row>14</xdr:row>
      <xdr:rowOff>0</xdr:rowOff>
    </xdr:from>
    <xdr:to>
      <xdr:col>9</xdr:col>
      <xdr:colOff>9525</xdr:colOff>
      <xdr:row>25</xdr:row>
      <xdr:rowOff>169546</xdr:rowOff>
    </xdr:to>
    <xdr:grpSp>
      <xdr:nvGrpSpPr>
        <xdr:cNvPr id="13" name="Group 12"/>
        <xdr:cNvGrpSpPr/>
      </xdr:nvGrpSpPr>
      <xdr:grpSpPr>
        <a:xfrm>
          <a:off x="3152775" y="2667000"/>
          <a:ext cx="3057525" cy="2265046"/>
          <a:chOff x="2438399" y="2678429"/>
          <a:chExt cx="3057525" cy="2265046"/>
        </a:xfrm>
      </xdr:grpSpPr>
      <xdr:graphicFrame macro="">
        <xdr:nvGraphicFramePr>
          <xdr:cNvPr id="4" name="Chart 3"/>
          <xdr:cNvGraphicFramePr/>
        </xdr:nvGraphicFramePr>
        <xdr:xfrm>
          <a:off x="2438399" y="2678429"/>
          <a:ext cx="3057525" cy="22650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9" name="Group 8"/>
          <xdr:cNvGrpSpPr/>
        </xdr:nvGrpSpPr>
        <xdr:grpSpPr>
          <a:xfrm>
            <a:off x="2609849" y="4581525"/>
            <a:ext cx="1009651" cy="233205"/>
            <a:chOff x="2724148" y="2000250"/>
            <a:chExt cx="1275507" cy="233205"/>
          </a:xfrm>
        </xdr:grpSpPr>
        <xdr:sp macro="" textlink="$B$19">
          <xdr:nvSpPr>
            <xdr:cNvPr id="10" name="TextBox 9"/>
            <xdr:cNvSpPr txBox="1"/>
          </xdr:nvSpPr>
          <xdr:spPr>
            <a:xfrm>
              <a:off x="2961430" y="2000250"/>
              <a:ext cx="103822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26904B1-3877-4747-BE55-F41553BB172B}" type="TxLink">
                <a:rPr lang="en-US" sz="900" b="1" i="0" u="none" strike="noStrike">
                  <a:solidFill>
                    <a:srgbClr val="000000"/>
                  </a:solidFill>
                  <a:latin typeface="Calibri"/>
                </a:rPr>
                <a:pPr/>
                <a:t>$45,762</a:t>
              </a:fld>
              <a:endParaRPr lang="en-US" sz="900" b="1"/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2724148" y="2000250"/>
              <a:ext cx="276422" cy="23320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0" rIns="0" rtlCol="0" anchor="t">
              <a:spAutoFit/>
            </a:bodyPr>
            <a:lstStyle/>
            <a:p>
              <a:r>
                <a:rPr lang="en-US" sz="900" b="1"/>
                <a:t>Total:</a:t>
              </a:r>
            </a:p>
          </xdr:txBody>
        </xdr:sp>
      </xdr:grpSp>
    </xdr:grpSp>
    <xdr:clientData/>
  </xdr:twoCellAnchor>
  <xdr:twoCellAnchor editAs="oneCell">
    <xdr:from>
      <xdr:col>12</xdr:col>
      <xdr:colOff>9525</xdr:colOff>
      <xdr:row>6</xdr:row>
      <xdr:rowOff>152400</xdr:rowOff>
    </xdr:from>
    <xdr:to>
      <xdr:col>29</xdr:col>
      <xdr:colOff>49134</xdr:colOff>
      <xdr:row>10</xdr:row>
      <xdr:rowOff>133454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9100" y="1295400"/>
          <a:ext cx="10812384" cy="74305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18</xdr:row>
      <xdr:rowOff>123825</xdr:rowOff>
    </xdr:from>
    <xdr:to>
      <xdr:col>29</xdr:col>
      <xdr:colOff>58659</xdr:colOff>
      <xdr:row>22</xdr:row>
      <xdr:rowOff>104879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48625" y="3552825"/>
          <a:ext cx="10812384" cy="74305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6</xdr:row>
      <xdr:rowOff>152400</xdr:rowOff>
    </xdr:from>
    <xdr:to>
      <xdr:col>29</xdr:col>
      <xdr:colOff>172976</xdr:colOff>
      <xdr:row>10</xdr:row>
      <xdr:rowOff>171559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39100" y="1295400"/>
          <a:ext cx="10936226" cy="78115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18</xdr:row>
      <xdr:rowOff>123825</xdr:rowOff>
    </xdr:from>
    <xdr:to>
      <xdr:col>29</xdr:col>
      <xdr:colOff>125343</xdr:colOff>
      <xdr:row>25</xdr:row>
      <xdr:rowOff>38274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8625" y="3552825"/>
          <a:ext cx="10879068" cy="1247949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0.02305</cdr:y>
    </cdr:from>
    <cdr:to>
      <cdr:x>0.98958</cdr:x>
      <cdr:y>0.14749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098" y="47625"/>
          <a:ext cx="2676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0.01042</cdr:x>
      <cdr:y>0</cdr:y>
    </cdr:from>
    <cdr:to>
      <cdr:x>1</cdr:x>
      <cdr:y>0.16593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363" y="0"/>
          <a:ext cx="2978538" cy="37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900" b="1"/>
            <a:t>UNDERGRADUATE</a:t>
          </a:r>
          <a:r>
            <a:rPr lang="en-US" sz="900" b="1" baseline="0"/>
            <a:t> COST OF ATTENDANCE:   2018-19</a:t>
          </a:r>
        </a:p>
        <a:p xmlns:a="http://schemas.openxmlformats.org/drawingml/2006/main">
          <a:pPr algn="l"/>
          <a:endParaRPr lang="en-US" sz="900" b="1" baseline="0"/>
        </a:p>
        <a:p xmlns:a="http://schemas.openxmlformats.org/drawingml/2006/main">
          <a:pPr algn="l"/>
          <a:endParaRPr lang="en-US" sz="900" b="1"/>
        </a:p>
      </cdr:txBody>
    </cdr:sp>
  </cdr:relSizeAnchor>
  <cdr:relSizeAnchor xmlns:cdr="http://schemas.openxmlformats.org/drawingml/2006/chartDrawing">
    <cdr:from>
      <cdr:x>0.09653</cdr:x>
      <cdr:y>0.76506</cdr:y>
    </cdr:from>
    <cdr:to>
      <cdr:x>0.38819</cdr:x>
      <cdr:y>0.92579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4794" y="1586865"/>
          <a:ext cx="8001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11</xdr:row>
      <xdr:rowOff>161925</xdr:rowOff>
    </xdr:from>
    <xdr:to>
      <xdr:col>25</xdr:col>
      <xdr:colOff>457434</xdr:colOff>
      <xdr:row>14</xdr:row>
      <xdr:rowOff>171531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2914650"/>
          <a:ext cx="1676634" cy="5811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161925</xdr:rowOff>
    </xdr:from>
    <xdr:to>
      <xdr:col>29</xdr:col>
      <xdr:colOff>124353</xdr:colOff>
      <xdr:row>18</xdr:row>
      <xdr:rowOff>181057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54025" y="3676650"/>
          <a:ext cx="3781953" cy="590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39</xdr:row>
      <xdr:rowOff>66675</xdr:rowOff>
    </xdr:from>
    <xdr:to>
      <xdr:col>26</xdr:col>
      <xdr:colOff>567672</xdr:colOff>
      <xdr:row>46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0625" y="7829550"/>
          <a:ext cx="7349472" cy="1447800"/>
        </a:xfrm>
        <a:prstGeom prst="rect">
          <a:avLst/>
        </a:prstGeom>
      </xdr:spPr>
    </xdr:pic>
    <xdr:clientData/>
  </xdr:twoCellAnchor>
  <xdr:twoCellAnchor editAs="oneCell">
    <xdr:from>
      <xdr:col>14</xdr:col>
      <xdr:colOff>333375</xdr:colOff>
      <xdr:row>30</xdr:row>
      <xdr:rowOff>26867</xdr:rowOff>
    </xdr:from>
    <xdr:to>
      <xdr:col>26</xdr:col>
      <xdr:colOff>304800</xdr:colOff>
      <xdr:row>37</xdr:row>
      <xdr:rowOff>114629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0600" y="5065592"/>
          <a:ext cx="7286625" cy="143078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180975</xdr:rowOff>
    </xdr:from>
    <xdr:to>
      <xdr:col>21</xdr:col>
      <xdr:colOff>143320</xdr:colOff>
      <xdr:row>19</xdr:row>
      <xdr:rowOff>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86825" y="3124200"/>
          <a:ext cx="3191320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12</xdr:row>
      <xdr:rowOff>28575</xdr:rowOff>
    </xdr:from>
    <xdr:to>
      <xdr:col>19</xdr:col>
      <xdr:colOff>47884</xdr:colOff>
      <xdr:row>14</xdr:row>
      <xdr:rowOff>171523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96275" y="2971800"/>
          <a:ext cx="1857634" cy="523948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</xdr:row>
      <xdr:rowOff>19050</xdr:rowOff>
    </xdr:from>
    <xdr:to>
      <xdr:col>12</xdr:col>
      <xdr:colOff>438150</xdr:colOff>
      <xdr:row>14</xdr:row>
      <xdr:rowOff>28575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2962275"/>
          <a:ext cx="12287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590550</xdr:colOff>
      <xdr:row>30</xdr:row>
      <xdr:rowOff>26867</xdr:rowOff>
    </xdr:from>
    <xdr:to>
      <xdr:col>25</xdr:col>
      <xdr:colOff>76200</xdr:colOff>
      <xdr:row>37</xdr:row>
      <xdr:rowOff>190751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15250" y="5884742"/>
          <a:ext cx="7410450" cy="15069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29</xdr:row>
      <xdr:rowOff>0</xdr:rowOff>
    </xdr:from>
    <xdr:to>
      <xdr:col>49</xdr:col>
      <xdr:colOff>733425</xdr:colOff>
      <xdr:row>58</xdr:row>
      <xdr:rowOff>24906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9875" y="5705475"/>
          <a:ext cx="5534025" cy="5682756"/>
        </a:xfrm>
        <a:prstGeom prst="rect">
          <a:avLst/>
        </a:prstGeom>
      </xdr:spPr>
    </xdr:pic>
    <xdr:clientData/>
  </xdr:twoCellAnchor>
  <xdr:twoCellAnchor editAs="oneCell">
    <xdr:from>
      <xdr:col>33</xdr:col>
      <xdr:colOff>66779</xdr:colOff>
      <xdr:row>0</xdr:row>
      <xdr:rowOff>0</xdr:rowOff>
    </xdr:from>
    <xdr:to>
      <xdr:col>42</xdr:col>
      <xdr:colOff>382190</xdr:colOff>
      <xdr:row>29</xdr:row>
      <xdr:rowOff>258398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354" y="0"/>
          <a:ext cx="5801811" cy="59638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515043</xdr:colOff>
      <xdr:row>8</xdr:row>
      <xdr:rowOff>27063</xdr:rowOff>
    </xdr:from>
    <xdr:ext cx="569147" cy="191003"/>
    <xdr:sp macro="" textlink="">
      <xdr:nvSpPr>
        <xdr:cNvPr id="5" name="TextBox 4"/>
        <xdr:cNvSpPr txBox="1"/>
      </xdr:nvSpPr>
      <xdr:spPr>
        <a:xfrm rot="18998985">
          <a:off x="2496243" y="1551063"/>
          <a:ext cx="569147" cy="1910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700" b="1" baseline="0"/>
        </a:p>
      </xdr:txBody>
    </xdr:sp>
    <xdr:clientData/>
  </xdr:oneCellAnchor>
  <xdr:oneCellAnchor>
    <xdr:from>
      <xdr:col>5</xdr:col>
      <xdr:colOff>142874</xdr:colOff>
      <xdr:row>9</xdr:row>
      <xdr:rowOff>28576</xdr:rowOff>
    </xdr:from>
    <xdr:ext cx="247651" cy="771525"/>
    <xdr:sp macro="" textlink="">
      <xdr:nvSpPr>
        <xdr:cNvPr id="6" name="TextBox 5"/>
        <xdr:cNvSpPr txBox="1"/>
      </xdr:nvSpPr>
      <xdr:spPr>
        <a:xfrm rot="4781980">
          <a:off x="3795712" y="2005013"/>
          <a:ext cx="771525" cy="24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700" b="1" baseline="0"/>
        </a:p>
      </xdr:txBody>
    </xdr:sp>
    <xdr:clientData/>
  </xdr:oneCellAnchor>
  <xdr:twoCellAnchor>
    <xdr:from>
      <xdr:col>0</xdr:col>
      <xdr:colOff>0</xdr:colOff>
      <xdr:row>4</xdr:row>
      <xdr:rowOff>1904</xdr:rowOff>
    </xdr:from>
    <xdr:to>
      <xdr:col>2</xdr:col>
      <xdr:colOff>714374</xdr:colOff>
      <xdr:row>20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.%20Academic%20Year%20Student%20Financial%20Aid%20Awards%20by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tudents"/>
      <sheetName val="OSFAFactBook"/>
      <sheetName val="OSFAFactBook-1"/>
      <sheetName val="OSFAFactBook-2"/>
    </sheetNames>
    <sheetDataSet>
      <sheetData sheetId="0">
        <row r="5">
          <cell r="B5" t="str">
            <v>2018-19</v>
          </cell>
          <cell r="K5" t="str">
            <v>2017-18</v>
          </cell>
        </row>
        <row r="8">
          <cell r="C8">
            <v>31463054</v>
          </cell>
          <cell r="F8">
            <v>0</v>
          </cell>
          <cell r="R8">
            <v>31167104</v>
          </cell>
        </row>
        <row r="9">
          <cell r="C9">
            <v>961706</v>
          </cell>
          <cell r="F9">
            <v>0</v>
          </cell>
          <cell r="R9">
            <v>770359</v>
          </cell>
        </row>
        <row r="10">
          <cell r="C10">
            <v>0</v>
          </cell>
          <cell r="F10">
            <v>0</v>
          </cell>
          <cell r="R10">
            <v>17965</v>
          </cell>
        </row>
        <row r="11">
          <cell r="C11">
            <v>73967546</v>
          </cell>
          <cell r="F11">
            <v>437026</v>
          </cell>
          <cell r="R11">
            <v>75622202</v>
          </cell>
        </row>
        <row r="12">
          <cell r="C12">
            <v>113892503</v>
          </cell>
          <cell r="F12">
            <v>1246605</v>
          </cell>
          <cell r="R12">
            <v>101293421</v>
          </cell>
        </row>
        <row r="13">
          <cell r="C13">
            <v>229170</v>
          </cell>
          <cell r="F13">
            <v>3000</v>
          </cell>
          <cell r="R13">
            <v>246835</v>
          </cell>
        </row>
        <row r="14">
          <cell r="C14">
            <v>12738081</v>
          </cell>
          <cell r="F14">
            <v>466465</v>
          </cell>
          <cell r="R14">
            <v>12510204</v>
          </cell>
        </row>
        <row r="15">
          <cell r="C15">
            <v>28402687</v>
          </cell>
          <cell r="F15">
            <v>9310157</v>
          </cell>
          <cell r="R15">
            <v>32206337</v>
          </cell>
        </row>
        <row r="16">
          <cell r="C16">
            <v>7407572</v>
          </cell>
          <cell r="F16">
            <v>765845</v>
          </cell>
          <cell r="R16">
            <v>7826725</v>
          </cell>
        </row>
        <row r="17">
          <cell r="C17">
            <v>0</v>
          </cell>
          <cell r="F17">
            <v>95284892</v>
          </cell>
          <cell r="R17">
            <v>92320996</v>
          </cell>
        </row>
        <row r="18">
          <cell r="C18">
            <v>10340664</v>
          </cell>
          <cell r="F18">
            <v>12322599</v>
          </cell>
          <cell r="R18">
            <v>24305189</v>
          </cell>
        </row>
        <row r="22">
          <cell r="C22">
            <v>0</v>
          </cell>
          <cell r="F22">
            <v>0</v>
          </cell>
          <cell r="R22">
            <v>1225203</v>
          </cell>
        </row>
        <row r="23">
          <cell r="C23">
            <v>37431486</v>
          </cell>
          <cell r="F23">
            <v>16178651</v>
          </cell>
          <cell r="R23">
            <v>39104965</v>
          </cell>
        </row>
        <row r="24">
          <cell r="C24">
            <v>28251944</v>
          </cell>
          <cell r="F24">
            <v>0</v>
          </cell>
          <cell r="R24">
            <v>29769204</v>
          </cell>
        </row>
        <row r="25">
          <cell r="C25">
            <v>34287686</v>
          </cell>
          <cell r="F25">
            <v>62291405</v>
          </cell>
          <cell r="R25">
            <v>101216295</v>
          </cell>
        </row>
        <row r="26">
          <cell r="C26">
            <v>847951</v>
          </cell>
          <cell r="F26">
            <v>0</v>
          </cell>
          <cell r="R26">
            <v>689730</v>
          </cell>
        </row>
        <row r="27">
          <cell r="C27">
            <v>10725794</v>
          </cell>
          <cell r="F27">
            <v>1418855</v>
          </cell>
          <cell r="R27">
            <v>9760634</v>
          </cell>
        </row>
        <row r="31">
          <cell r="C31">
            <v>787569</v>
          </cell>
          <cell r="F31">
            <v>17187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\..\..\..\..\..\Documents\Awarding%20Manual\2017-18%20Awarding%20Manual\2017-18%20Fall%20&amp;%20Spring%20COA%20-%20Undergrad%20-%20Out-of-State.pdf" TargetMode="External"/><Relationship Id="rId1" Type="http://schemas.openxmlformats.org/officeDocument/2006/relationships/hyperlink" Target="../../../../../../Documents/Awarding%20Manual/2017-18%20Awarding%20Manual/2017-18%20Fall%20&amp;%20Spring%20COA%20-%20Undergrad%20-%20In-State.pdf" TargetMode="External"/><Relationship Id="rId4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oir.uga.edu/external_reports/c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61"/>
  <sheetViews>
    <sheetView showGridLines="0" tabSelected="1" zoomScale="130" zoomScaleNormal="130" workbookViewId="0"/>
  </sheetViews>
  <sheetFormatPr defaultRowHeight="15"/>
  <cols>
    <col min="1" max="1" width="1.85546875" customWidth="1"/>
    <col min="2" max="2" width="9.140625" style="19"/>
    <col min="3" max="3" width="9.42578125" bestFit="1" customWidth="1"/>
    <col min="8" max="8" width="7.5703125" customWidth="1"/>
    <col min="11" max="11" width="11.42578125" customWidth="1"/>
    <col min="12" max="12" width="9.140625" customWidth="1"/>
  </cols>
  <sheetData>
    <row r="1" spans="1:26" ht="18" customHeight="1">
      <c r="A1" t="s">
        <v>49</v>
      </c>
      <c r="B1" s="24" t="s">
        <v>44</v>
      </c>
      <c r="C1" s="24"/>
      <c r="D1" s="24"/>
      <c r="E1" s="24"/>
      <c r="F1" s="24"/>
      <c r="G1" s="24"/>
      <c r="H1" s="24"/>
      <c r="I1" s="24"/>
      <c r="J1" s="24"/>
      <c r="K1" s="24"/>
      <c r="L1" s="39" t="str">
        <f>"Total: " &amp; TEXT( 'Total Std Aid'!$E$2, "$#,##0")</f>
        <v>Total: Total: $591,478,100</v>
      </c>
    </row>
    <row r="2" spans="1:26" ht="21" customHeight="1">
      <c r="A2" s="19"/>
      <c r="B2" s="62"/>
      <c r="C2" s="21"/>
      <c r="D2" s="21"/>
      <c r="E2" s="21"/>
      <c r="F2" s="21"/>
      <c r="G2" s="62"/>
      <c r="H2" s="21"/>
      <c r="I2" s="21"/>
      <c r="J2" s="21"/>
      <c r="K2" s="22"/>
      <c r="L2" s="18"/>
    </row>
    <row r="3" spans="1:26">
      <c r="B3" s="18"/>
      <c r="C3" s="19"/>
      <c r="D3" s="19"/>
      <c r="E3" s="19"/>
      <c r="F3" s="19"/>
      <c r="G3" s="18"/>
      <c r="H3" s="19"/>
      <c r="I3" s="19"/>
      <c r="J3" s="19"/>
      <c r="K3" s="20"/>
    </row>
    <row r="4" spans="1:26">
      <c r="B4" s="18"/>
      <c r="C4" s="19"/>
      <c r="D4" s="19"/>
      <c r="E4" s="19"/>
      <c r="F4" s="19"/>
      <c r="G4" s="18"/>
      <c r="H4" s="19"/>
      <c r="I4" s="19"/>
      <c r="J4" s="19"/>
      <c r="K4" s="20"/>
    </row>
    <row r="5" spans="1:26">
      <c r="B5" s="18"/>
      <c r="C5" s="19"/>
      <c r="D5" s="19"/>
      <c r="E5" s="19"/>
      <c r="F5" s="19"/>
      <c r="G5" s="18"/>
      <c r="H5" s="19"/>
      <c r="I5" s="19"/>
      <c r="J5" s="19"/>
      <c r="K5" s="20"/>
    </row>
    <row r="6" spans="1:26">
      <c r="B6" s="18"/>
      <c r="C6" s="19"/>
      <c r="D6" s="19"/>
      <c r="E6" s="19"/>
      <c r="F6" s="19"/>
      <c r="G6" s="18"/>
      <c r="H6" s="19"/>
      <c r="I6" s="19"/>
      <c r="J6" s="19"/>
      <c r="K6" s="20"/>
    </row>
    <row r="7" spans="1:26">
      <c r="B7" s="18"/>
      <c r="C7" s="19"/>
      <c r="D7" s="19"/>
      <c r="E7" s="19"/>
      <c r="F7" s="19"/>
      <c r="G7" s="18"/>
      <c r="H7" s="19"/>
      <c r="I7" s="19"/>
      <c r="J7" s="19"/>
      <c r="K7" s="20"/>
    </row>
    <row r="8" spans="1:26">
      <c r="B8" s="18"/>
      <c r="C8" s="19"/>
      <c r="D8" s="19"/>
      <c r="E8" s="19"/>
      <c r="F8" s="19"/>
      <c r="G8" s="18"/>
      <c r="H8" s="19"/>
      <c r="I8" s="19"/>
      <c r="J8" s="19"/>
      <c r="K8" s="20"/>
    </row>
    <row r="9" spans="1:26">
      <c r="B9" s="18"/>
      <c r="C9" s="19"/>
      <c r="D9" s="19"/>
      <c r="E9" s="19"/>
      <c r="F9" s="19"/>
      <c r="G9" s="18"/>
      <c r="H9" s="19"/>
      <c r="I9" s="19"/>
      <c r="J9" s="19"/>
      <c r="K9" s="20"/>
      <c r="O9" s="16" t="s">
        <v>49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B10" s="18"/>
      <c r="C10" s="19"/>
      <c r="D10" s="19"/>
      <c r="E10" s="19"/>
      <c r="F10" s="19"/>
      <c r="G10" s="18"/>
      <c r="H10" s="19"/>
      <c r="I10" s="19"/>
      <c r="J10" s="19"/>
      <c r="K10" s="20"/>
    </row>
    <row r="11" spans="1:26">
      <c r="B11" s="66"/>
      <c r="C11" s="67"/>
      <c r="D11" s="67"/>
      <c r="E11" s="67"/>
      <c r="F11" s="67"/>
      <c r="G11" s="66"/>
      <c r="H11" s="67"/>
      <c r="I11" s="67"/>
      <c r="J11" s="67"/>
      <c r="K11" s="68"/>
    </row>
    <row r="12" spans="1:26">
      <c r="A12" s="56"/>
      <c r="B12" s="18"/>
      <c r="C12" s="19"/>
      <c r="D12" s="19"/>
      <c r="E12" s="19"/>
      <c r="F12" s="19"/>
      <c r="G12" s="19"/>
      <c r="H12" s="70"/>
      <c r="I12" s="69"/>
      <c r="J12" s="19"/>
      <c r="K12" s="20"/>
    </row>
    <row r="13" spans="1:26">
      <c r="B13" s="18"/>
      <c r="C13" s="19"/>
      <c r="D13" s="19"/>
      <c r="E13" s="19"/>
      <c r="F13" s="19"/>
      <c r="G13" s="19"/>
      <c r="H13" s="20"/>
      <c r="I13" s="18"/>
      <c r="J13" s="19"/>
      <c r="K13" s="20"/>
    </row>
    <row r="14" spans="1:26">
      <c r="B14" s="18"/>
      <c r="C14" s="19"/>
      <c r="D14" s="19"/>
      <c r="E14" s="19"/>
      <c r="F14" s="19"/>
      <c r="G14" s="19"/>
      <c r="H14" s="20"/>
      <c r="I14" s="18"/>
      <c r="J14" s="19"/>
      <c r="K14" s="20"/>
    </row>
    <row r="15" spans="1:26">
      <c r="B15" s="18"/>
      <c r="C15" s="19"/>
      <c r="D15" s="19"/>
      <c r="E15" s="19"/>
      <c r="F15" s="19"/>
      <c r="G15" s="19"/>
      <c r="H15" s="20"/>
      <c r="I15" s="18"/>
      <c r="J15" s="19"/>
      <c r="K15" s="20"/>
    </row>
    <row r="16" spans="1:26">
      <c r="B16" s="18"/>
      <c r="C16" s="19"/>
      <c r="D16" s="19"/>
      <c r="E16" s="19"/>
      <c r="F16" s="19"/>
      <c r="G16" s="19"/>
      <c r="H16" s="20"/>
      <c r="I16" s="18"/>
      <c r="J16" s="19"/>
      <c r="K16" s="20"/>
    </row>
    <row r="17" spans="2:11">
      <c r="B17" s="18"/>
      <c r="C17" s="19"/>
      <c r="D17" s="19"/>
      <c r="E17" s="19"/>
      <c r="F17" s="19"/>
      <c r="G17" s="19"/>
      <c r="H17" s="20"/>
      <c r="I17" s="18"/>
      <c r="J17" s="19"/>
      <c r="K17" s="20"/>
    </row>
    <row r="18" spans="2:11">
      <c r="B18" s="18"/>
      <c r="C18" s="19"/>
      <c r="D18" s="19"/>
      <c r="E18" s="19"/>
      <c r="F18" s="19"/>
      <c r="G18" s="19"/>
      <c r="H18" s="20"/>
      <c r="I18" s="18"/>
      <c r="J18" s="19"/>
      <c r="K18" s="20"/>
    </row>
    <row r="19" spans="2:11">
      <c r="B19" s="18"/>
      <c r="C19" s="19"/>
      <c r="D19" s="19"/>
      <c r="E19" s="19"/>
      <c r="F19" s="19"/>
      <c r="G19" s="19"/>
      <c r="H19" s="20"/>
      <c r="I19" s="18"/>
      <c r="J19" s="19"/>
      <c r="K19" s="20"/>
    </row>
    <row r="20" spans="2:11">
      <c r="B20" s="18"/>
      <c r="C20" s="19"/>
      <c r="D20" s="19"/>
      <c r="E20" s="19"/>
      <c r="F20" s="19"/>
      <c r="G20" s="19"/>
      <c r="H20" s="20"/>
      <c r="I20" s="18"/>
      <c r="J20" s="19"/>
      <c r="K20" s="20"/>
    </row>
    <row r="21" spans="2:11">
      <c r="B21" s="18"/>
      <c r="C21" s="19"/>
      <c r="D21" s="19"/>
      <c r="E21" s="19"/>
      <c r="F21" s="19"/>
      <c r="G21" s="19"/>
      <c r="H21" s="20"/>
      <c r="I21" s="18"/>
      <c r="J21" s="19"/>
      <c r="K21" s="20"/>
    </row>
    <row r="22" spans="2:11">
      <c r="B22" s="18"/>
      <c r="C22" s="19"/>
      <c r="D22" s="19"/>
      <c r="E22" s="19"/>
      <c r="F22" s="19"/>
      <c r="G22" s="19"/>
      <c r="H22" s="20"/>
      <c r="I22" s="18"/>
      <c r="J22" s="19"/>
      <c r="K22" s="20"/>
    </row>
    <row r="23" spans="2:11">
      <c r="B23" s="18"/>
      <c r="C23" s="19"/>
      <c r="D23" s="19"/>
      <c r="E23" s="19"/>
      <c r="F23" s="19"/>
      <c r="G23" s="19"/>
      <c r="H23" s="20"/>
      <c r="I23" s="18"/>
      <c r="J23" s="19"/>
      <c r="K23" s="20"/>
    </row>
    <row r="24" spans="2:11">
      <c r="B24" s="18"/>
      <c r="C24" s="19"/>
      <c r="D24" s="19"/>
      <c r="E24" s="19"/>
      <c r="F24" s="19"/>
      <c r="G24" s="19"/>
      <c r="H24" s="20"/>
      <c r="I24" s="18"/>
      <c r="J24" s="19"/>
      <c r="K24" s="20"/>
    </row>
    <row r="25" spans="2:11">
      <c r="B25" s="18"/>
      <c r="C25" s="19"/>
      <c r="D25" s="19"/>
      <c r="E25" s="19"/>
      <c r="F25" s="19"/>
      <c r="G25" s="19"/>
      <c r="H25" s="20"/>
      <c r="I25" s="18"/>
      <c r="J25" s="19"/>
      <c r="K25" s="20"/>
    </row>
    <row r="26" spans="2:11">
      <c r="B26" s="18"/>
      <c r="C26" s="19"/>
      <c r="D26" s="19"/>
      <c r="E26" s="19"/>
      <c r="F26" s="19"/>
      <c r="G26" s="19"/>
      <c r="H26" s="20"/>
      <c r="I26" s="69"/>
      <c r="J26" s="71"/>
      <c r="K26" s="70"/>
    </row>
    <row r="27" spans="2:11">
      <c r="B27" s="18"/>
      <c r="C27" s="19"/>
      <c r="D27" s="19"/>
      <c r="E27" s="19"/>
      <c r="F27" s="19"/>
      <c r="G27" s="19"/>
      <c r="H27" s="20"/>
      <c r="I27" s="18"/>
      <c r="J27" s="19"/>
      <c r="K27" s="20"/>
    </row>
    <row r="28" spans="2:11">
      <c r="B28" s="18"/>
      <c r="C28" s="19"/>
      <c r="D28" s="19"/>
      <c r="E28" s="19"/>
      <c r="F28" s="19"/>
      <c r="G28" s="19"/>
      <c r="H28" s="20"/>
      <c r="I28" s="18"/>
      <c r="J28" s="19"/>
      <c r="K28" s="20"/>
    </row>
    <row r="29" spans="2:11">
      <c r="B29" s="18"/>
      <c r="C29" s="19"/>
      <c r="D29" s="19"/>
      <c r="E29" s="19"/>
      <c r="F29" s="19"/>
      <c r="G29" s="19"/>
      <c r="H29" s="20"/>
      <c r="I29" s="18"/>
      <c r="J29" s="19"/>
      <c r="K29" s="20"/>
    </row>
    <row r="30" spans="2:11">
      <c r="B30" s="18"/>
      <c r="C30" s="19"/>
      <c r="D30" s="19"/>
      <c r="E30" s="19"/>
      <c r="F30" s="19"/>
      <c r="G30" s="19"/>
      <c r="H30" s="20"/>
      <c r="I30" s="18"/>
      <c r="J30" s="19"/>
      <c r="K30" s="20"/>
    </row>
    <row r="31" spans="2:11">
      <c r="B31" s="18"/>
      <c r="C31" s="19"/>
      <c r="D31" s="19"/>
      <c r="E31" s="19"/>
      <c r="F31" s="19"/>
      <c r="G31" s="19"/>
      <c r="H31" s="20"/>
      <c r="I31" s="18"/>
      <c r="J31" s="19"/>
      <c r="K31" s="20"/>
    </row>
    <row r="32" spans="2:11">
      <c r="B32" s="18"/>
      <c r="C32" s="19"/>
      <c r="D32" s="19"/>
      <c r="E32" s="19"/>
      <c r="F32" s="19"/>
      <c r="G32" s="19"/>
      <c r="H32" s="20"/>
      <c r="I32" s="18"/>
      <c r="J32" s="19"/>
      <c r="K32" s="20"/>
    </row>
    <row r="33" spans="1:13">
      <c r="B33" s="18"/>
      <c r="C33" s="19"/>
      <c r="D33" s="19"/>
      <c r="E33" s="19"/>
      <c r="F33" s="19"/>
      <c r="G33" s="19"/>
      <c r="H33" s="20"/>
      <c r="I33" s="18"/>
      <c r="J33" s="19"/>
      <c r="K33" s="20"/>
    </row>
    <row r="34" spans="1:13">
      <c r="B34" s="18"/>
      <c r="C34" s="19"/>
      <c r="D34" s="19"/>
      <c r="E34" s="19"/>
      <c r="F34" s="19"/>
      <c r="G34" s="19"/>
      <c r="H34" s="20"/>
      <c r="I34" s="18"/>
      <c r="J34" s="19"/>
      <c r="K34" s="20"/>
    </row>
    <row r="35" spans="1:13">
      <c r="B35" s="18"/>
      <c r="C35" s="19"/>
      <c r="D35" s="19"/>
      <c r="E35" s="19"/>
      <c r="F35" s="19"/>
      <c r="G35" s="19"/>
      <c r="H35" s="20"/>
      <c r="I35" s="18"/>
      <c r="J35" s="19"/>
      <c r="K35" s="20"/>
    </row>
    <row r="36" spans="1:13">
      <c r="B36" s="18"/>
      <c r="C36" s="19"/>
      <c r="D36" s="19"/>
      <c r="E36" s="19"/>
      <c r="F36" s="19"/>
      <c r="G36" s="19"/>
      <c r="H36" s="20"/>
      <c r="I36" s="18"/>
      <c r="J36" s="19"/>
      <c r="K36" s="20"/>
    </row>
    <row r="37" spans="1:13">
      <c r="B37" s="18"/>
      <c r="C37" s="19"/>
      <c r="D37" s="19"/>
      <c r="E37" s="19"/>
      <c r="F37" s="19"/>
      <c r="G37" s="19"/>
      <c r="H37" s="20"/>
      <c r="I37" s="18"/>
      <c r="J37" s="19"/>
      <c r="K37" s="20"/>
    </row>
    <row r="38" spans="1:13">
      <c r="B38" s="18"/>
      <c r="C38" s="19"/>
      <c r="D38" s="19"/>
      <c r="E38" s="19"/>
      <c r="F38" s="19"/>
      <c r="G38" s="19"/>
      <c r="H38" s="20"/>
      <c r="I38" s="18"/>
      <c r="J38" s="19"/>
      <c r="K38" s="20"/>
      <c r="M38" s="19"/>
    </row>
    <row r="39" spans="1:13">
      <c r="B39" s="69"/>
      <c r="C39" s="71"/>
      <c r="D39" s="71"/>
      <c r="E39" s="71"/>
      <c r="F39" s="71"/>
      <c r="G39" s="71"/>
      <c r="H39" s="71"/>
      <c r="I39" s="71"/>
      <c r="J39" s="71"/>
      <c r="K39" s="70"/>
    </row>
    <row r="40" spans="1:13">
      <c r="B40" s="18"/>
      <c r="C40" s="19"/>
      <c r="D40" s="19"/>
      <c r="E40" s="19"/>
      <c r="F40" s="19"/>
      <c r="G40" s="19"/>
      <c r="H40" s="19"/>
      <c r="I40" s="19"/>
      <c r="J40" s="19"/>
      <c r="K40" s="20"/>
    </row>
    <row r="41" spans="1:13">
      <c r="B41" s="18"/>
      <c r="C41" s="19"/>
      <c r="D41" s="19"/>
      <c r="E41" s="19"/>
      <c r="F41" s="19"/>
      <c r="G41" s="19"/>
      <c r="H41" s="19"/>
      <c r="I41" s="19"/>
      <c r="J41" s="19"/>
      <c r="K41" s="20"/>
    </row>
    <row r="42" spans="1:13">
      <c r="B42" s="66"/>
      <c r="C42" s="67"/>
      <c r="D42" s="67"/>
      <c r="E42" s="67"/>
      <c r="F42" s="67"/>
      <c r="G42" s="19"/>
      <c r="H42" s="19"/>
      <c r="I42" s="19"/>
      <c r="J42" s="19"/>
      <c r="K42" s="68"/>
    </row>
    <row r="43" spans="1:13">
      <c r="A43" s="56"/>
      <c r="B43" s="56"/>
      <c r="C43" s="56"/>
      <c r="D43" s="56"/>
      <c r="E43" s="56"/>
      <c r="F43" s="56"/>
      <c r="G43" s="71"/>
      <c r="H43" s="71"/>
      <c r="I43" s="71"/>
      <c r="J43" s="71"/>
      <c r="K43" s="71"/>
    </row>
    <row r="44" spans="1:13" ht="8.25" customHeight="1">
      <c r="B44"/>
    </row>
    <row r="45" spans="1:13" ht="15.75" customHeight="1">
      <c r="B45" t="s">
        <v>45</v>
      </c>
    </row>
    <row r="60" spans="1:3">
      <c r="A60" s="56" t="s">
        <v>87</v>
      </c>
      <c r="C60" s="63">
        <v>43761</v>
      </c>
    </row>
    <row r="61" spans="1:3">
      <c r="A61" s="56" t="s">
        <v>88</v>
      </c>
      <c r="C61" s="63">
        <v>43794</v>
      </c>
    </row>
  </sheetData>
  <pageMargins left="0.57999999999999996" right="0.45" top="0.86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5"/>
  <sheetViews>
    <sheetView workbookViewId="0">
      <selection activeCell="C31" sqref="C31"/>
    </sheetView>
  </sheetViews>
  <sheetFormatPr defaultRowHeight="15"/>
  <cols>
    <col min="1" max="1" width="18.28515625" customWidth="1"/>
    <col min="2" max="2" width="10.7109375" bestFit="1" customWidth="1"/>
    <col min="3" max="3" width="9.140625" style="31"/>
    <col min="14" max="14" width="12.28515625" bestFit="1" customWidth="1"/>
    <col min="15" max="15" width="12.140625" bestFit="1" customWidth="1"/>
  </cols>
  <sheetData>
    <row r="1" spans="1:19">
      <c r="A1" t="s">
        <v>0</v>
      </c>
    </row>
    <row r="2" spans="1:19">
      <c r="N2" t="s">
        <v>89</v>
      </c>
      <c r="O2" t="s">
        <v>90</v>
      </c>
      <c r="P2" t="s">
        <v>91</v>
      </c>
      <c r="Q2" t="s">
        <v>92</v>
      </c>
      <c r="R2" t="s">
        <v>93</v>
      </c>
    </row>
    <row r="3" spans="1:19">
      <c r="A3" t="s">
        <v>1</v>
      </c>
      <c r="B3" s="1">
        <f>N5</f>
        <v>11830</v>
      </c>
      <c r="C3" s="31">
        <f>B3/$B$7</f>
        <v>0.44327038369304556</v>
      </c>
      <c r="N3" s="32">
        <v>9552</v>
      </c>
      <c r="O3" s="32">
        <v>6042</v>
      </c>
      <c r="P3">
        <v>986</v>
      </c>
      <c r="Q3" s="32">
        <v>2644</v>
      </c>
      <c r="R3">
        <v>64</v>
      </c>
    </row>
    <row r="4" spans="1:19">
      <c r="A4" t="s">
        <v>2</v>
      </c>
      <c r="B4" s="1">
        <f>P5</f>
        <v>986</v>
      </c>
      <c r="C4" s="31">
        <f t="shared" ref="C4:C6" si="0">B4/$B$7</f>
        <v>3.6945443645083932E-2</v>
      </c>
      <c r="N4" s="32">
        <v>2278</v>
      </c>
      <c r="O4" s="32">
        <v>3996</v>
      </c>
      <c r="Q4" s="32">
        <v>1190</v>
      </c>
      <c r="R4">
        <v>500</v>
      </c>
    </row>
    <row r="5" spans="1:19">
      <c r="A5" t="s">
        <v>3</v>
      </c>
      <c r="B5" s="1">
        <f>O5</f>
        <v>10038</v>
      </c>
      <c r="C5" s="31">
        <f t="shared" si="0"/>
        <v>0.37612410071942448</v>
      </c>
      <c r="N5" s="32">
        <v>11830</v>
      </c>
      <c r="O5" s="32">
        <f t="shared" ref="O5:R5" si="1">SUM(O3:O4)</f>
        <v>10038</v>
      </c>
      <c r="P5" s="32">
        <f t="shared" si="1"/>
        <v>986</v>
      </c>
      <c r="Q5" s="32">
        <f t="shared" si="1"/>
        <v>3834</v>
      </c>
      <c r="R5" s="32">
        <f t="shared" si="1"/>
        <v>564</v>
      </c>
      <c r="S5" s="32">
        <f>SUM(N5:R5)</f>
        <v>27252</v>
      </c>
    </row>
    <row r="6" spans="1:19">
      <c r="A6" t="s">
        <v>4</v>
      </c>
      <c r="B6" s="1">
        <f>Q5</f>
        <v>3834</v>
      </c>
      <c r="C6" s="31">
        <f t="shared" si="0"/>
        <v>0.14366007194244604</v>
      </c>
      <c r="Q6" s="32">
        <f>SUM(N5:Q5)</f>
        <v>26688</v>
      </c>
    </row>
    <row r="7" spans="1:19">
      <c r="A7" t="s">
        <v>5</v>
      </c>
      <c r="B7" s="1">
        <f>SUM(B3:B6)</f>
        <v>26688</v>
      </c>
      <c r="C7" s="31">
        <f>SUM(C3:C6)</f>
        <v>1</v>
      </c>
    </row>
    <row r="8" spans="1:19">
      <c r="B8" s="1"/>
    </row>
    <row r="9" spans="1:19">
      <c r="B9" s="1"/>
    </row>
    <row r="10" spans="1:19">
      <c r="B10" s="1"/>
    </row>
    <row r="11" spans="1:19">
      <c r="B11" s="1"/>
    </row>
    <row r="12" spans="1:19">
      <c r="B12" s="1"/>
    </row>
    <row r="14" spans="1:19">
      <c r="A14" t="s">
        <v>6</v>
      </c>
    </row>
    <row r="15" spans="1:19">
      <c r="A15" t="s">
        <v>1</v>
      </c>
      <c r="B15" s="1">
        <f>N17</f>
        <v>30404</v>
      </c>
      <c r="C15" s="31">
        <f>B15/$B$19</f>
        <v>0.6643940387220838</v>
      </c>
      <c r="N15" s="32">
        <v>28126</v>
      </c>
      <c r="O15" s="32">
        <f>O3</f>
        <v>6042</v>
      </c>
      <c r="P15">
        <f>P3</f>
        <v>986</v>
      </c>
      <c r="Q15" s="32">
        <f>Q3</f>
        <v>2644</v>
      </c>
      <c r="R15">
        <v>64</v>
      </c>
    </row>
    <row r="16" spans="1:19">
      <c r="A16" t="s">
        <v>2</v>
      </c>
      <c r="B16" s="1">
        <f>P15</f>
        <v>986</v>
      </c>
      <c r="C16" s="31">
        <f t="shared" ref="C16:C18" si="2">B16/$B$19</f>
        <v>2.1546261089987327E-2</v>
      </c>
      <c r="N16" s="32">
        <v>2278</v>
      </c>
      <c r="O16" s="32">
        <v>3996</v>
      </c>
      <c r="Q16" s="32">
        <v>1690</v>
      </c>
      <c r="R16" s="32">
        <v>488</v>
      </c>
    </row>
    <row r="17" spans="1:19">
      <c r="A17" t="s">
        <v>3</v>
      </c>
      <c r="B17" s="1">
        <f>O17</f>
        <v>10038</v>
      </c>
      <c r="C17" s="31">
        <f t="shared" si="2"/>
        <v>0.2193523010357939</v>
      </c>
      <c r="N17" s="32">
        <f>SUM(N15:N16)</f>
        <v>30404</v>
      </c>
      <c r="O17" s="32">
        <f t="shared" ref="O17:R17" si="3">SUM(O15:O16)</f>
        <v>10038</v>
      </c>
      <c r="P17" s="32">
        <f t="shared" si="3"/>
        <v>986</v>
      </c>
      <c r="Q17" s="32">
        <f t="shared" si="3"/>
        <v>4334</v>
      </c>
      <c r="R17" s="32">
        <f t="shared" si="3"/>
        <v>552</v>
      </c>
      <c r="S17" s="32">
        <f>SUM(N17:R17)</f>
        <v>46314</v>
      </c>
    </row>
    <row r="18" spans="1:19">
      <c r="A18" t="s">
        <v>4</v>
      </c>
      <c r="B18" s="1">
        <f>Q17</f>
        <v>4334</v>
      </c>
      <c r="C18" s="31">
        <f t="shared" si="2"/>
        <v>9.4707399152134955E-2</v>
      </c>
      <c r="Q18" s="32">
        <f>SUM(N17:Q17)</f>
        <v>45762</v>
      </c>
    </row>
    <row r="19" spans="1:19">
      <c r="A19" t="s">
        <v>5</v>
      </c>
      <c r="B19" s="1">
        <f>SUM(B15:B18)</f>
        <v>45762</v>
      </c>
      <c r="C19" s="31">
        <f>SUM(C15:C18)</f>
        <v>1</v>
      </c>
    </row>
    <row r="29" spans="1:19">
      <c r="A29" t="s">
        <v>76</v>
      </c>
      <c r="C29" s="75" t="s">
        <v>125</v>
      </c>
    </row>
    <row r="30" spans="1:19">
      <c r="A30" t="s">
        <v>77</v>
      </c>
      <c r="C30" s="76" t="s">
        <v>126</v>
      </c>
    </row>
    <row r="32" spans="1:19">
      <c r="M32" s="56"/>
    </row>
    <row r="33" spans="1:14">
      <c r="M33" s="56"/>
    </row>
    <row r="34" spans="1:14">
      <c r="M34" s="56"/>
    </row>
    <row r="35" spans="1:14">
      <c r="M35" s="56"/>
    </row>
    <row r="36" spans="1:14">
      <c r="M36" s="56"/>
    </row>
    <row r="37" spans="1:14">
      <c r="M37" s="56"/>
    </row>
    <row r="38" spans="1:14">
      <c r="A38" t="s">
        <v>87</v>
      </c>
      <c r="B38" s="37">
        <v>43755</v>
      </c>
      <c r="M38" s="56"/>
    </row>
    <row r="39" spans="1:14">
      <c r="A39" t="s">
        <v>88</v>
      </c>
      <c r="B39" s="37">
        <v>43755</v>
      </c>
      <c r="M39" s="56"/>
    </row>
    <row r="40" spans="1:14">
      <c r="M40" s="56"/>
    </row>
    <row r="41" spans="1:14">
      <c r="M41" s="56"/>
    </row>
    <row r="45" spans="1:14">
      <c r="N45" s="57">
        <f>M41-B7</f>
        <v>-26688</v>
      </c>
    </row>
  </sheetData>
  <hyperlinks>
    <hyperlink ref="C29" r:id="rId1" display="O:\Documents\Awarding Manual\2017-18 Awarding Manual\2017-18 Fall &amp; Spring COA - Undergrad - In-State.pdf"/>
    <hyperlink ref="C30" r:id="rId2" display="O:\Documents\Awarding Manual\2017-18 Awarding Manual\2017-18 Fall &amp; Spring COA - Undergrad - Out-of-State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48"/>
  <sheetViews>
    <sheetView showGridLines="0" workbookViewId="0">
      <selection activeCell="D2" sqref="D2"/>
    </sheetView>
  </sheetViews>
  <sheetFormatPr defaultRowHeight="15"/>
  <cols>
    <col min="2" max="2" width="10.42578125" bestFit="1" customWidth="1"/>
    <col min="3" max="3" width="9.140625" customWidth="1"/>
    <col min="4" max="4" width="8.28515625" customWidth="1"/>
    <col min="5" max="5" width="9" customWidth="1"/>
    <col min="6" max="6" width="9.42578125" customWidth="1"/>
    <col min="7" max="7" width="7.85546875" customWidth="1"/>
    <col min="8" max="8" width="7.28515625" customWidth="1"/>
    <col min="9" max="9" width="2.85546875" customWidth="1"/>
    <col min="11" max="12" width="12.140625" bestFit="1" customWidth="1"/>
  </cols>
  <sheetData>
    <row r="1" spans="1:29">
      <c r="A1" s="61" t="s">
        <v>124</v>
      </c>
      <c r="B1" s="23"/>
      <c r="C1" s="23"/>
      <c r="D1" s="23"/>
      <c r="E1" s="23"/>
      <c r="F1" s="23"/>
      <c r="G1" s="23"/>
      <c r="H1" s="23"/>
    </row>
    <row r="2" spans="1:29" ht="21.75" customHeight="1">
      <c r="A2" s="79" t="s">
        <v>66</v>
      </c>
      <c r="B2" s="79"/>
      <c r="C2" s="79"/>
      <c r="D2" s="80" t="s">
        <v>37</v>
      </c>
      <c r="E2" s="80" t="s">
        <v>38</v>
      </c>
      <c r="F2" s="80" t="s">
        <v>128</v>
      </c>
      <c r="G2" s="80" t="s">
        <v>129</v>
      </c>
      <c r="H2" s="81" t="s">
        <v>8</v>
      </c>
      <c r="K2" s="25" t="s">
        <v>37</v>
      </c>
      <c r="L2" s="25" t="s">
        <v>38</v>
      </c>
      <c r="M2" s="25" t="s">
        <v>96</v>
      </c>
      <c r="N2" s="25" t="s">
        <v>78</v>
      </c>
      <c r="O2" s="26" t="s">
        <v>8</v>
      </c>
      <c r="S2" s="25" t="s">
        <v>37</v>
      </c>
      <c r="T2" s="25" t="s">
        <v>38</v>
      </c>
      <c r="U2" s="25" t="s">
        <v>78</v>
      </c>
      <c r="V2" s="25" t="s">
        <v>62</v>
      </c>
      <c r="W2" s="26" t="s">
        <v>8</v>
      </c>
      <c r="Y2" s="25" t="s">
        <v>37</v>
      </c>
      <c r="Z2" s="25" t="s">
        <v>38</v>
      </c>
      <c r="AA2" s="25" t="s">
        <v>62</v>
      </c>
      <c r="AB2" s="25" t="s">
        <v>50</v>
      </c>
      <c r="AC2" s="26" t="s">
        <v>8</v>
      </c>
    </row>
    <row r="3" spans="1:29">
      <c r="A3" s="61" t="s">
        <v>39</v>
      </c>
      <c r="B3" s="23"/>
      <c r="C3" s="23"/>
      <c r="D3" s="82">
        <v>39032</v>
      </c>
      <c r="E3" s="82">
        <v>6121</v>
      </c>
      <c r="F3" s="82">
        <f>SUM(D3:E3)</f>
        <v>45153</v>
      </c>
      <c r="G3" s="82">
        <v>43279</v>
      </c>
      <c r="H3" s="83">
        <f>(F3-G3)/G3</f>
        <v>4.330044594376025E-2</v>
      </c>
      <c r="K3" s="27">
        <v>32411</v>
      </c>
      <c r="L3" s="27">
        <v>6139</v>
      </c>
      <c r="M3" s="27">
        <v>38550</v>
      </c>
      <c r="N3" s="27">
        <v>38871</v>
      </c>
      <c r="O3" s="28">
        <v>-8.2580844331249514E-3</v>
      </c>
      <c r="S3" s="27">
        <v>32715</v>
      </c>
      <c r="T3" s="27">
        <v>6156</v>
      </c>
      <c r="U3" s="27">
        <v>38871</v>
      </c>
      <c r="V3" s="27">
        <v>39095</v>
      </c>
      <c r="W3" s="28">
        <v>-5.7296329453894361E-3</v>
      </c>
      <c r="Y3" s="27">
        <v>32933</v>
      </c>
      <c r="Z3" s="27">
        <v>6162</v>
      </c>
      <c r="AA3" s="27">
        <f>SUM(Y3:Z3)</f>
        <v>39095</v>
      </c>
      <c r="AB3" s="27">
        <v>36977</v>
      </c>
      <c r="AC3" s="28">
        <f>(AA3-AB3)/AB3</f>
        <v>5.7278849014252099E-2</v>
      </c>
    </row>
    <row r="4" spans="1:29">
      <c r="A4" s="61" t="s">
        <v>63</v>
      </c>
      <c r="B4" s="23"/>
      <c r="C4" s="23"/>
      <c r="D4" s="82">
        <v>29611</v>
      </c>
      <c r="E4" s="82">
        <v>7441</v>
      </c>
      <c r="F4" s="82">
        <f>SUM(D4:E4)</f>
        <v>37052</v>
      </c>
      <c r="G4" s="82">
        <v>37606</v>
      </c>
      <c r="H4" s="83">
        <f>(F4-G4)/G4</f>
        <v>-1.473169175131628E-2</v>
      </c>
      <c r="K4" s="27">
        <v>27952</v>
      </c>
      <c r="L4" s="27">
        <v>8623</v>
      </c>
      <c r="M4" s="27">
        <v>36575</v>
      </c>
      <c r="N4" s="27">
        <v>36130</v>
      </c>
      <c r="O4" s="28">
        <v>1.2316634375864933E-2</v>
      </c>
      <c r="S4" s="27">
        <v>27547</v>
      </c>
      <c r="T4" s="27">
        <v>8583</v>
      </c>
      <c r="U4" s="27">
        <v>36130</v>
      </c>
      <c r="V4" s="27">
        <v>35197</v>
      </c>
      <c r="W4" s="28">
        <v>2.6507941017700373E-2</v>
      </c>
      <c r="Y4" s="27">
        <v>28906</v>
      </c>
      <c r="Z4" s="27">
        <v>8643</v>
      </c>
      <c r="AA4" s="27">
        <f>SUM(Y4:Z4)</f>
        <v>37549</v>
      </c>
      <c r="AB4" s="27">
        <v>34536</v>
      </c>
      <c r="AC4" s="28">
        <f t="shared" ref="AC4:AC6" si="0">(AA4-AB4)/AB4</f>
        <v>8.7242297892054663E-2</v>
      </c>
    </row>
    <row r="5" spans="1:29">
      <c r="A5" s="61" t="s">
        <v>40</v>
      </c>
      <c r="B5" s="23"/>
      <c r="C5" s="23"/>
      <c r="D5" s="82">
        <v>29276</v>
      </c>
      <c r="E5" s="82">
        <v>8192</v>
      </c>
      <c r="F5" s="82">
        <f>SUM(D5:E5)</f>
        <v>37468</v>
      </c>
      <c r="G5" s="82">
        <v>36909</v>
      </c>
      <c r="H5" s="83">
        <f>(F5-G5)/G5</f>
        <v>1.5145357500880544E-2</v>
      </c>
      <c r="K5" s="27">
        <v>27553</v>
      </c>
      <c r="L5" s="27">
        <v>8107</v>
      </c>
      <c r="M5" s="27">
        <v>35660</v>
      </c>
      <c r="N5" s="27">
        <v>34651</v>
      </c>
      <c r="O5" s="28">
        <v>2.911892874664512E-2</v>
      </c>
      <c r="S5" s="27">
        <v>26857</v>
      </c>
      <c r="T5" s="27">
        <v>7794</v>
      </c>
      <c r="U5" s="27">
        <v>34651</v>
      </c>
      <c r="V5" s="27">
        <v>34769</v>
      </c>
      <c r="W5" s="28">
        <v>-3.3938278351404987E-3</v>
      </c>
      <c r="Y5" s="27">
        <v>26349</v>
      </c>
      <c r="Z5" s="27">
        <v>8420</v>
      </c>
      <c r="AA5" s="27">
        <f>SUM(Y5:Z5)</f>
        <v>34769</v>
      </c>
      <c r="AB5" s="27">
        <v>30082</v>
      </c>
      <c r="AC5" s="28">
        <f t="shared" si="0"/>
        <v>0.15580745961039824</v>
      </c>
    </row>
    <row r="6" spans="1:29">
      <c r="A6" s="61" t="s">
        <v>41</v>
      </c>
      <c r="B6" s="23"/>
      <c r="C6" s="23"/>
      <c r="D6" s="82">
        <f>K26</f>
        <v>13380.769674818965</v>
      </c>
      <c r="E6" s="82">
        <f>L26</f>
        <v>24382.652221679688</v>
      </c>
      <c r="F6" s="82">
        <f>((D5*D6)+(E5*E6))/F5</f>
        <v>15786.220241272553</v>
      </c>
      <c r="G6" s="82">
        <v>15658.973800428081</v>
      </c>
      <c r="H6" s="83">
        <f>(F6-G6)/G6</f>
        <v>8.1261034385914522E-3</v>
      </c>
      <c r="K6" s="27">
        <v>12801.824810365477</v>
      </c>
      <c r="L6" s="27">
        <v>23910.169729863082</v>
      </c>
      <c r="M6" s="27">
        <v>15327.213264161526</v>
      </c>
      <c r="N6" s="27">
        <v>15307.481169374621</v>
      </c>
      <c r="O6" s="28">
        <v>1.2890490975342435E-3</v>
      </c>
      <c r="S6" s="27">
        <v>12586.579662657779</v>
      </c>
      <c r="T6" s="27">
        <v>24683.315370798049</v>
      </c>
      <c r="U6" s="27">
        <v>15307.481169374621</v>
      </c>
      <c r="V6" s="27">
        <v>14255.825045298972</v>
      </c>
      <c r="W6" s="28">
        <v>7.3770274307795689E-2</v>
      </c>
      <c r="Y6" s="27">
        <v>11869</v>
      </c>
      <c r="Z6" s="27">
        <v>21725</v>
      </c>
      <c r="AA6" s="27">
        <f>((Y5*Y6)+(Z5*Z6))/AA5</f>
        <v>14255.825045298972</v>
      </c>
      <c r="AB6" s="27">
        <v>13052</v>
      </c>
      <c r="AC6" s="28">
        <f t="shared" si="0"/>
        <v>9.2232994583126907E-2</v>
      </c>
    </row>
    <row r="7" spans="1:29">
      <c r="A7" s="61" t="s">
        <v>42</v>
      </c>
      <c r="B7" s="23"/>
      <c r="C7" s="23"/>
      <c r="D7" s="84">
        <f>D5/D4</f>
        <v>0.98868663672283952</v>
      </c>
      <c r="E7" s="84">
        <f>E5/E4</f>
        <v>1.1009272947184519</v>
      </c>
      <c r="F7" s="84">
        <f>F5/F4</f>
        <v>1.0112274641045018</v>
      </c>
      <c r="G7" s="84">
        <v>0.98146572355475192</v>
      </c>
      <c r="H7" s="84">
        <f>(F7-G7)/G7</f>
        <v>3.032376967985842E-2</v>
      </c>
      <c r="K7" s="29">
        <v>0.98572552947910708</v>
      </c>
      <c r="L7" s="29">
        <v>0.94016003711005447</v>
      </c>
      <c r="M7" s="29">
        <v>0.97498291182501706</v>
      </c>
      <c r="N7" s="29">
        <v>0.95906448934403543</v>
      </c>
      <c r="O7" s="29">
        <v>1.6597864541798686E-2</v>
      </c>
      <c r="S7" s="29">
        <v>0.97495190038842705</v>
      </c>
      <c r="T7" s="29">
        <v>0.90807409996504718</v>
      </c>
      <c r="U7" s="29">
        <v>0.95906448934403543</v>
      </c>
      <c r="V7" s="29">
        <v>0.98783987271642471</v>
      </c>
      <c r="W7" s="29">
        <v>-2.9129603053236655E-2</v>
      </c>
      <c r="Y7" s="29">
        <f>Y5/Y4</f>
        <v>0.91154085656957029</v>
      </c>
      <c r="Z7" s="29">
        <f>Z5/Z4</f>
        <v>0.97419877357399054</v>
      </c>
      <c r="AA7" s="29">
        <f>AA5/AA4</f>
        <v>0.92596340781378994</v>
      </c>
      <c r="AB7" s="29">
        <f>AB5/AB4</f>
        <v>0.87103312485522355</v>
      </c>
      <c r="AC7" s="29">
        <f>(AA7-AB7)/AB7</f>
        <v>6.3063368534573797E-2</v>
      </c>
    </row>
    <row r="8" spans="1:29">
      <c r="A8" s="23"/>
      <c r="B8" s="23"/>
      <c r="C8" s="23"/>
      <c r="D8" s="23"/>
      <c r="E8" s="23"/>
      <c r="F8" s="23"/>
      <c r="G8" s="23"/>
      <c r="H8" s="23"/>
    </row>
    <row r="9" spans="1:29">
      <c r="A9" s="61"/>
    </row>
    <row r="12" spans="1:29" ht="15" customHeight="1">
      <c r="A12" t="s">
        <v>64</v>
      </c>
      <c r="L12" t="s">
        <v>101</v>
      </c>
      <c r="P12" s="56" t="s">
        <v>95</v>
      </c>
      <c r="W12" t="s">
        <v>94</v>
      </c>
    </row>
    <row r="13" spans="1:29">
      <c r="K13" s="93" t="s">
        <v>102</v>
      </c>
      <c r="P13" s="93" t="s">
        <v>97</v>
      </c>
      <c r="W13" s="85" t="s">
        <v>98</v>
      </c>
    </row>
    <row r="14" spans="1:29">
      <c r="K14" s="94"/>
      <c r="P14" s="94"/>
      <c r="W14" s="86"/>
    </row>
    <row r="15" spans="1:29">
      <c r="K15" s="94"/>
      <c r="P15" s="94"/>
      <c r="W15" s="86"/>
    </row>
    <row r="16" spans="1:29" s="56" customFormat="1">
      <c r="A16" s="61" t="s">
        <v>122</v>
      </c>
      <c r="Y16" t="s">
        <v>94</v>
      </c>
    </row>
    <row r="17" spans="1:27">
      <c r="A17" t="s">
        <v>65</v>
      </c>
      <c r="K17" s="93" t="s">
        <v>102</v>
      </c>
      <c r="L17" s="56" t="s">
        <v>103</v>
      </c>
      <c r="M17" s="56" t="s">
        <v>104</v>
      </c>
      <c r="P17" s="93" t="s">
        <v>97</v>
      </c>
      <c r="W17" s="85" t="s">
        <v>98</v>
      </c>
    </row>
    <row r="18" spans="1:27">
      <c r="K18" s="94"/>
      <c r="L18" s="77">
        <v>9775</v>
      </c>
      <c r="M18" s="56" t="s">
        <v>105</v>
      </c>
      <c r="P18" s="94"/>
      <c r="W18" s="86"/>
    </row>
    <row r="19" spans="1:27">
      <c r="K19" s="94"/>
      <c r="L19" s="77">
        <v>31307</v>
      </c>
      <c r="M19" s="56" t="s">
        <v>106</v>
      </c>
      <c r="P19" s="94"/>
      <c r="W19" s="86"/>
    </row>
    <row r="21" spans="1:27" ht="15.75" thickBot="1"/>
    <row r="22" spans="1:27" ht="15.75" thickTop="1">
      <c r="J22" s="90" t="s">
        <v>123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4"/>
    </row>
    <row r="23" spans="1:27" ht="15.75" customHeight="1">
      <c r="J23" s="91"/>
      <c r="K23" s="4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47"/>
    </row>
    <row r="24" spans="1:27">
      <c r="A24" t="s">
        <v>79</v>
      </c>
      <c r="J24" s="91"/>
      <c r="K24" s="46">
        <f>'Std Fin Aid Awards'!C28</f>
        <v>391735413</v>
      </c>
      <c r="L24" s="46">
        <f>'Std Fin Aid Awards'!E28</f>
        <v>199742687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47"/>
    </row>
    <row r="25" spans="1:27">
      <c r="A25" t="s">
        <v>67</v>
      </c>
      <c r="J25" s="91"/>
      <c r="K25" s="49">
        <f>D5</f>
        <v>29276</v>
      </c>
      <c r="L25" s="49">
        <f>E5</f>
        <v>8192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47"/>
    </row>
    <row r="26" spans="1:27">
      <c r="J26" s="91"/>
      <c r="K26" s="46">
        <f>K24/K25</f>
        <v>13380.769674818965</v>
      </c>
      <c r="L26" s="46">
        <f>L24/L25</f>
        <v>24382.652221679688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47"/>
    </row>
    <row r="27" spans="1:27">
      <c r="J27" s="91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47"/>
    </row>
    <row r="28" spans="1:27">
      <c r="J28" s="91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47"/>
    </row>
    <row r="29" spans="1:27" ht="15.75" thickBot="1">
      <c r="J29" s="9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3"/>
    </row>
    <row r="30" spans="1:27" ht="16.5" thickTop="1" thickBot="1"/>
    <row r="31" spans="1:27" ht="15.75" customHeight="1" thickTop="1">
      <c r="J31" s="90" t="s">
        <v>101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4"/>
    </row>
    <row r="32" spans="1:27">
      <c r="J32" s="91"/>
      <c r="K32" s="4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47"/>
    </row>
    <row r="33" spans="1:27">
      <c r="J33" s="91"/>
      <c r="K33" s="46">
        <v>378801172</v>
      </c>
      <c r="L33" s="46">
        <v>199155892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47"/>
    </row>
    <row r="34" spans="1:27">
      <c r="A34" t="s">
        <v>87</v>
      </c>
      <c r="B34" s="40">
        <v>43755</v>
      </c>
      <c r="J34" s="91"/>
      <c r="K34" s="49">
        <v>28559</v>
      </c>
      <c r="L34" s="49">
        <v>8350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47"/>
    </row>
    <row r="35" spans="1:27">
      <c r="A35" t="s">
        <v>88</v>
      </c>
      <c r="B35" s="40">
        <v>43390</v>
      </c>
      <c r="J35" s="91"/>
      <c r="K35" s="46">
        <v>13263.810777688295</v>
      </c>
      <c r="L35" s="46">
        <v>23851.005029940119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47"/>
    </row>
    <row r="36" spans="1:27">
      <c r="J36" s="91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47"/>
    </row>
    <row r="37" spans="1:27">
      <c r="J37" s="91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47"/>
    </row>
    <row r="38" spans="1:27" ht="15.75" thickBot="1">
      <c r="J38" s="9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3"/>
    </row>
    <row r="39" spans="1:27" ht="16.5" thickTop="1" thickBot="1"/>
    <row r="40" spans="1:27" ht="15.75" thickTop="1">
      <c r="J40" s="87" t="s">
        <v>94</v>
      </c>
      <c r="K40" s="41"/>
      <c r="L40" s="42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4"/>
    </row>
    <row r="41" spans="1:27">
      <c r="J41" s="88"/>
      <c r="K41" s="45">
        <v>338037770</v>
      </c>
      <c r="L41" s="46">
        <v>192381760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47"/>
    </row>
    <row r="42" spans="1:27">
      <c r="J42" s="88"/>
      <c r="K42" s="48">
        <v>26857</v>
      </c>
      <c r="L42" s="49">
        <v>7794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47"/>
    </row>
    <row r="43" spans="1:27">
      <c r="J43" s="88"/>
      <c r="K43" s="45">
        <v>12586.579662657779</v>
      </c>
      <c r="L43" s="46">
        <v>24683.315370798049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47"/>
    </row>
    <row r="44" spans="1:27">
      <c r="J44" s="88"/>
      <c r="K44" s="50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47"/>
    </row>
    <row r="45" spans="1:27">
      <c r="J45" s="88"/>
      <c r="K45" s="50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47"/>
    </row>
    <row r="46" spans="1:27">
      <c r="J46" s="88"/>
      <c r="K46" s="50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47"/>
    </row>
    <row r="47" spans="1:27" ht="15.75" thickBot="1">
      <c r="J47" s="89"/>
      <c r="K47" s="51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3"/>
    </row>
    <row r="48" spans="1:27" ht="15.75" thickTop="1"/>
  </sheetData>
  <mergeCells count="9">
    <mergeCell ref="W13:W15"/>
    <mergeCell ref="J40:J47"/>
    <mergeCell ref="J31:J38"/>
    <mergeCell ref="P17:P19"/>
    <mergeCell ref="K13:K15"/>
    <mergeCell ref="W17:W19"/>
    <mergeCell ref="P13:P15"/>
    <mergeCell ref="K17:K19"/>
    <mergeCell ref="J22:J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40"/>
  <sheetViews>
    <sheetView showGridLines="0" workbookViewId="0">
      <selection activeCell="A9" sqref="A9"/>
    </sheetView>
  </sheetViews>
  <sheetFormatPr defaultRowHeight="15"/>
  <cols>
    <col min="1" max="1" width="36.42578125" customWidth="1"/>
    <col min="2" max="2" width="5.5703125" customWidth="1"/>
    <col min="3" max="3" width="10.7109375" customWidth="1"/>
    <col min="4" max="4" width="2.140625" customWidth="1"/>
    <col min="5" max="5" width="10.42578125" customWidth="1"/>
    <col min="6" max="6" width="1.85546875" customWidth="1"/>
    <col min="7" max="7" width="11" customWidth="1"/>
    <col min="8" max="8" width="0.85546875" customWidth="1"/>
    <col min="9" max="9" width="10.42578125" customWidth="1"/>
    <col min="10" max="10" width="0.7109375" customWidth="1"/>
    <col min="11" max="11" width="7.7109375" customWidth="1"/>
    <col min="12" max="12" width="3.42578125" customWidth="1"/>
    <col min="13" max="13" width="3.5703125" customWidth="1"/>
    <col min="14" max="14" width="36.42578125" customWidth="1"/>
    <col min="15" max="15" width="5.5703125" customWidth="1"/>
    <col min="16" max="16" width="10.7109375" customWidth="1"/>
    <col min="17" max="17" width="2.140625" customWidth="1"/>
    <col min="18" max="18" width="10.42578125" customWidth="1"/>
    <col min="19" max="19" width="1.85546875" customWidth="1"/>
    <col min="20" max="20" width="11" customWidth="1"/>
    <col min="21" max="21" width="0.85546875" customWidth="1"/>
    <col min="22" max="22" width="10.42578125" customWidth="1"/>
    <col min="23" max="23" width="0.7109375" customWidth="1"/>
    <col min="24" max="24" width="7.7109375" customWidth="1"/>
    <col min="25" max="25" width="2.140625" hidden="1" customWidth="1"/>
    <col min="26" max="26" width="10.42578125" hidden="1" customWidth="1"/>
    <col min="27" max="27" width="1.85546875" hidden="1" customWidth="1"/>
    <col min="28" max="28" width="11" hidden="1" customWidth="1"/>
    <col min="29" max="29" width="0.85546875" hidden="1" customWidth="1"/>
    <col min="30" max="30" width="10.42578125" hidden="1" customWidth="1"/>
    <col min="31" max="31" width="0.7109375" hidden="1" customWidth="1"/>
    <col min="32" max="32" width="7.7109375" hidden="1" customWidth="1"/>
    <col min="33" max="33" width="3.42578125" customWidth="1"/>
    <col min="35" max="42" width="9.140625" style="56"/>
    <col min="46" max="46" width="15.5703125" bestFit="1" customWidth="1"/>
    <col min="47" max="47" width="5" customWidth="1"/>
    <col min="48" max="48" width="16.140625" customWidth="1"/>
    <col min="49" max="50" width="17" bestFit="1" customWidth="1"/>
  </cols>
  <sheetData>
    <row r="1" spans="1:51">
      <c r="A1" s="2" t="str">
        <f>"STUDENT FINANCIAL AID AWARDS "&amp;'[1]All Students'!$B$5:$B$5</f>
        <v>STUDENT FINANCIAL AID AWARDS 2018-19</v>
      </c>
      <c r="B1" s="2"/>
      <c r="C1" s="2"/>
      <c r="D1" s="2"/>
      <c r="E1" s="2"/>
      <c r="F1" s="2"/>
      <c r="G1" s="2"/>
      <c r="H1" s="2"/>
      <c r="I1" s="2"/>
      <c r="J1" s="2"/>
      <c r="K1" s="2"/>
      <c r="N1" s="2" t="s">
        <v>107</v>
      </c>
      <c r="AR1" t="s">
        <v>85</v>
      </c>
    </row>
    <row r="2" spans="1:51" ht="30.75" customHeight="1">
      <c r="A2" s="4" t="s">
        <v>43</v>
      </c>
      <c r="B2" s="4"/>
      <c r="C2" s="6" t="s">
        <v>7</v>
      </c>
      <c r="D2" s="33"/>
      <c r="E2" s="6" t="s">
        <v>9</v>
      </c>
      <c r="F2" s="33"/>
      <c r="G2" s="6" t="str">
        <f>"Total 
"&amp;'[1]All Students'!$B$5:$B$5</f>
        <v>Total 
2018-19</v>
      </c>
      <c r="H2" s="33"/>
      <c r="I2" s="6" t="str">
        <f>"Total 
"&amp;'[1]All Students'!$K$5:$K$5</f>
        <v>Total 
2017-18</v>
      </c>
      <c r="J2" s="4"/>
      <c r="K2" s="7" t="s">
        <v>8</v>
      </c>
      <c r="N2" s="58" t="s">
        <v>43</v>
      </c>
      <c r="O2" s="58"/>
      <c r="P2" s="6" t="s">
        <v>7</v>
      </c>
      <c r="Q2" s="33"/>
      <c r="R2" s="6" t="s">
        <v>9</v>
      </c>
      <c r="S2" s="33"/>
      <c r="T2" s="6" t="s">
        <v>96</v>
      </c>
      <c r="U2" s="33"/>
      <c r="V2" s="6" t="s">
        <v>78</v>
      </c>
      <c r="W2" s="58"/>
      <c r="X2" s="7" t="s">
        <v>8</v>
      </c>
      <c r="Y2" s="33"/>
      <c r="Z2" s="6" t="s">
        <v>9</v>
      </c>
      <c r="AA2" s="33"/>
      <c r="AB2" s="6" t="s">
        <v>62</v>
      </c>
      <c r="AC2" s="4"/>
      <c r="AD2" s="6" t="s">
        <v>50</v>
      </c>
      <c r="AE2" s="4"/>
      <c r="AF2" s="7" t="s">
        <v>8</v>
      </c>
      <c r="AR2" t="s">
        <v>43</v>
      </c>
      <c r="AT2" t="s">
        <v>7</v>
      </c>
      <c r="AV2" t="s">
        <v>9</v>
      </c>
      <c r="AW2" t="s">
        <v>78</v>
      </c>
      <c r="AX2" t="s">
        <v>62</v>
      </c>
      <c r="AY2" t="s">
        <v>8</v>
      </c>
    </row>
    <row r="3" spans="1:51">
      <c r="A3" s="4" t="s">
        <v>14</v>
      </c>
      <c r="B3" s="4"/>
      <c r="C3" s="10">
        <f>'[1]All Students'!$C$8</f>
        <v>31463054</v>
      </c>
      <c r="D3" s="10"/>
      <c r="E3" s="10">
        <f>'[1]All Students'!$F$8</f>
        <v>0</v>
      </c>
      <c r="F3" s="10"/>
      <c r="G3" s="10">
        <f>SUM(C3:E3)</f>
        <v>31463054</v>
      </c>
      <c r="H3" s="10"/>
      <c r="I3" s="10">
        <f>'[1]All Students'!$R$8</f>
        <v>31167104</v>
      </c>
      <c r="J3" s="4"/>
      <c r="K3" s="5">
        <f>(G3-I3)/I3</f>
        <v>9.4955886822208433E-3</v>
      </c>
      <c r="N3" s="58" t="s">
        <v>14</v>
      </c>
      <c r="O3" s="10"/>
      <c r="P3" s="10">
        <v>31167104</v>
      </c>
      <c r="Q3" s="10"/>
      <c r="R3" s="10">
        <v>0</v>
      </c>
      <c r="S3" s="10"/>
      <c r="T3" s="10">
        <f t="shared" ref="T3:T13" si="0">SUM(P3:R3)</f>
        <v>31167104</v>
      </c>
      <c r="U3" s="10"/>
      <c r="V3" s="10">
        <v>27350719</v>
      </c>
      <c r="W3" s="58"/>
      <c r="X3" s="5">
        <f>(T3-V3)/V3</f>
        <v>0.13953508863880323</v>
      </c>
      <c r="Y3" s="10"/>
      <c r="Z3" s="10">
        <v>0</v>
      </c>
      <c r="AA3" s="10"/>
      <c r="AB3" s="10">
        <f>SUM(X3:Z3)</f>
        <v>0.13953508863880323</v>
      </c>
      <c r="AC3" s="4"/>
      <c r="AD3" s="10">
        <v>27626496</v>
      </c>
      <c r="AE3" s="4"/>
      <c r="AF3" s="5">
        <f>(AB3-AD3)/AD3</f>
        <v>-0.99999999494922964</v>
      </c>
      <c r="AR3" t="s">
        <v>14</v>
      </c>
      <c r="AT3" s="54">
        <v>27350719</v>
      </c>
      <c r="AV3" s="54">
        <v>0</v>
      </c>
      <c r="AW3" s="54">
        <v>27350719</v>
      </c>
      <c r="AX3" s="54">
        <v>27681078</v>
      </c>
      <c r="AY3" s="55">
        <v>-0.01</v>
      </c>
    </row>
    <row r="4" spans="1:51">
      <c r="A4" s="4" t="s">
        <v>15</v>
      </c>
      <c r="B4" s="4"/>
      <c r="C4" s="10">
        <f>'[1]All Students'!$C$9</f>
        <v>961706</v>
      </c>
      <c r="D4" s="10"/>
      <c r="E4" s="10">
        <f>'[1]All Students'!$F$9</f>
        <v>0</v>
      </c>
      <c r="F4" s="10"/>
      <c r="G4" s="10">
        <f t="shared" ref="G4:G13" si="1">SUM(C4:E4)</f>
        <v>961706</v>
      </c>
      <c r="H4" s="10"/>
      <c r="I4" s="10">
        <f>'[1]All Students'!$R$9</f>
        <v>770359</v>
      </c>
      <c r="J4" s="4"/>
      <c r="K4" s="5">
        <f t="shared" ref="K4:K13" si="2">(G4-I4)/I4</f>
        <v>0.24838679109350315</v>
      </c>
      <c r="N4" s="58" t="s">
        <v>15</v>
      </c>
      <c r="O4" s="10"/>
      <c r="P4" s="10">
        <v>770359</v>
      </c>
      <c r="Q4" s="10"/>
      <c r="R4" s="10">
        <v>0</v>
      </c>
      <c r="S4" s="10"/>
      <c r="T4" s="10">
        <f t="shared" si="0"/>
        <v>770359</v>
      </c>
      <c r="U4" s="10"/>
      <c r="V4" s="10">
        <v>703104</v>
      </c>
      <c r="W4" s="58"/>
      <c r="X4" s="5">
        <f t="shared" ref="X4:X13" si="3">(T4-V4)/V4</f>
        <v>9.5654412434006922E-2</v>
      </c>
      <c r="Y4" s="10"/>
      <c r="Z4" s="10">
        <v>0</v>
      </c>
      <c r="AA4" s="10"/>
      <c r="AB4" s="10">
        <f t="shared" ref="AB4:AB6" si="4">SUM(X4:Z4)</f>
        <v>9.5654412434006922E-2</v>
      </c>
      <c r="AC4" s="4"/>
      <c r="AD4" s="10">
        <v>603575</v>
      </c>
      <c r="AE4" s="4"/>
      <c r="AF4" s="5">
        <f t="shared" ref="AF4:AF11" si="5">(AB4-AD4)/AD4</f>
        <v>-0.99999984152025445</v>
      </c>
      <c r="AR4" t="s">
        <v>15</v>
      </c>
      <c r="AT4" s="54">
        <v>703104</v>
      </c>
      <c r="AV4" s="54">
        <v>0</v>
      </c>
      <c r="AW4" s="54">
        <v>703104</v>
      </c>
      <c r="AX4" s="54">
        <v>696000</v>
      </c>
      <c r="AY4" s="55">
        <v>0.01</v>
      </c>
    </row>
    <row r="5" spans="1:51">
      <c r="A5" s="4" t="s">
        <v>16</v>
      </c>
      <c r="B5" s="2"/>
      <c r="C5" s="10">
        <f>'[1]All Students'!$C$11</f>
        <v>73967546</v>
      </c>
      <c r="D5" s="11"/>
      <c r="E5" s="10">
        <f>'[1]All Students'!$F$11</f>
        <v>437026</v>
      </c>
      <c r="F5" s="11"/>
      <c r="G5" s="10">
        <f t="shared" si="1"/>
        <v>74404572</v>
      </c>
      <c r="H5" s="11"/>
      <c r="I5" s="10">
        <f>'[1]All Students'!$R$11</f>
        <v>75622202</v>
      </c>
      <c r="J5" s="2"/>
      <c r="K5" s="5">
        <f t="shared" si="2"/>
        <v>-1.6101488290436186E-2</v>
      </c>
      <c r="N5" s="58" t="s">
        <v>16</v>
      </c>
      <c r="O5" s="10"/>
      <c r="P5" s="10">
        <v>75103915</v>
      </c>
      <c r="Q5" s="11"/>
      <c r="R5" s="10">
        <v>518287</v>
      </c>
      <c r="S5" s="11"/>
      <c r="T5" s="10">
        <f t="shared" si="0"/>
        <v>75622202</v>
      </c>
      <c r="U5" s="11"/>
      <c r="V5" s="10">
        <v>74371714</v>
      </c>
      <c r="W5" s="2"/>
      <c r="X5" s="5">
        <f t="shared" si="3"/>
        <v>1.6814026902754992E-2</v>
      </c>
      <c r="Y5" s="11"/>
      <c r="Z5" s="10">
        <v>398990</v>
      </c>
      <c r="AA5" s="11"/>
      <c r="AB5" s="10">
        <f t="shared" si="4"/>
        <v>398990.01681402692</v>
      </c>
      <c r="AC5" s="2"/>
      <c r="AD5" s="10">
        <v>73740501</v>
      </c>
      <c r="AE5" s="2"/>
      <c r="AF5" s="5">
        <f t="shared" si="5"/>
        <v>-0.99458926897155164</v>
      </c>
      <c r="AR5" t="s">
        <v>16</v>
      </c>
      <c r="AT5" s="54">
        <v>73980981</v>
      </c>
      <c r="AV5" s="54">
        <v>390733</v>
      </c>
      <c r="AW5" s="54">
        <v>74371714</v>
      </c>
      <c r="AX5" s="54">
        <v>74366932</v>
      </c>
      <c r="AY5" s="55">
        <v>0</v>
      </c>
    </row>
    <row r="6" spans="1:51">
      <c r="A6" s="58" t="s">
        <v>75</v>
      </c>
      <c r="B6" s="2"/>
      <c r="C6" s="10">
        <f>'[1]All Students'!$C$12</f>
        <v>113892503</v>
      </c>
      <c r="D6" s="11"/>
      <c r="E6" s="10">
        <f>'[1]All Students'!$F$12</f>
        <v>1246605</v>
      </c>
      <c r="F6" s="11"/>
      <c r="G6" s="10">
        <f t="shared" si="1"/>
        <v>115139108</v>
      </c>
      <c r="H6" s="11"/>
      <c r="I6" s="10">
        <f>'[1]All Students'!$R$12</f>
        <v>101293421</v>
      </c>
      <c r="J6" s="2"/>
      <c r="K6" s="34">
        <f t="shared" si="2"/>
        <v>0.13668890697254663</v>
      </c>
      <c r="N6" s="58" t="s">
        <v>75</v>
      </c>
      <c r="O6" s="10"/>
      <c r="P6" s="10">
        <v>99918676</v>
      </c>
      <c r="Q6" s="11"/>
      <c r="R6" s="10">
        <v>1374745</v>
      </c>
      <c r="S6" s="11"/>
      <c r="T6" s="10">
        <f t="shared" si="0"/>
        <v>101293421</v>
      </c>
      <c r="U6" s="11"/>
      <c r="V6" s="10">
        <v>81519837</v>
      </c>
      <c r="W6" s="2"/>
      <c r="X6" s="34">
        <f t="shared" si="3"/>
        <v>0.24256162337517923</v>
      </c>
      <c r="Y6" s="11"/>
      <c r="Z6" s="10">
        <v>1152745</v>
      </c>
      <c r="AA6" s="11"/>
      <c r="AB6" s="10">
        <f t="shared" si="4"/>
        <v>1152745.2425616235</v>
      </c>
      <c r="AC6" s="2"/>
      <c r="AD6" s="10">
        <v>54435811</v>
      </c>
      <c r="AE6" s="2"/>
      <c r="AF6" s="34">
        <f t="shared" si="5"/>
        <v>-0.9788237702096213</v>
      </c>
      <c r="AR6" t="s">
        <v>75</v>
      </c>
      <c r="AT6" s="54">
        <v>80281273</v>
      </c>
      <c r="AV6" s="54">
        <v>1238564</v>
      </c>
      <c r="AW6" s="54">
        <v>81519837</v>
      </c>
      <c r="AX6" s="54">
        <v>65716855</v>
      </c>
      <c r="AY6" s="55">
        <v>0.24</v>
      </c>
    </row>
    <row r="7" spans="1:51">
      <c r="A7" s="4" t="s">
        <v>17</v>
      </c>
      <c r="B7" s="2"/>
      <c r="C7" s="10">
        <f>'[1]All Students'!$C$14</f>
        <v>12738081</v>
      </c>
      <c r="D7" s="11"/>
      <c r="E7" s="10">
        <f>'[1]All Students'!$F$14</f>
        <v>466465</v>
      </c>
      <c r="F7" s="11"/>
      <c r="G7" s="10">
        <f t="shared" si="1"/>
        <v>13204546</v>
      </c>
      <c r="H7" s="11"/>
      <c r="I7" s="10">
        <f>'[1]All Students'!$R$14</f>
        <v>12510204</v>
      </c>
      <c r="J7" s="2"/>
      <c r="K7" s="5">
        <f t="shared" si="2"/>
        <v>5.5502052564450587E-2</v>
      </c>
      <c r="N7" s="58" t="s">
        <v>17</v>
      </c>
      <c r="O7" s="10"/>
      <c r="P7" s="10">
        <v>12055894</v>
      </c>
      <c r="Q7" s="11"/>
      <c r="R7" s="10">
        <v>454310</v>
      </c>
      <c r="S7" s="11"/>
      <c r="T7" s="10">
        <f t="shared" si="0"/>
        <v>12510204</v>
      </c>
      <c r="U7" s="11"/>
      <c r="V7" s="10">
        <v>11589754</v>
      </c>
      <c r="W7" s="2"/>
      <c r="X7" s="5">
        <f t="shared" si="3"/>
        <v>7.9419287070286393E-2</v>
      </c>
      <c r="Y7" s="11"/>
      <c r="Z7" s="10">
        <v>369987</v>
      </c>
      <c r="AA7" s="11"/>
      <c r="AB7" s="10">
        <f>SUM(X7:Z7)</f>
        <v>369987.0794192871</v>
      </c>
      <c r="AC7" s="2"/>
      <c r="AD7" s="10">
        <v>9359187</v>
      </c>
      <c r="AE7" s="2"/>
      <c r="AF7" s="5">
        <f t="shared" si="5"/>
        <v>-0.9604680321678275</v>
      </c>
      <c r="AR7" t="s">
        <v>17</v>
      </c>
      <c r="AT7" s="54">
        <v>11072515</v>
      </c>
      <c r="AV7" s="54">
        <v>517239</v>
      </c>
      <c r="AW7" s="54">
        <v>11589754</v>
      </c>
      <c r="AX7" s="54">
        <v>10641824</v>
      </c>
      <c r="AY7" s="55">
        <v>0.09</v>
      </c>
    </row>
    <row r="8" spans="1:51">
      <c r="A8" s="4" t="s">
        <v>18</v>
      </c>
      <c r="B8" s="2"/>
      <c r="C8" s="10">
        <f>'[1]All Students'!$C$15</f>
        <v>28402687</v>
      </c>
      <c r="D8" s="11"/>
      <c r="E8" s="10">
        <f>'[1]All Students'!$F$15</f>
        <v>9310157</v>
      </c>
      <c r="F8" s="11"/>
      <c r="G8" s="10">
        <f t="shared" si="1"/>
        <v>37712844</v>
      </c>
      <c r="H8" s="11"/>
      <c r="I8" s="10">
        <f>'[1]All Students'!$R$15</f>
        <v>32206337</v>
      </c>
      <c r="J8" s="2"/>
      <c r="K8" s="5">
        <f t="shared" si="2"/>
        <v>0.17097588589475418</v>
      </c>
      <c r="N8" s="58" t="s">
        <v>18</v>
      </c>
      <c r="O8" s="10"/>
      <c r="P8" s="10">
        <v>24003272</v>
      </c>
      <c r="Q8" s="11"/>
      <c r="R8" s="10">
        <v>8203065</v>
      </c>
      <c r="S8" s="11"/>
      <c r="T8" s="10">
        <f t="shared" si="0"/>
        <v>32206337</v>
      </c>
      <c r="U8" s="11"/>
      <c r="V8" s="10">
        <v>25824246</v>
      </c>
      <c r="W8" s="2"/>
      <c r="X8" s="5">
        <f t="shared" si="3"/>
        <v>0.24713561820933708</v>
      </c>
      <c r="Y8" s="11"/>
      <c r="Z8" s="10">
        <v>6054923</v>
      </c>
      <c r="AA8" s="11"/>
      <c r="AB8" s="10">
        <f t="shared" ref="AB8:AB13" si="6">SUM(X8:Z8)</f>
        <v>6054923.2471356178</v>
      </c>
      <c r="AC8" s="2"/>
      <c r="AD8" s="10">
        <v>18044352</v>
      </c>
      <c r="AE8" s="2"/>
      <c r="AF8" s="5">
        <f t="shared" si="5"/>
        <v>-0.6644421896039483</v>
      </c>
      <c r="AR8" t="s">
        <v>18</v>
      </c>
      <c r="AT8" s="54">
        <v>18170786</v>
      </c>
      <c r="AV8" s="54">
        <v>7653460</v>
      </c>
      <c r="AW8" s="54">
        <v>25824246</v>
      </c>
      <c r="AX8" s="54">
        <v>22114609</v>
      </c>
      <c r="AY8" s="55">
        <v>0.17</v>
      </c>
    </row>
    <row r="9" spans="1:51">
      <c r="A9" s="4" t="s">
        <v>121</v>
      </c>
      <c r="B9" s="2"/>
      <c r="C9" s="10">
        <f>'[1]All Students'!$C$13</f>
        <v>229170</v>
      </c>
      <c r="D9" s="11"/>
      <c r="E9" s="10">
        <f>'[1]All Students'!$F$13</f>
        <v>3000</v>
      </c>
      <c r="F9" s="11"/>
      <c r="G9" s="10">
        <f t="shared" si="1"/>
        <v>232170</v>
      </c>
      <c r="H9" s="11"/>
      <c r="I9" s="10">
        <f>'[1]All Students'!$R$13</f>
        <v>246835</v>
      </c>
      <c r="J9" s="2"/>
      <c r="K9" s="5">
        <f t="shared" si="2"/>
        <v>-5.9412157919257802E-2</v>
      </c>
      <c r="N9" s="58" t="s">
        <v>121</v>
      </c>
      <c r="O9" s="10"/>
      <c r="P9" s="10">
        <v>243168</v>
      </c>
      <c r="Q9" s="11"/>
      <c r="R9" s="10">
        <v>3667</v>
      </c>
      <c r="S9" s="11"/>
      <c r="T9" s="10">
        <f t="shared" si="0"/>
        <v>246835</v>
      </c>
      <c r="U9" s="11"/>
      <c r="V9" s="10">
        <v>139898</v>
      </c>
      <c r="W9" s="2"/>
      <c r="X9" s="5">
        <f t="shared" si="3"/>
        <v>0.76439262891535265</v>
      </c>
      <c r="Y9" s="11"/>
      <c r="Z9" s="10">
        <v>2000</v>
      </c>
      <c r="AA9" s="11"/>
      <c r="AB9" s="10">
        <f t="shared" si="6"/>
        <v>2000.7643926289154</v>
      </c>
      <c r="AC9" s="2"/>
      <c r="AD9" s="10">
        <v>534640</v>
      </c>
      <c r="AE9" s="2"/>
      <c r="AF9" s="5">
        <f t="shared" si="5"/>
        <v>-0.99625773531230566</v>
      </c>
      <c r="AR9" t="s">
        <v>19</v>
      </c>
      <c r="AT9" s="54">
        <v>136120</v>
      </c>
      <c r="AV9" s="54">
        <v>3778</v>
      </c>
      <c r="AW9" s="54">
        <v>139898</v>
      </c>
      <c r="AX9" s="54">
        <v>175209</v>
      </c>
      <c r="AY9" s="55">
        <v>-0.2</v>
      </c>
    </row>
    <row r="10" spans="1:51">
      <c r="A10" s="4" t="s">
        <v>20</v>
      </c>
      <c r="B10" s="2"/>
      <c r="C10" s="10">
        <f>'[1]All Students'!$C$10</f>
        <v>0</v>
      </c>
      <c r="D10" s="11"/>
      <c r="E10" s="10">
        <f>'[1]All Students'!$F$10</f>
        <v>0</v>
      </c>
      <c r="F10" s="11"/>
      <c r="G10" s="10">
        <f t="shared" si="1"/>
        <v>0</v>
      </c>
      <c r="H10" s="11"/>
      <c r="I10" s="10">
        <f>'[1]All Students'!$R$10</f>
        <v>17965</v>
      </c>
      <c r="J10" s="2"/>
      <c r="K10" s="5">
        <f t="shared" si="2"/>
        <v>-1</v>
      </c>
      <c r="M10" s="31"/>
      <c r="N10" s="58" t="s">
        <v>20</v>
      </c>
      <c r="O10" s="10"/>
      <c r="P10" s="10">
        <v>17965</v>
      </c>
      <c r="Q10" s="11"/>
      <c r="R10" s="10">
        <v>0</v>
      </c>
      <c r="S10" s="11"/>
      <c r="T10" s="10">
        <f t="shared" si="0"/>
        <v>17965</v>
      </c>
      <c r="U10" s="11"/>
      <c r="V10" s="10">
        <v>57486</v>
      </c>
      <c r="W10" s="2"/>
      <c r="X10" s="5">
        <f t="shared" si="3"/>
        <v>-0.68748912778763527</v>
      </c>
      <c r="Y10" s="11"/>
      <c r="Z10" s="10">
        <v>0</v>
      </c>
      <c r="AA10" s="11"/>
      <c r="AB10" s="10">
        <f t="shared" si="6"/>
        <v>-0.68748912778763527</v>
      </c>
      <c r="AC10" s="2"/>
      <c r="AD10" s="10">
        <v>1057663</v>
      </c>
      <c r="AE10" s="2"/>
      <c r="AF10" s="5">
        <f t="shared" si="5"/>
        <v>-1.0000006500077319</v>
      </c>
      <c r="AR10" t="s">
        <v>20</v>
      </c>
      <c r="AT10" s="54">
        <v>57486</v>
      </c>
      <c r="AV10" s="54">
        <v>0</v>
      </c>
      <c r="AW10" s="54">
        <v>57486</v>
      </c>
      <c r="AX10" s="54">
        <v>352822</v>
      </c>
      <c r="AY10" s="55">
        <v>-0.84</v>
      </c>
    </row>
    <row r="11" spans="1:51">
      <c r="A11" s="4" t="s">
        <v>21</v>
      </c>
      <c r="B11" s="2"/>
      <c r="C11" s="10">
        <f>'[1]All Students'!$C$16</f>
        <v>7407572</v>
      </c>
      <c r="D11" s="11"/>
      <c r="E11" s="10">
        <f>'[1]All Students'!$F$16</f>
        <v>765845</v>
      </c>
      <c r="F11" s="11"/>
      <c r="G11" s="10">
        <f t="shared" si="1"/>
        <v>8173417</v>
      </c>
      <c r="H11" s="11"/>
      <c r="I11" s="10">
        <f>'[1]All Students'!$R$16</f>
        <v>7826725</v>
      </c>
      <c r="J11" s="2"/>
      <c r="K11" s="5">
        <f t="shared" si="2"/>
        <v>4.4295921985249259E-2</v>
      </c>
      <c r="N11" s="58" t="s">
        <v>21</v>
      </c>
      <c r="O11" s="10"/>
      <c r="P11" s="10">
        <v>6869277</v>
      </c>
      <c r="Q11" s="11"/>
      <c r="R11" s="10">
        <v>957448</v>
      </c>
      <c r="S11" s="11"/>
      <c r="T11" s="10">
        <f t="shared" si="0"/>
        <v>7826725</v>
      </c>
      <c r="U11" s="11"/>
      <c r="V11" s="10">
        <v>6600900</v>
      </c>
      <c r="W11" s="2"/>
      <c r="X11" s="5">
        <f t="shared" si="3"/>
        <v>0.18570573709645655</v>
      </c>
      <c r="Y11" s="11"/>
      <c r="Z11" s="10">
        <v>686268</v>
      </c>
      <c r="AA11" s="11"/>
      <c r="AB11" s="10">
        <f t="shared" si="6"/>
        <v>686268.18570573709</v>
      </c>
      <c r="AC11" s="2"/>
      <c r="AD11" s="10">
        <v>6277464</v>
      </c>
      <c r="AE11" s="2"/>
      <c r="AF11" s="5">
        <f t="shared" si="5"/>
        <v>-0.89067747967877842</v>
      </c>
      <c r="AR11" t="s">
        <v>21</v>
      </c>
      <c r="AT11" s="54">
        <v>5804037</v>
      </c>
      <c r="AV11" s="54">
        <v>796863</v>
      </c>
      <c r="AW11" s="54">
        <v>6600900</v>
      </c>
      <c r="AX11" s="54">
        <v>6423187</v>
      </c>
      <c r="AY11" s="55">
        <v>0.03</v>
      </c>
    </row>
    <row r="12" spans="1:51">
      <c r="A12" s="4" t="s">
        <v>72</v>
      </c>
      <c r="B12" s="2"/>
      <c r="C12" s="10">
        <f>'[1]All Students'!$C$18</f>
        <v>10340664</v>
      </c>
      <c r="D12" s="11"/>
      <c r="E12" s="10">
        <f>'[1]All Students'!$F$18</f>
        <v>12322599</v>
      </c>
      <c r="F12" s="11"/>
      <c r="G12" s="10">
        <f t="shared" si="1"/>
        <v>22663263</v>
      </c>
      <c r="H12" s="11"/>
      <c r="I12" s="10">
        <f>'[1]All Students'!$R$18</f>
        <v>24305189</v>
      </c>
      <c r="J12" s="2"/>
      <c r="K12" s="5">
        <f t="shared" si="2"/>
        <v>-6.7554545656896559E-2</v>
      </c>
      <c r="N12" s="58" t="s">
        <v>72</v>
      </c>
      <c r="O12" s="10"/>
      <c r="P12" s="10">
        <v>11341394</v>
      </c>
      <c r="Q12" s="11"/>
      <c r="R12" s="10">
        <v>12963795</v>
      </c>
      <c r="S12" s="11"/>
      <c r="T12" s="10">
        <f t="shared" si="0"/>
        <v>24305189</v>
      </c>
      <c r="U12" s="11"/>
      <c r="V12" s="10">
        <v>19049501</v>
      </c>
      <c r="W12" s="2"/>
      <c r="X12" s="5">
        <f t="shared" si="3"/>
        <v>0.27589636074981699</v>
      </c>
      <c r="Y12" s="11"/>
      <c r="Z12" s="10">
        <v>9502822</v>
      </c>
      <c r="AA12" s="11"/>
      <c r="AB12" s="10">
        <f t="shared" si="6"/>
        <v>9502822.2758963611</v>
      </c>
      <c r="AC12" s="2"/>
      <c r="AD12" s="35" t="s">
        <v>74</v>
      </c>
      <c r="AE12" s="2"/>
      <c r="AF12" s="34" t="s">
        <v>71</v>
      </c>
      <c r="AR12" t="s">
        <v>72</v>
      </c>
      <c r="AT12" s="54">
        <v>9631291</v>
      </c>
      <c r="AV12" s="54">
        <v>9418210</v>
      </c>
      <c r="AW12" s="54">
        <v>19049501</v>
      </c>
      <c r="AX12" s="54">
        <v>18431592</v>
      </c>
      <c r="AY12" s="55">
        <v>0.03</v>
      </c>
    </row>
    <row r="13" spans="1:51">
      <c r="A13" s="4" t="s">
        <v>73</v>
      </c>
      <c r="B13" s="2"/>
      <c r="C13" s="10">
        <f>'[1]All Students'!$C$17</f>
        <v>0</v>
      </c>
      <c r="D13" s="11"/>
      <c r="E13" s="10">
        <f>'[1]All Students'!$F$17</f>
        <v>95284892</v>
      </c>
      <c r="F13" s="11"/>
      <c r="G13" s="10">
        <f t="shared" si="1"/>
        <v>95284892</v>
      </c>
      <c r="H13" s="11"/>
      <c r="I13" s="10">
        <f>'[1]All Students'!$R$17</f>
        <v>92320996</v>
      </c>
      <c r="J13" s="2"/>
      <c r="K13" s="5">
        <f t="shared" si="2"/>
        <v>3.2104246362333437E-2</v>
      </c>
      <c r="N13" s="58" t="s">
        <v>73</v>
      </c>
      <c r="O13" s="10"/>
      <c r="P13" s="10">
        <v>0</v>
      </c>
      <c r="Q13" s="11"/>
      <c r="R13" s="10">
        <v>92320996</v>
      </c>
      <c r="S13" s="11"/>
      <c r="T13" s="10">
        <f t="shared" si="0"/>
        <v>92320996</v>
      </c>
      <c r="U13" s="11"/>
      <c r="V13" s="10">
        <v>89035589</v>
      </c>
      <c r="W13" s="2"/>
      <c r="X13" s="5">
        <f t="shared" si="3"/>
        <v>3.6899929981931159E-2</v>
      </c>
      <c r="Y13" s="11"/>
      <c r="Z13" s="10">
        <v>83631231</v>
      </c>
      <c r="AA13" s="11"/>
      <c r="AB13" s="10">
        <f t="shared" si="6"/>
        <v>83631231.036899924</v>
      </c>
      <c r="AC13" s="2"/>
      <c r="AD13" s="35" t="s">
        <v>71</v>
      </c>
      <c r="AE13" s="2"/>
      <c r="AF13" s="34" t="s">
        <v>71</v>
      </c>
      <c r="AR13" t="s">
        <v>73</v>
      </c>
      <c r="AT13" s="54">
        <v>0</v>
      </c>
      <c r="AV13" s="54">
        <v>89035589</v>
      </c>
      <c r="AW13" s="54">
        <v>89035589</v>
      </c>
      <c r="AX13" s="54">
        <v>83631231</v>
      </c>
      <c r="AY13" s="55">
        <v>0.06</v>
      </c>
    </row>
    <row r="14" spans="1:51">
      <c r="A14" s="8" t="s">
        <v>10</v>
      </c>
      <c r="B14" s="2"/>
      <c r="C14" s="10">
        <f>SUM(C3:C13)</f>
        <v>279402983</v>
      </c>
      <c r="D14" s="11"/>
      <c r="E14" s="10">
        <f>SUM(E3:E13)</f>
        <v>119836589</v>
      </c>
      <c r="F14" s="11"/>
      <c r="G14" s="10">
        <f>SUM(C14:F14)</f>
        <v>399239572</v>
      </c>
      <c r="H14" s="11"/>
      <c r="I14" s="10">
        <f t="shared" ref="I14" si="7">T14</f>
        <v>378287337</v>
      </c>
      <c r="J14" s="2"/>
      <c r="K14" s="5">
        <f>(G14-I14)/I14</f>
        <v>5.5387090580830092E-2</v>
      </c>
      <c r="N14" s="8" t="s">
        <v>10</v>
      </c>
      <c r="O14" s="10"/>
      <c r="P14" s="10">
        <f>SUM(P3:P13)</f>
        <v>261491024</v>
      </c>
      <c r="Q14" s="11"/>
      <c r="R14" s="10">
        <f>SUM(R3:R13)</f>
        <v>116796313</v>
      </c>
      <c r="S14" s="11"/>
      <c r="T14" s="10">
        <f>SUM(P14:S14)</f>
        <v>378287337</v>
      </c>
      <c r="U14" s="11"/>
      <c r="V14" s="10">
        <v>336242748</v>
      </c>
      <c r="W14" s="2"/>
      <c r="X14" s="5">
        <f>(T14-V14)/V14</f>
        <v>0.12504236671299154</v>
      </c>
      <c r="Y14" s="11"/>
      <c r="Z14" s="10">
        <f>SUM(Z3:Z13)</f>
        <v>101798966</v>
      </c>
      <c r="AA14" s="11"/>
      <c r="AB14" s="10">
        <f>SUM(X14:AA14)</f>
        <v>101798966.12504236</v>
      </c>
      <c r="AC14" s="2"/>
      <c r="AD14" s="10">
        <v>231309170</v>
      </c>
      <c r="AE14" s="2"/>
      <c r="AF14" s="5">
        <f>(AB14-AD14)/AD14</f>
        <v>-0.55990086287957208</v>
      </c>
      <c r="AR14" t="s">
        <v>10</v>
      </c>
      <c r="AT14" s="54">
        <v>227188312</v>
      </c>
      <c r="AV14" s="54">
        <v>109054436</v>
      </c>
      <c r="AW14" s="54">
        <v>336242748</v>
      </c>
      <c r="AX14" s="54">
        <v>310231339</v>
      </c>
      <c r="AY14" s="55">
        <v>0.08</v>
      </c>
    </row>
    <row r="15" spans="1:51" ht="14.45" customHeight="1">
      <c r="A15" s="8"/>
      <c r="B15" s="2"/>
      <c r="C15" s="11"/>
      <c r="D15" s="11"/>
      <c r="E15" s="11"/>
      <c r="F15" s="11"/>
      <c r="G15" s="11"/>
      <c r="H15" s="2"/>
      <c r="I15" s="2"/>
      <c r="J15" s="2"/>
      <c r="K15" s="2"/>
      <c r="N15" s="8"/>
      <c r="X15" s="11"/>
      <c r="Y15" s="11"/>
      <c r="Z15" s="11"/>
      <c r="AA15" s="11"/>
      <c r="AB15" s="11"/>
      <c r="AC15" s="2"/>
      <c r="AD15" s="2"/>
      <c r="AE15" s="2"/>
      <c r="AF15" s="2"/>
    </row>
    <row r="16" spans="1:51">
      <c r="A16" s="4" t="s">
        <v>11</v>
      </c>
      <c r="B16" s="2"/>
      <c r="C16" s="10"/>
      <c r="D16" s="10"/>
      <c r="E16" s="10"/>
      <c r="F16" s="10"/>
      <c r="G16" s="10"/>
      <c r="H16" s="4"/>
      <c r="I16" s="2"/>
      <c r="J16" s="2"/>
      <c r="K16" s="2"/>
      <c r="N16" s="58" t="s">
        <v>11</v>
      </c>
      <c r="X16" s="10"/>
      <c r="Y16" s="10"/>
      <c r="Z16" s="10"/>
      <c r="AA16" s="10"/>
      <c r="AB16" s="10"/>
      <c r="AC16" s="4"/>
      <c r="AD16" s="2"/>
      <c r="AE16" s="2"/>
      <c r="AF16" s="2"/>
      <c r="AR16" t="s">
        <v>11</v>
      </c>
    </row>
    <row r="17" spans="1:51">
      <c r="A17" s="4" t="s">
        <v>22</v>
      </c>
      <c r="B17" s="2"/>
      <c r="C17" s="10">
        <f>'[1]All Students'!$C$22</f>
        <v>0</v>
      </c>
      <c r="E17" s="10">
        <f>'[1]All Students'!$F$22</f>
        <v>0</v>
      </c>
      <c r="F17" s="10"/>
      <c r="G17" s="10">
        <f t="shared" ref="G17:G22" si="8">C17+E17</f>
        <v>0</v>
      </c>
      <c r="I17" s="10">
        <f>'[1]All Students'!$R$22</f>
        <v>1225203</v>
      </c>
      <c r="J17" s="2"/>
      <c r="K17" s="5">
        <f t="shared" ref="K17:K23" si="9">(G17-I17)/I17</f>
        <v>-1</v>
      </c>
      <c r="N17" s="58" t="s">
        <v>22</v>
      </c>
      <c r="P17" s="10">
        <v>1225203</v>
      </c>
      <c r="Q17" s="56"/>
      <c r="R17" s="10">
        <v>0</v>
      </c>
      <c r="S17" s="10"/>
      <c r="T17" s="10">
        <f t="shared" ref="T17:T22" si="10">P17+R17</f>
        <v>1225203</v>
      </c>
      <c r="U17" s="56"/>
      <c r="V17" s="10">
        <v>1609934</v>
      </c>
      <c r="W17" s="2"/>
      <c r="X17" s="5">
        <f t="shared" ref="X17:X23" si="11">(T17-V17)/V17</f>
        <v>-0.23897315045213033</v>
      </c>
      <c r="Y17" s="10"/>
      <c r="Z17" s="10">
        <v>441722</v>
      </c>
      <c r="AA17" s="10"/>
      <c r="AB17" s="10">
        <f>X17+Z17</f>
        <v>441721.76102684956</v>
      </c>
      <c r="AC17" s="4"/>
      <c r="AD17" s="10">
        <v>2103113</v>
      </c>
      <c r="AE17" s="2"/>
      <c r="AF17" s="5">
        <f t="shared" ref="AF17:AF20" si="12">(AB17-AD17)/AD17</f>
        <v>-0.78996765222465481</v>
      </c>
      <c r="AR17" t="s">
        <v>22</v>
      </c>
      <c r="AT17" s="54">
        <v>1173150</v>
      </c>
      <c r="AV17" s="54">
        <v>436784</v>
      </c>
      <c r="AW17" s="54">
        <v>1609934</v>
      </c>
      <c r="AX17" s="54">
        <v>1628224</v>
      </c>
      <c r="AY17" s="55">
        <v>-0.01</v>
      </c>
    </row>
    <row r="18" spans="1:51">
      <c r="A18" s="4" t="s">
        <v>23</v>
      </c>
      <c r="B18" s="2"/>
      <c r="C18" s="10">
        <f>'[1]All Students'!$C$23</f>
        <v>37431486</v>
      </c>
      <c r="E18" s="10">
        <f>'[1]All Students'!$F$23</f>
        <v>16178651</v>
      </c>
      <c r="F18" s="10"/>
      <c r="G18" s="10">
        <f t="shared" si="8"/>
        <v>53610137</v>
      </c>
      <c r="I18" s="10">
        <f>'[1]All Students'!$R$23</f>
        <v>39104965</v>
      </c>
      <c r="J18" s="2"/>
      <c r="K18" s="5">
        <f t="shared" si="9"/>
        <v>0.37092916462142339</v>
      </c>
      <c r="N18" s="58" t="s">
        <v>23</v>
      </c>
      <c r="P18" s="10">
        <v>39104965</v>
      </c>
      <c r="Q18" s="56"/>
      <c r="R18" s="10">
        <v>17141176</v>
      </c>
      <c r="S18" s="10"/>
      <c r="T18" s="10">
        <f t="shared" si="10"/>
        <v>56246141</v>
      </c>
      <c r="U18" s="56"/>
      <c r="V18" s="10">
        <v>48159596</v>
      </c>
      <c r="W18" s="2"/>
      <c r="X18" s="5">
        <f t="shared" si="11"/>
        <v>0.16791139610058189</v>
      </c>
      <c r="Y18" s="10"/>
      <c r="Z18" s="10">
        <v>13761071</v>
      </c>
      <c r="AA18" s="10"/>
      <c r="AB18" s="10">
        <f t="shared" ref="AB18:AB20" si="13">X18+Z18</f>
        <v>13761071.167911395</v>
      </c>
      <c r="AC18" s="4"/>
      <c r="AD18" s="10">
        <v>30132317</v>
      </c>
      <c r="AE18" s="2"/>
      <c r="AF18" s="5">
        <f t="shared" si="12"/>
        <v>-0.5433118811304356</v>
      </c>
      <c r="AR18" t="s">
        <v>23</v>
      </c>
      <c r="AT18" s="54">
        <v>31957733</v>
      </c>
      <c r="AV18" s="54">
        <v>16201863</v>
      </c>
      <c r="AW18" s="54">
        <v>48159596</v>
      </c>
      <c r="AX18" s="54">
        <v>39945094</v>
      </c>
      <c r="AY18" s="55">
        <v>0.21</v>
      </c>
    </row>
    <row r="19" spans="1:51">
      <c r="A19" s="4" t="s">
        <v>25</v>
      </c>
      <c r="B19" s="2"/>
      <c r="C19" s="10">
        <f>'[1]All Students'!$C$24</f>
        <v>28251944</v>
      </c>
      <c r="D19" s="10"/>
      <c r="E19" s="10">
        <f>'[1]All Students'!$F$24</f>
        <v>0</v>
      </c>
      <c r="F19" s="10"/>
      <c r="G19" s="10">
        <f t="shared" si="8"/>
        <v>28251944</v>
      </c>
      <c r="I19" s="10">
        <f>'[1]All Students'!$R$24</f>
        <v>29769204</v>
      </c>
      <c r="J19" s="2"/>
      <c r="K19" s="5">
        <f t="shared" si="9"/>
        <v>-5.0967436012061322E-2</v>
      </c>
      <c r="N19" s="58" t="s">
        <v>25</v>
      </c>
      <c r="P19" s="10">
        <v>29769204</v>
      </c>
      <c r="Q19" s="10"/>
      <c r="R19" s="10">
        <v>0</v>
      </c>
      <c r="S19" s="10"/>
      <c r="T19" s="10">
        <f t="shared" si="10"/>
        <v>29769204</v>
      </c>
      <c r="U19" s="56"/>
      <c r="V19" s="10">
        <v>30075462</v>
      </c>
      <c r="W19" s="2"/>
      <c r="X19" s="5">
        <f t="shared" si="11"/>
        <v>-1.0182985717725633E-2</v>
      </c>
      <c r="Y19" s="10"/>
      <c r="Z19" s="10">
        <v>0</v>
      </c>
      <c r="AA19" s="10"/>
      <c r="AB19" s="10">
        <f t="shared" si="13"/>
        <v>-1.0182985717725633E-2</v>
      </c>
      <c r="AC19" s="4"/>
      <c r="AD19" s="10">
        <v>31278951</v>
      </c>
      <c r="AE19" s="2"/>
      <c r="AF19" s="5">
        <f t="shared" si="12"/>
        <v>-1.0000000003255538</v>
      </c>
      <c r="AR19" t="s">
        <v>25</v>
      </c>
      <c r="AT19" s="54">
        <v>30075462</v>
      </c>
      <c r="AV19" s="54">
        <v>0</v>
      </c>
      <c r="AW19" s="54">
        <v>30075462</v>
      </c>
      <c r="AX19" s="54">
        <v>29264635</v>
      </c>
      <c r="AY19" s="55">
        <v>0.03</v>
      </c>
    </row>
    <row r="20" spans="1:51">
      <c r="A20" s="4" t="s">
        <v>24</v>
      </c>
      <c r="B20" s="2"/>
      <c r="C20" s="10">
        <f>'[1]All Students'!$C$25</f>
        <v>34287686</v>
      </c>
      <c r="D20" s="10"/>
      <c r="E20" s="10">
        <f>'[1]All Students'!$F$25</f>
        <v>62291405</v>
      </c>
      <c r="F20" s="10"/>
      <c r="G20" s="10">
        <f t="shared" si="8"/>
        <v>96579091</v>
      </c>
      <c r="I20" s="10">
        <f>'[1]All Students'!$R$25</f>
        <v>101216295</v>
      </c>
      <c r="J20" s="2"/>
      <c r="K20" s="5">
        <f t="shared" si="9"/>
        <v>-4.5814796915852336E-2</v>
      </c>
      <c r="N20" s="58" t="s">
        <v>24</v>
      </c>
      <c r="P20" s="10">
        <v>37181779</v>
      </c>
      <c r="Q20" s="10"/>
      <c r="R20" s="10">
        <v>64034516</v>
      </c>
      <c r="S20" s="10"/>
      <c r="T20" s="10">
        <f t="shared" si="10"/>
        <v>101216295</v>
      </c>
      <c r="U20" s="56"/>
      <c r="V20" s="10">
        <v>103361640</v>
      </c>
      <c r="W20" s="2"/>
      <c r="X20" s="5">
        <f t="shared" si="11"/>
        <v>-2.0755717498290468E-2</v>
      </c>
      <c r="Y20" s="10"/>
      <c r="Z20" s="10">
        <v>65345969</v>
      </c>
      <c r="AA20" s="10"/>
      <c r="AB20" s="10">
        <f t="shared" si="13"/>
        <v>65345968.979244284</v>
      </c>
      <c r="AC20" s="4"/>
      <c r="AD20" s="10">
        <v>103556011</v>
      </c>
      <c r="AE20" s="2"/>
      <c r="AF20" s="5">
        <f t="shared" si="12"/>
        <v>-0.36897946967806355</v>
      </c>
      <c r="AR20" t="s">
        <v>24</v>
      </c>
      <c r="AT20" s="54">
        <v>38227858</v>
      </c>
      <c r="AV20" s="54">
        <v>65133782</v>
      </c>
      <c r="AW20" s="54">
        <v>103361640</v>
      </c>
      <c r="AX20" s="54">
        <v>105082921</v>
      </c>
      <c r="AY20" s="55">
        <v>-0.02</v>
      </c>
    </row>
    <row r="21" spans="1:51">
      <c r="A21" s="4" t="s">
        <v>120</v>
      </c>
      <c r="B21" s="2"/>
      <c r="C21" s="10">
        <f>'[1]All Students'!$C$26</f>
        <v>847951</v>
      </c>
      <c r="D21" s="10"/>
      <c r="E21" s="10">
        <f>'[1]All Students'!$F$26</f>
        <v>0</v>
      </c>
      <c r="F21" s="10"/>
      <c r="G21" s="10">
        <f t="shared" si="8"/>
        <v>847951</v>
      </c>
      <c r="I21" s="10">
        <f>'[1]All Students'!$R$26</f>
        <v>689730</v>
      </c>
      <c r="J21" s="2"/>
      <c r="K21" s="5">
        <f t="shared" si="9"/>
        <v>0.2293955605816769</v>
      </c>
      <c r="N21" s="58" t="s">
        <v>120</v>
      </c>
      <c r="P21" s="10">
        <v>689730</v>
      </c>
      <c r="Q21" s="10"/>
      <c r="R21" s="10">
        <v>0</v>
      </c>
      <c r="S21" s="10"/>
      <c r="T21" s="10">
        <f t="shared" si="10"/>
        <v>689730</v>
      </c>
      <c r="U21" s="56"/>
      <c r="V21" s="10">
        <v>368104</v>
      </c>
      <c r="W21" s="2"/>
      <c r="X21" s="5">
        <f t="shared" si="11"/>
        <v>0.87373677004324868</v>
      </c>
      <c r="Y21" s="10"/>
      <c r="Z21" s="10">
        <v>0</v>
      </c>
      <c r="AA21" s="10"/>
      <c r="AB21" s="10">
        <f>X21+Z21</f>
        <v>0.87373677004324868</v>
      </c>
      <c r="AC21" s="4"/>
      <c r="AD21" s="10">
        <v>247470</v>
      </c>
      <c r="AE21" s="2"/>
      <c r="AF21" s="5">
        <f>(AB21-AD21)/AD21</f>
        <v>-0.99999646932246322</v>
      </c>
      <c r="AR21" t="s">
        <v>26</v>
      </c>
      <c r="AT21" s="54">
        <v>368104</v>
      </c>
      <c r="AV21" s="54">
        <v>0</v>
      </c>
      <c r="AW21" s="54">
        <v>368104</v>
      </c>
      <c r="AX21" s="54">
        <v>299282</v>
      </c>
      <c r="AY21" s="55">
        <v>0.23</v>
      </c>
    </row>
    <row r="22" spans="1:51">
      <c r="A22" s="4" t="s">
        <v>27</v>
      </c>
      <c r="B22" s="2"/>
      <c r="C22" s="10">
        <f>'[1]All Students'!$C$27</f>
        <v>10725794</v>
      </c>
      <c r="D22" s="10"/>
      <c r="E22" s="10">
        <f>'[1]All Students'!$F$27</f>
        <v>1418855</v>
      </c>
      <c r="F22" s="10"/>
      <c r="G22" s="10">
        <f t="shared" si="8"/>
        <v>12144649</v>
      </c>
      <c r="I22" s="10">
        <f>'[1]All Students'!$R$27</f>
        <v>9760634</v>
      </c>
      <c r="J22" s="2"/>
      <c r="K22" s="5">
        <f t="shared" si="9"/>
        <v>0.24424796585959477</v>
      </c>
      <c r="N22" s="58" t="s">
        <v>27</v>
      </c>
      <c r="P22" s="10">
        <v>8588862</v>
      </c>
      <c r="Q22" s="10"/>
      <c r="R22" s="10">
        <v>1171772</v>
      </c>
      <c r="S22" s="10"/>
      <c r="T22" s="10">
        <f t="shared" si="10"/>
        <v>9760634</v>
      </c>
      <c r="U22" s="56"/>
      <c r="V22" s="10">
        <v>9738632</v>
      </c>
      <c r="W22" s="2"/>
      <c r="X22" s="5">
        <f t="shared" si="11"/>
        <v>2.2592495537360896E-3</v>
      </c>
      <c r="Y22" s="10"/>
      <c r="Z22" s="10">
        <v>1561559</v>
      </c>
      <c r="AA22" s="10"/>
      <c r="AB22" s="10">
        <f t="shared" ref="AB22" si="14">X22+Z22</f>
        <v>1561559.0022592496</v>
      </c>
      <c r="AC22" s="4"/>
      <c r="AD22" s="10">
        <v>9748781</v>
      </c>
      <c r="AE22" s="2"/>
      <c r="AF22" s="5">
        <f t="shared" ref="AF22:AF23" si="15">(AB22-AD22)/AD22</f>
        <v>-0.83982007573467388</v>
      </c>
      <c r="AR22" t="s">
        <v>27</v>
      </c>
      <c r="AT22" s="54">
        <v>8195154</v>
      </c>
      <c r="AV22" s="54">
        <v>1543478</v>
      </c>
      <c r="AW22" s="54">
        <v>9738632</v>
      </c>
      <c r="AX22" s="54">
        <v>9211967</v>
      </c>
      <c r="AY22" s="55">
        <v>0.06</v>
      </c>
    </row>
    <row r="23" spans="1:51">
      <c r="A23" s="8" t="s">
        <v>10</v>
      </c>
      <c r="B23" s="2"/>
      <c r="C23" s="10">
        <f>SUM(C17:C22)</f>
        <v>111544861</v>
      </c>
      <c r="D23" s="10"/>
      <c r="E23" s="10">
        <f>SUM(E17:E22)</f>
        <v>79888911</v>
      </c>
      <c r="F23" s="10"/>
      <c r="G23" s="10">
        <f>SUM(C23:F23)</f>
        <v>191433772</v>
      </c>
      <c r="I23" s="10">
        <f>SUM(I17:I22)</f>
        <v>181766031</v>
      </c>
      <c r="J23" s="2"/>
      <c r="K23" s="5">
        <f t="shared" si="9"/>
        <v>5.3187831339069069E-2</v>
      </c>
      <c r="N23" s="8" t="s">
        <v>10</v>
      </c>
      <c r="P23" s="10">
        <f>SUM(P17:P22)</f>
        <v>116559743</v>
      </c>
      <c r="Q23" s="10"/>
      <c r="R23" s="10">
        <f>SUM(R17:R22)</f>
        <v>82347464</v>
      </c>
      <c r="S23" s="10"/>
      <c r="T23" s="10">
        <f>SUM(P23:S23)</f>
        <v>198907207</v>
      </c>
      <c r="U23" s="56"/>
      <c r="V23" s="10">
        <v>193313368</v>
      </c>
      <c r="W23" s="2"/>
      <c r="X23" s="5">
        <f t="shared" si="11"/>
        <v>2.8936638256698316E-2</v>
      </c>
      <c r="Y23" s="10"/>
      <c r="Z23" s="10">
        <f>SUM(Z17:Z22)</f>
        <v>81110321</v>
      </c>
      <c r="AA23" s="10"/>
      <c r="AB23" s="10">
        <f>SUM(X23:AA23)</f>
        <v>81110321.028936639</v>
      </c>
      <c r="AC23" s="4"/>
      <c r="AD23" s="10">
        <v>177066643</v>
      </c>
      <c r="AE23" s="2"/>
      <c r="AF23" s="5">
        <f t="shared" si="15"/>
        <v>-0.54192207151667382</v>
      </c>
      <c r="AR23" t="s">
        <v>10</v>
      </c>
      <c r="AT23" s="54">
        <v>109997461</v>
      </c>
      <c r="AV23" s="54">
        <v>83315907</v>
      </c>
      <c r="AW23" s="54">
        <v>193313368</v>
      </c>
      <c r="AX23" s="54">
        <v>185432123</v>
      </c>
      <c r="AY23" s="55">
        <v>0.04</v>
      </c>
    </row>
    <row r="24" spans="1:51" ht="14.45" customHeight="1">
      <c r="A24" s="8"/>
      <c r="B24" s="2"/>
      <c r="C24" s="10"/>
      <c r="D24" s="10"/>
      <c r="E24" s="10"/>
      <c r="F24" s="10"/>
      <c r="G24" s="10"/>
      <c r="H24" s="4"/>
      <c r="I24" s="2"/>
      <c r="J24" s="2"/>
      <c r="K24" s="2"/>
      <c r="N24" s="8"/>
      <c r="P24" s="10"/>
      <c r="Q24" s="10"/>
      <c r="R24" s="10"/>
      <c r="S24" s="10"/>
      <c r="T24" s="10"/>
      <c r="U24" s="58"/>
      <c r="V24" s="2"/>
      <c r="W24" s="2"/>
      <c r="X24" s="2"/>
      <c r="Y24" s="10"/>
      <c r="Z24" s="10"/>
      <c r="AA24" s="10"/>
      <c r="AB24" s="10"/>
      <c r="AC24" s="4"/>
      <c r="AD24" s="2"/>
      <c r="AE24" s="2"/>
      <c r="AF24" s="2"/>
    </row>
    <row r="25" spans="1:51">
      <c r="A25" s="4" t="s">
        <v>12</v>
      </c>
      <c r="B25" s="2"/>
      <c r="C25" s="10"/>
      <c r="D25" s="10"/>
      <c r="E25" s="10"/>
      <c r="F25" s="10"/>
      <c r="G25" s="10"/>
      <c r="H25" s="4"/>
      <c r="I25" s="2"/>
      <c r="J25" s="2"/>
      <c r="K25" s="2"/>
      <c r="N25" s="58" t="s">
        <v>12</v>
      </c>
      <c r="P25" s="10"/>
      <c r="Q25" s="10"/>
      <c r="R25" s="10"/>
      <c r="S25" s="10"/>
      <c r="T25" s="10"/>
      <c r="U25" s="58"/>
      <c r="V25" s="2"/>
      <c r="W25" s="2"/>
      <c r="X25" s="2"/>
      <c r="Y25" s="10"/>
      <c r="Z25" s="10"/>
      <c r="AA25" s="10"/>
      <c r="AB25" s="10"/>
      <c r="AC25" s="4"/>
      <c r="AD25" s="2"/>
      <c r="AE25" s="2"/>
      <c r="AF25" s="2"/>
      <c r="AR25" t="s">
        <v>12</v>
      </c>
    </row>
    <row r="26" spans="1:51">
      <c r="A26" s="4" t="s">
        <v>28</v>
      </c>
      <c r="B26" s="2"/>
      <c r="C26" s="10">
        <f>'[1]All Students'!$C$31</f>
        <v>787569</v>
      </c>
      <c r="D26" s="10"/>
      <c r="E26" s="10">
        <f>'[1]All Students'!$F$31</f>
        <v>17187</v>
      </c>
      <c r="F26" s="10"/>
      <c r="G26" s="10">
        <f>C26+E26</f>
        <v>804756</v>
      </c>
      <c r="H26" s="4"/>
      <c r="I26" s="10">
        <f>T26</f>
        <v>762520</v>
      </c>
      <c r="J26" s="2"/>
      <c r="K26" s="5">
        <f t="shared" ref="K26:K28" si="16">(G26-I26)/I26</f>
        <v>5.5390022556785393E-2</v>
      </c>
      <c r="N26" s="58" t="s">
        <v>28</v>
      </c>
      <c r="P26" s="10">
        <v>750405</v>
      </c>
      <c r="Q26" s="10"/>
      <c r="R26" s="10">
        <v>12115</v>
      </c>
      <c r="S26" s="10"/>
      <c r="T26" s="10">
        <f>P26+R26</f>
        <v>762520</v>
      </c>
      <c r="U26" s="58"/>
      <c r="V26" s="10">
        <v>863414</v>
      </c>
      <c r="W26" s="2"/>
      <c r="X26" s="5">
        <f t="shared" ref="X26:X28" si="17">(T26-V26)/V26</f>
        <v>-0.11685471859386111</v>
      </c>
      <c r="Y26" s="10"/>
      <c r="Z26" s="10">
        <v>16911</v>
      </c>
      <c r="AA26" s="10"/>
      <c r="AB26" s="10">
        <f>X26+Z26</f>
        <v>16910.883145281405</v>
      </c>
      <c r="AC26" s="4"/>
      <c r="AD26" s="10">
        <v>775470</v>
      </c>
      <c r="AE26" s="2"/>
      <c r="AF26" s="5">
        <f t="shared" ref="AF26:AF28" si="18">(AB26-AD26)/AD26</f>
        <v>-0.97819273067264845</v>
      </c>
      <c r="AR26" t="s">
        <v>28</v>
      </c>
      <c r="AT26" s="54">
        <v>851997</v>
      </c>
      <c r="AV26" s="54">
        <v>11417</v>
      </c>
      <c r="AW26" s="54">
        <v>863414</v>
      </c>
      <c r="AX26" s="54">
        <v>791726</v>
      </c>
      <c r="AY26" s="55">
        <v>0.09</v>
      </c>
    </row>
    <row r="27" spans="1:51">
      <c r="A27" s="8" t="s">
        <v>10</v>
      </c>
      <c r="B27" s="2"/>
      <c r="C27" s="10">
        <f>SUM(C26)</f>
        <v>787569</v>
      </c>
      <c r="D27" s="10"/>
      <c r="E27" s="10">
        <f t="shared" ref="E27:H27" si="19">SUM(E26)</f>
        <v>17187</v>
      </c>
      <c r="F27" s="10"/>
      <c r="G27" s="10">
        <f t="shared" si="19"/>
        <v>804756</v>
      </c>
      <c r="H27" s="10">
        <f t="shared" si="19"/>
        <v>0</v>
      </c>
      <c r="I27" s="10">
        <f t="shared" ref="I27" si="20">T27</f>
        <v>762520</v>
      </c>
      <c r="J27" s="2"/>
      <c r="K27" s="5">
        <f t="shared" si="16"/>
        <v>5.5390022556785393E-2</v>
      </c>
      <c r="N27" s="8" t="s">
        <v>10</v>
      </c>
      <c r="P27" s="10">
        <f>SUM(P26)</f>
        <v>750405</v>
      </c>
      <c r="Q27" s="10"/>
      <c r="R27" s="10">
        <f t="shared" ref="R27" si="21">SUM(R26)</f>
        <v>12115</v>
      </c>
      <c r="S27" s="10"/>
      <c r="T27" s="10">
        <f t="shared" ref="T27:U27" si="22">SUM(T26)</f>
        <v>762520</v>
      </c>
      <c r="U27" s="10">
        <f t="shared" si="22"/>
        <v>0</v>
      </c>
      <c r="V27" s="10">
        <v>863414</v>
      </c>
      <c r="W27" s="2"/>
      <c r="X27" s="5">
        <f t="shared" si="17"/>
        <v>-0.11685471859386111</v>
      </c>
      <c r="Y27" s="10"/>
      <c r="Z27" s="10">
        <f t="shared" ref="Z27" si="23">SUM(Z26)</f>
        <v>16911</v>
      </c>
      <c r="AA27" s="10"/>
      <c r="AB27" s="10">
        <f t="shared" ref="AB27:AC27" si="24">SUM(AB26)</f>
        <v>16910.883145281405</v>
      </c>
      <c r="AC27" s="10">
        <f t="shared" si="24"/>
        <v>0</v>
      </c>
      <c r="AD27" s="10">
        <v>775470</v>
      </c>
      <c r="AE27" s="2"/>
      <c r="AF27" s="5">
        <f t="shared" si="18"/>
        <v>-0.97819273067264845</v>
      </c>
      <c r="AR27" t="s">
        <v>10</v>
      </c>
      <c r="AT27" s="54">
        <v>851997</v>
      </c>
      <c r="AV27" s="54">
        <v>11417</v>
      </c>
      <c r="AW27" s="54">
        <v>863414</v>
      </c>
      <c r="AX27" s="54">
        <v>791726</v>
      </c>
      <c r="AY27" s="55">
        <v>0.09</v>
      </c>
    </row>
    <row r="28" spans="1:51">
      <c r="A28" s="4" t="s">
        <v>13</v>
      </c>
      <c r="B28" s="2"/>
      <c r="C28" s="10">
        <f>(C14+C23+C27)</f>
        <v>391735413</v>
      </c>
      <c r="D28" s="10"/>
      <c r="E28" s="10">
        <f t="shared" ref="E28:J28" si="25">(E14+E23+E27)</f>
        <v>199742687</v>
      </c>
      <c r="F28" s="10"/>
      <c r="G28" s="10">
        <f t="shared" si="25"/>
        <v>591478100</v>
      </c>
      <c r="H28" s="10">
        <f t="shared" si="25"/>
        <v>0</v>
      </c>
      <c r="I28" s="10">
        <f t="shared" si="25"/>
        <v>560815888</v>
      </c>
      <c r="J28" s="10">
        <f t="shared" si="25"/>
        <v>0</v>
      </c>
      <c r="K28" s="5">
        <f t="shared" si="16"/>
        <v>5.4674292679810811E-2</v>
      </c>
      <c r="N28" s="58" t="s">
        <v>13</v>
      </c>
      <c r="P28" s="10">
        <f>(P14+P23+P27)</f>
        <v>378801172</v>
      </c>
      <c r="Q28" s="10"/>
      <c r="R28" s="10">
        <f t="shared" ref="R28" si="26">(R14+R23+R27)</f>
        <v>199155892</v>
      </c>
      <c r="S28" s="10"/>
      <c r="T28" s="10">
        <f t="shared" ref="T28:U28" si="27">(T14+T23+T27)</f>
        <v>577957064</v>
      </c>
      <c r="U28" s="10">
        <f t="shared" si="27"/>
        <v>0</v>
      </c>
      <c r="V28" s="10">
        <v>530419530</v>
      </c>
      <c r="W28" s="10">
        <f t="shared" ref="W28" si="28">(W14+W23+W27)</f>
        <v>0</v>
      </c>
      <c r="X28" s="5">
        <f t="shared" si="17"/>
        <v>8.9622518235706744E-2</v>
      </c>
      <c r="Y28" s="10"/>
      <c r="Z28" s="10">
        <f>(Z14+Z23+Z27)</f>
        <v>182926198</v>
      </c>
      <c r="AA28" s="10"/>
      <c r="AB28" s="10">
        <f>SUM(X28:AA28)</f>
        <v>182926198.08962253</v>
      </c>
      <c r="AC28" s="4"/>
      <c r="AD28" s="10">
        <f>AD27+AD23+AD14</f>
        <v>409151283</v>
      </c>
      <c r="AE28" s="2"/>
      <c r="AF28" s="5">
        <f t="shared" si="18"/>
        <v>-0.55291305272621494</v>
      </c>
      <c r="AR28" t="s">
        <v>13</v>
      </c>
      <c r="AT28" s="54">
        <v>338037770</v>
      </c>
      <c r="AV28" s="54">
        <v>192381760</v>
      </c>
      <c r="AW28" s="54">
        <v>530419530</v>
      </c>
      <c r="AX28" s="54">
        <v>496455188</v>
      </c>
      <c r="AY28" s="55">
        <v>7.0000000000000007E-2</v>
      </c>
    </row>
    <row r="29" spans="1:51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51" ht="24" customHeight="1">
      <c r="A30" s="36"/>
      <c r="B30" s="2"/>
      <c r="C30" s="2"/>
      <c r="D30" s="2"/>
      <c r="E30" s="2"/>
      <c r="F30" s="2"/>
      <c r="G30" s="2"/>
      <c r="H30" s="2"/>
      <c r="I30" s="2"/>
      <c r="J30" s="2"/>
      <c r="K30" s="2"/>
    </row>
    <row r="33" spans="1:5">
      <c r="A33" t="s">
        <v>68</v>
      </c>
    </row>
    <row r="34" spans="1:5" ht="15.75">
      <c r="A34" t="s">
        <v>82</v>
      </c>
      <c r="E34" s="38" t="s">
        <v>83</v>
      </c>
    </row>
    <row r="35" spans="1:5" ht="15.75">
      <c r="E35" s="38" t="s">
        <v>84</v>
      </c>
    </row>
    <row r="39" spans="1:5">
      <c r="B39" t="s">
        <v>80</v>
      </c>
      <c r="C39" s="40">
        <v>43755</v>
      </c>
    </row>
    <row r="40" spans="1:5">
      <c r="B40" t="s">
        <v>81</v>
      </c>
      <c r="C40" s="40">
        <v>43786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6"/>
  <sheetViews>
    <sheetView workbookViewId="0">
      <selection activeCell="B37" sqref="B37"/>
    </sheetView>
  </sheetViews>
  <sheetFormatPr defaultRowHeight="15"/>
  <cols>
    <col min="1" max="1" width="25.42578125" customWidth="1"/>
    <col min="2" max="2" width="11.140625" customWidth="1"/>
    <col min="3" max="3" width="10.7109375" customWidth="1"/>
    <col min="4" max="4" width="3.140625" customWidth="1"/>
    <col min="5" max="5" width="17.85546875" bestFit="1" customWidth="1"/>
    <col min="8" max="8" width="12.140625" bestFit="1" customWidth="1"/>
    <col min="9" max="9" width="6.42578125" customWidth="1"/>
    <col min="11" max="11" width="12.140625" bestFit="1" customWidth="1"/>
  </cols>
  <sheetData>
    <row r="1" spans="1:6">
      <c r="A1" s="3" t="s">
        <v>43</v>
      </c>
      <c r="B1" s="3" t="s">
        <v>11</v>
      </c>
      <c r="C1" s="3" t="s">
        <v>29</v>
      </c>
    </row>
    <row r="2" spans="1:6">
      <c r="A2" s="9">
        <f>'Std Fin Aid Awards'!G14</f>
        <v>399239572</v>
      </c>
      <c r="B2" s="9">
        <f>'Std Fin Aid Awards'!G23</f>
        <v>191433772</v>
      </c>
      <c r="C2" s="9">
        <f>'Std Fin Aid Awards'!G27</f>
        <v>804756</v>
      </c>
      <c r="E2" s="1" t="str">
        <f>"Total: " &amp; TEXT(SUM(A2:C2), "$#,##0")</f>
        <v>Total: $591,478,100</v>
      </c>
      <c r="F2" t="s">
        <v>69</v>
      </c>
    </row>
    <row r="7" spans="1:6">
      <c r="F7" t="str">
        <f>"Total: " &amp; TEXT( 'Total Std Aid'!$E$2, "$#,##0")</f>
        <v>Total: Total: $591,478,100</v>
      </c>
    </row>
    <row r="25" spans="11:11">
      <c r="K25" s="57">
        <f>SUM(A2:C2)</f>
        <v>591478100</v>
      </c>
    </row>
    <row r="35" spans="1:2">
      <c r="A35" t="s">
        <v>80</v>
      </c>
      <c r="B35" s="40">
        <v>43755</v>
      </c>
    </row>
    <row r="36" spans="1:2">
      <c r="A36" t="s">
        <v>81</v>
      </c>
      <c r="B36" s="40">
        <v>43755</v>
      </c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5"/>
  <sheetViews>
    <sheetView workbookViewId="0">
      <selection activeCell="G7" sqref="G7"/>
    </sheetView>
  </sheetViews>
  <sheetFormatPr defaultRowHeight="15"/>
  <cols>
    <col min="1" max="1" width="13.28515625" customWidth="1"/>
    <col min="2" max="2" width="16.140625" customWidth="1"/>
    <col min="3" max="3" width="13.7109375" customWidth="1"/>
    <col min="4" max="4" width="14.7109375" customWidth="1"/>
    <col min="5" max="5" width="13.140625" customWidth="1"/>
    <col min="6" max="6" width="10.140625" customWidth="1"/>
    <col min="7" max="7" width="34.140625" bestFit="1" customWidth="1"/>
    <col min="8" max="8" width="30.5703125" bestFit="1" customWidth="1"/>
    <col min="9" max="9" width="49.140625" bestFit="1" customWidth="1"/>
    <col min="10" max="10" width="31.28515625" bestFit="1" customWidth="1"/>
  </cols>
  <sheetData>
    <row r="1" spans="1:10">
      <c r="A1" t="s">
        <v>30</v>
      </c>
      <c r="B1" t="s">
        <v>31</v>
      </c>
      <c r="C1" t="s">
        <v>33</v>
      </c>
      <c r="D1" t="s">
        <v>32</v>
      </c>
      <c r="G1" s="2" t="s">
        <v>30</v>
      </c>
      <c r="H1" s="2" t="s">
        <v>31</v>
      </c>
      <c r="I1" s="2" t="s">
        <v>33</v>
      </c>
      <c r="J1" s="2" t="s">
        <v>32</v>
      </c>
    </row>
    <row r="2" spans="1:10">
      <c r="A2" s="1">
        <f>'Std Fin Aid Awards'!C11</f>
        <v>7407572</v>
      </c>
      <c r="B2" s="1">
        <f>'Std Fin Aid Awards'!C8</f>
        <v>28402687</v>
      </c>
      <c r="C2" s="1">
        <f>'Std Fin Aid Awards'!C3</f>
        <v>31463054</v>
      </c>
      <c r="D2" s="1">
        <f>'Std Fin Aid Awards'!C5</f>
        <v>73967546</v>
      </c>
      <c r="G2" t="s">
        <v>51</v>
      </c>
      <c r="H2" t="s">
        <v>52</v>
      </c>
      <c r="I2" t="s">
        <v>54</v>
      </c>
      <c r="J2" t="s">
        <v>57</v>
      </c>
    </row>
    <row r="3" spans="1:10">
      <c r="A3" s="1">
        <v>0</v>
      </c>
      <c r="B3" s="1">
        <f>'Std Fin Aid Awards'!C7</f>
        <v>12738081</v>
      </c>
      <c r="C3" s="1">
        <f>'Std Fin Aid Awards'!C4</f>
        <v>961706</v>
      </c>
      <c r="D3" s="1">
        <f>'Std Fin Aid Awards'!C6</f>
        <v>113892503</v>
      </c>
      <c r="F3" s="30" t="s">
        <v>60</v>
      </c>
      <c r="H3" t="s">
        <v>53</v>
      </c>
      <c r="I3" t="s">
        <v>55</v>
      </c>
      <c r="J3" t="s">
        <v>58</v>
      </c>
    </row>
    <row r="4" spans="1:10">
      <c r="A4" s="1">
        <v>0</v>
      </c>
      <c r="B4" s="1">
        <v>0</v>
      </c>
      <c r="C4" s="1">
        <f>'Std Fin Aid Awards'!C10</f>
        <v>0</v>
      </c>
      <c r="D4" s="1">
        <f>'Std Fin Aid Awards'!C9</f>
        <v>229170</v>
      </c>
      <c r="I4" t="s">
        <v>56</v>
      </c>
      <c r="J4" t="s">
        <v>59</v>
      </c>
    </row>
    <row r="5" spans="1:10">
      <c r="A5" s="1">
        <v>0</v>
      </c>
      <c r="B5" s="1">
        <v>0</v>
      </c>
      <c r="C5" s="1">
        <v>0</v>
      </c>
      <c r="D5" s="1">
        <v>0</v>
      </c>
    </row>
    <row r="6" spans="1:10">
      <c r="A6" s="1">
        <v>0</v>
      </c>
      <c r="B6" s="1">
        <v>0</v>
      </c>
      <c r="C6" s="1">
        <v>0</v>
      </c>
      <c r="D6" s="1">
        <v>0</v>
      </c>
    </row>
    <row r="7" spans="1:10">
      <c r="A7" s="1">
        <f>SUM(A2:A6)</f>
        <v>7407572</v>
      </c>
      <c r="B7" s="1">
        <f t="shared" ref="B7:D7" si="0">SUM(B2:B6)</f>
        <v>41140768</v>
      </c>
      <c r="C7" s="1">
        <f t="shared" si="0"/>
        <v>32424760</v>
      </c>
      <c r="D7" s="1">
        <f t="shared" si="0"/>
        <v>188089219</v>
      </c>
      <c r="E7" s="1"/>
      <c r="F7" s="1"/>
      <c r="G7" t="str">
        <f>"Total: " &amp; TEXT(SUM(A7:D7), "$#,##0")</f>
        <v>Total: $269,062,319</v>
      </c>
    </row>
    <row r="10" spans="1:10">
      <c r="A10" t="s">
        <v>30</v>
      </c>
      <c r="B10" t="s">
        <v>31</v>
      </c>
      <c r="C10" t="s">
        <v>33</v>
      </c>
      <c r="D10" t="s">
        <v>32</v>
      </c>
    </row>
    <row r="11" spans="1:10">
      <c r="A11" s="1">
        <f>SUM(A7)</f>
        <v>7407572</v>
      </c>
      <c r="B11" s="1">
        <f>SUM(B7)</f>
        <v>41140768</v>
      </c>
      <c r="C11" s="1">
        <f>SUM(C7)</f>
        <v>32424760</v>
      </c>
      <c r="D11" s="1">
        <f>SUM(D7)</f>
        <v>188089219</v>
      </c>
    </row>
    <row r="15" spans="1:10">
      <c r="G15" s="1"/>
      <c r="H15" s="1"/>
      <c r="I15" s="1"/>
      <c r="J15" s="1"/>
    </row>
    <row r="19" spans="7:10">
      <c r="G19" s="1"/>
      <c r="H19" s="1"/>
      <c r="I19" s="1"/>
      <c r="J19" s="1"/>
    </row>
    <row r="34" spans="1:2">
      <c r="A34" t="s">
        <v>80</v>
      </c>
      <c r="B34" s="40">
        <v>43755</v>
      </c>
    </row>
    <row r="35" spans="1:2">
      <c r="A35" t="s">
        <v>81</v>
      </c>
      <c r="B35" s="40">
        <v>43755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40"/>
  <sheetViews>
    <sheetView showGridLines="0" workbookViewId="0">
      <selection sqref="A1:I4"/>
    </sheetView>
  </sheetViews>
  <sheetFormatPr defaultRowHeight="15"/>
  <cols>
    <col min="1" max="1" width="28.85546875" customWidth="1"/>
    <col min="2" max="2" width="10.42578125" bestFit="1" customWidth="1"/>
    <col min="3" max="3" width="11" bestFit="1" customWidth="1"/>
    <col min="4" max="8" width="10.42578125" bestFit="1" customWidth="1"/>
    <col min="9" max="9" width="10.7109375" style="56" customWidth="1"/>
  </cols>
  <sheetData>
    <row r="1" spans="1:16">
      <c r="A1" s="95" t="s">
        <v>35</v>
      </c>
      <c r="B1" s="95"/>
      <c r="C1" s="95"/>
      <c r="D1" s="95"/>
      <c r="E1" s="95"/>
      <c r="F1" s="95"/>
      <c r="G1" s="95"/>
      <c r="H1" s="95"/>
      <c r="I1" s="96"/>
    </row>
    <row r="2" spans="1:16">
      <c r="A2" s="95"/>
      <c r="B2" s="95"/>
      <c r="C2" s="95"/>
      <c r="D2" s="95"/>
      <c r="E2" s="95"/>
      <c r="F2" s="95"/>
      <c r="G2" s="95"/>
      <c r="H2" s="95"/>
      <c r="I2" s="96"/>
    </row>
    <row r="3" spans="1:16" ht="15" customHeight="1">
      <c r="A3" s="72" t="s">
        <v>34</v>
      </c>
      <c r="B3" s="17" t="s">
        <v>119</v>
      </c>
      <c r="C3" s="17" t="s">
        <v>46</v>
      </c>
      <c r="D3" s="17" t="s">
        <v>47</v>
      </c>
      <c r="E3" s="17" t="s">
        <v>48</v>
      </c>
      <c r="F3" s="17" t="s">
        <v>61</v>
      </c>
      <c r="G3" s="17" t="s">
        <v>70</v>
      </c>
      <c r="H3" s="17" t="s">
        <v>86</v>
      </c>
      <c r="I3" s="17" t="s">
        <v>109</v>
      </c>
      <c r="J3" s="17" t="s">
        <v>127</v>
      </c>
    </row>
    <row r="4" spans="1:16" s="64" customFormat="1" ht="26.1" customHeight="1">
      <c r="A4" s="73" t="s">
        <v>100</v>
      </c>
      <c r="B4" s="74">
        <v>13625</v>
      </c>
      <c r="C4" s="74">
        <v>15000</v>
      </c>
      <c r="D4" s="74">
        <v>16499</v>
      </c>
      <c r="E4" s="74">
        <v>17038.5</v>
      </c>
      <c r="F4" s="74">
        <v>18245</v>
      </c>
      <c r="G4" s="74">
        <v>19000</v>
      </c>
      <c r="H4" s="74">
        <v>19146</v>
      </c>
      <c r="I4" s="74">
        <v>18750</v>
      </c>
      <c r="J4" s="74">
        <v>18750</v>
      </c>
      <c r="P4" s="65"/>
    </row>
    <row r="5" spans="1:16">
      <c r="J5" s="15"/>
      <c r="K5" s="15"/>
      <c r="L5" s="15"/>
      <c r="M5" s="15"/>
      <c r="N5" s="15"/>
      <c r="O5" s="15"/>
      <c r="P5" s="15"/>
    </row>
    <row r="6" spans="1:16">
      <c r="A6" s="14" t="s">
        <v>36</v>
      </c>
      <c r="J6" s="12"/>
      <c r="K6" s="12"/>
      <c r="L6" s="12"/>
      <c r="M6" s="12"/>
      <c r="N6" s="12"/>
      <c r="O6" s="12"/>
      <c r="P6" s="12"/>
    </row>
    <row r="7" spans="1:16">
      <c r="J7" s="13"/>
      <c r="K7" s="13"/>
      <c r="L7" s="13"/>
      <c r="M7" s="13"/>
      <c r="N7" s="13"/>
      <c r="O7" s="13"/>
      <c r="P7" s="13"/>
    </row>
    <row r="18" spans="1:16">
      <c r="L18">
        <v>12174</v>
      </c>
    </row>
    <row r="19" spans="1:16">
      <c r="L19">
        <v>13625</v>
      </c>
    </row>
    <row r="20" spans="1:16">
      <c r="L20">
        <v>15000</v>
      </c>
    </row>
    <row r="21" spans="1:16">
      <c r="L21">
        <v>16499</v>
      </c>
    </row>
    <row r="22" spans="1:16">
      <c r="L22">
        <v>17038.5</v>
      </c>
    </row>
    <row r="23" spans="1:16">
      <c r="L23">
        <v>18245</v>
      </c>
    </row>
    <row r="24" spans="1:16">
      <c r="L24">
        <v>19000</v>
      </c>
    </row>
    <row r="25" spans="1:16">
      <c r="L25">
        <v>19146</v>
      </c>
    </row>
    <row r="31" spans="1:16">
      <c r="A31" t="s">
        <v>112</v>
      </c>
      <c r="B31" s="78"/>
      <c r="C31" s="78"/>
    </row>
    <row r="32" spans="1:16">
      <c r="B32" s="59" t="s">
        <v>114</v>
      </c>
      <c r="C32" s="78" t="s">
        <v>115</v>
      </c>
      <c r="D32" s="78" t="s">
        <v>116</v>
      </c>
      <c r="E32" s="56" t="s">
        <v>117</v>
      </c>
      <c r="G32" s="56" t="s">
        <v>110</v>
      </c>
      <c r="P32" s="75" t="s">
        <v>108</v>
      </c>
    </row>
    <row r="33" spans="1:7">
      <c r="A33" s="59" t="s">
        <v>111</v>
      </c>
      <c r="B33" s="56">
        <v>139959</v>
      </c>
      <c r="C33" s="56">
        <v>159800</v>
      </c>
      <c r="D33" s="56">
        <v>1598</v>
      </c>
      <c r="E33" s="56" t="s">
        <v>113</v>
      </c>
      <c r="G33" s="59" t="s">
        <v>118</v>
      </c>
    </row>
    <row r="34" spans="1:7">
      <c r="C34" s="56"/>
      <c r="E34" s="59"/>
    </row>
    <row r="39" spans="1:7">
      <c r="A39" s="59" t="s">
        <v>87</v>
      </c>
      <c r="C39" s="60">
        <v>43755</v>
      </c>
    </row>
    <row r="40" spans="1:7">
      <c r="A40" s="59" t="s">
        <v>99</v>
      </c>
      <c r="C40" s="60">
        <v>43794</v>
      </c>
    </row>
  </sheetData>
  <mergeCells count="1">
    <mergeCell ref="A1:I2"/>
  </mergeCells>
  <hyperlinks>
    <hyperlink ref="P32" r:id="rId1"/>
  </hyperlinks>
  <pageMargins left="0.7" right="0.7" top="0.75" bottom="0.75" header="0.3" footer="0.3"/>
  <pageSetup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5AF4A48-3F55-45B8-A307-FA8A3D0781E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Page 1</vt:lpstr>
      <vt:lpstr>COA</vt:lpstr>
      <vt:lpstr>Apps &amp; Awards</vt:lpstr>
      <vt:lpstr>Std Fin Aid Awards</vt:lpstr>
      <vt:lpstr>Total Std Aid</vt:lpstr>
      <vt:lpstr>Undergrad School</vt:lpstr>
      <vt:lpstr>Loan Debt</vt:lpstr>
      <vt:lpstr>'Apps &amp; Awards'!Print_Area</vt:lpstr>
      <vt:lpstr>COA!Print_Area</vt:lpstr>
      <vt:lpstr>'Page 1'!Print_Area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lastModifiedBy>Glen C Falk</cp:lastModifiedBy>
  <cp:lastPrinted>2018-11-08T15:19:42Z</cp:lastPrinted>
  <dcterms:created xsi:type="dcterms:W3CDTF">2009-11-20T19:31:40Z</dcterms:created>
  <dcterms:modified xsi:type="dcterms:W3CDTF">2020-02-25T18:09:08Z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6f7dedc0-6bf6-4b45-a5f6-1b0a7f73d99c</vt:lpwstr>
  </property>
</Properties>
</file>