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epartments\Research\Annual Report Charts\UGA Student Aid Analyses\2018-19\Done\"/>
    </mc:Choice>
  </mc:AlternateContent>
  <bookViews>
    <workbookView xWindow="0" yWindow="0" windowWidth="28800" windowHeight="11775"/>
  </bookViews>
  <sheets>
    <sheet name="STUDENT AND PARENT LOANS" sheetId="1" r:id="rId1"/>
    <sheet name="LoanInformation" sheetId="5" r:id="rId2"/>
  </sheets>
  <externalReferences>
    <externalReference r:id="rId3"/>
    <externalReference r:id="rId4"/>
  </externalReferences>
  <definedNames>
    <definedName name="_13StudentAndParentLoans" localSheetId="1">LoanInformation!$A$4:$Q$10</definedName>
    <definedName name="_xlnm.Print_Area" localSheetId="0">'STUDENT AND PARENT LOANS'!$A$1:$X$44</definedName>
  </definedNames>
  <calcPr calcId="162913"/>
</workbook>
</file>

<file path=xl/calcChain.xml><?xml version="1.0" encoding="utf-8"?>
<calcChain xmlns="http://schemas.openxmlformats.org/spreadsheetml/2006/main">
  <c r="W11" i="1" l="1"/>
  <c r="AQ19" i="1" l="1"/>
  <c r="Z33" i="1"/>
  <c r="AC30" i="1"/>
  <c r="Y30" i="1"/>
  <c r="W13" i="1"/>
  <c r="AQ25" i="1" s="1"/>
  <c r="V13" i="1"/>
  <c r="W12" i="1"/>
  <c r="Z34" i="1" s="1"/>
  <c r="V12" i="1"/>
  <c r="AQ23" i="1"/>
  <c r="V11" i="1"/>
  <c r="W10" i="1"/>
  <c r="AK26" i="1" s="1"/>
  <c r="V10" i="1"/>
  <c r="W9" i="1"/>
  <c r="AB30" i="1" s="1"/>
  <c r="V9" i="1"/>
  <c r="W8" i="1"/>
  <c r="Z38" i="1" s="1"/>
  <c r="V8" i="1"/>
  <c r="W7" i="1"/>
  <c r="Z30" i="1" s="1"/>
  <c r="V7" i="1"/>
  <c r="A3" i="1"/>
  <c r="AQ26" i="1" l="1"/>
  <c r="AM26" i="1"/>
  <c r="AL26" i="1"/>
  <c r="AE30" i="1"/>
  <c r="Z35" i="1"/>
  <c r="AQ20" i="1"/>
  <c r="AQ22" i="1"/>
  <c r="AD30" i="1"/>
  <c r="Z36" i="1"/>
  <c r="Z37" i="1"/>
  <c r="AQ24" i="1"/>
  <c r="AQ21" i="1"/>
  <c r="AA30" i="1"/>
  <c r="W14" i="1"/>
  <c r="U13" i="1" l="1"/>
  <c r="U12" i="1"/>
  <c r="U11" i="1"/>
  <c r="U10" i="1"/>
  <c r="AP26" i="1" s="1"/>
  <c r="U9" i="1"/>
  <c r="U8" i="1"/>
  <c r="U7" i="1"/>
  <c r="T13" i="1"/>
  <c r="T10" i="1"/>
  <c r="T9" i="1"/>
  <c r="T8" i="1"/>
  <c r="C10" i="5"/>
  <c r="D5" i="5"/>
  <c r="T11" i="1" s="1"/>
  <c r="B5" i="5"/>
  <c r="T12" i="1" s="1"/>
  <c r="B4" i="5"/>
  <c r="T1" i="5"/>
  <c r="N1" i="5"/>
  <c r="H1" i="5"/>
  <c r="B1" i="5"/>
  <c r="O14" i="1"/>
  <c r="M14" i="1"/>
  <c r="I14" i="1"/>
  <c r="G14" i="1"/>
  <c r="E14" i="1"/>
  <c r="S13" i="1"/>
  <c r="R13" i="1"/>
  <c r="Q13" i="1"/>
  <c r="P13" i="1"/>
  <c r="K13" i="1"/>
  <c r="J13" i="1"/>
  <c r="S12" i="1"/>
  <c r="R12" i="1"/>
  <c r="Q12" i="1"/>
  <c r="P12" i="1"/>
  <c r="J12" i="1"/>
  <c r="S11" i="1"/>
  <c r="R11" i="1"/>
  <c r="Q11" i="1"/>
  <c r="P11" i="1"/>
  <c r="S10" i="1"/>
  <c r="AO26" i="1" s="1"/>
  <c r="R10" i="1"/>
  <c r="Q10" i="1"/>
  <c r="AN26" i="1" s="1"/>
  <c r="P10" i="1"/>
  <c r="J10" i="1"/>
  <c r="S9" i="1"/>
  <c r="R9" i="1"/>
  <c r="Q9" i="1"/>
  <c r="P9" i="1"/>
  <c r="K9" i="1"/>
  <c r="J9" i="1"/>
  <c r="S8" i="1"/>
  <c r="R8" i="1"/>
  <c r="Q8" i="1"/>
  <c r="P8" i="1"/>
  <c r="K8" i="1"/>
  <c r="J8" i="1"/>
  <c r="S7" i="1"/>
  <c r="R7" i="1"/>
  <c r="Q7" i="1"/>
  <c r="AN20" i="1" s="1"/>
  <c r="P7" i="1"/>
  <c r="K7" i="1"/>
  <c r="J7" i="1"/>
  <c r="Q14" i="1" l="1"/>
  <c r="K14" i="1"/>
  <c r="S14" i="1"/>
  <c r="E10" i="5"/>
  <c r="D10" i="5"/>
  <c r="B10" i="5"/>
  <c r="G9" i="5"/>
  <c r="F9" i="5"/>
  <c r="G8" i="5"/>
  <c r="F8" i="5"/>
  <c r="G7" i="5"/>
  <c r="F7" i="5"/>
  <c r="G6" i="5"/>
  <c r="F6" i="5"/>
  <c r="G5" i="5"/>
  <c r="F5" i="5"/>
  <c r="G4" i="5"/>
  <c r="F4" i="5"/>
  <c r="T7" i="1" s="1"/>
  <c r="G10" i="5" l="1"/>
  <c r="F10" i="5"/>
  <c r="Y29" i="1" l="1"/>
  <c r="AP19" i="1"/>
  <c r="AO19" i="1"/>
  <c r="AC29" i="1"/>
  <c r="AE29" i="1"/>
  <c r="K10" i="5"/>
  <c r="J10" i="5"/>
  <c r="I10" i="5"/>
  <c r="H10" i="5"/>
  <c r="M9" i="5"/>
  <c r="L9" i="5"/>
  <c r="M8" i="5"/>
  <c r="L8" i="5"/>
  <c r="M7" i="5"/>
  <c r="L7" i="5"/>
  <c r="M6" i="5"/>
  <c r="AA29" i="1" s="1"/>
  <c r="L6" i="5"/>
  <c r="M5" i="5"/>
  <c r="L5" i="5"/>
  <c r="M4" i="5"/>
  <c r="L4" i="5"/>
  <c r="AG24" i="1"/>
  <c r="AG25" i="1"/>
  <c r="AG23" i="1"/>
  <c r="AG22" i="1"/>
  <c r="AG21" i="1"/>
  <c r="AG20" i="1"/>
  <c r="C14" i="1"/>
  <c r="AH20" i="1"/>
  <c r="AP20" i="1" l="1"/>
  <c r="U14" i="1"/>
  <c r="AP21" i="1"/>
  <c r="AP24" i="1"/>
  <c r="AD29" i="1"/>
  <c r="AP22" i="1"/>
  <c r="AP23" i="1"/>
  <c r="AB29" i="1"/>
  <c r="AP25" i="1"/>
  <c r="Z29" i="1"/>
  <c r="M10" i="5"/>
  <c r="L10" i="5"/>
  <c r="Y28" i="1"/>
  <c r="AC28" i="1"/>
  <c r="AD28" i="1"/>
  <c r="O10" i="5"/>
  <c r="P10" i="5"/>
  <c r="R10" i="5" s="1"/>
  <c r="Q10" i="5"/>
  <c r="N10" i="5"/>
  <c r="U10" i="5"/>
  <c r="V10" i="5"/>
  <c r="W10" i="5"/>
  <c r="T10" i="5"/>
  <c r="X10" i="5" s="1"/>
  <c r="Y9" i="5"/>
  <c r="X9" i="5"/>
  <c r="Y8" i="5"/>
  <c r="X8" i="5"/>
  <c r="X7" i="5"/>
  <c r="Y7" i="5"/>
  <c r="Y6" i="5"/>
  <c r="X6" i="5"/>
  <c r="X5" i="5"/>
  <c r="Y5" i="5"/>
  <c r="Y4" i="5"/>
  <c r="X4" i="5"/>
  <c r="S8" i="5"/>
  <c r="S6" i="5"/>
  <c r="S5" i="5"/>
  <c r="S7" i="5"/>
  <c r="S9" i="5"/>
  <c r="AE28" i="1" s="1"/>
  <c r="S4" i="5"/>
  <c r="R8" i="5"/>
  <c r="R6" i="5"/>
  <c r="R5" i="5"/>
  <c r="R7" i="5"/>
  <c r="R9" i="5"/>
  <c r="R4" i="5"/>
  <c r="Y10" i="5" l="1"/>
  <c r="Z28" i="1"/>
  <c r="S10" i="5"/>
  <c r="AO24" i="1"/>
  <c r="AB28" i="1"/>
  <c r="AO22" i="1"/>
  <c r="AA28" i="1"/>
  <c r="AO21" i="1"/>
  <c r="AO20" i="1"/>
  <c r="AO25" i="1"/>
  <c r="AO23" i="1"/>
  <c r="AN23" i="1"/>
  <c r="AN22" i="1"/>
  <c r="AN21" i="1"/>
  <c r="AC27" i="1"/>
  <c r="AB27" i="1"/>
  <c r="AA27" i="1"/>
  <c r="Z27" i="1"/>
  <c r="AE26" i="1" l="1"/>
  <c r="AE25" i="1"/>
  <c r="AE24" i="1"/>
  <c r="AE23" i="1"/>
  <c r="AE22" i="1"/>
  <c r="AE21" i="1"/>
  <c r="AC26" i="1"/>
  <c r="AC25" i="1"/>
  <c r="AC24" i="1"/>
  <c r="AC23" i="1"/>
  <c r="AC22" i="1"/>
  <c r="AC21" i="1"/>
  <c r="AB26" i="1"/>
  <c r="AB25" i="1"/>
  <c r="AB24" i="1"/>
  <c r="AB23" i="1"/>
  <c r="AB22" i="1"/>
  <c r="AB21" i="1"/>
  <c r="AA26" i="1"/>
  <c r="AA25" i="1"/>
  <c r="AA24" i="1"/>
  <c r="AA23" i="1"/>
  <c r="AA22" i="1"/>
  <c r="AA21" i="1"/>
  <c r="Z26" i="1"/>
  <c r="Z25" i="1"/>
  <c r="Z24" i="1"/>
  <c r="Z23" i="1"/>
  <c r="Z22" i="1"/>
  <c r="Z21" i="1"/>
  <c r="AM25" i="1"/>
  <c r="AM24" i="1"/>
  <c r="AM23" i="1"/>
  <c r="AM22" i="1"/>
  <c r="AM21" i="1"/>
  <c r="AM20" i="1"/>
  <c r="AL24" i="1"/>
  <c r="AL23" i="1"/>
  <c r="AL22" i="1"/>
  <c r="AL21" i="1"/>
  <c r="AL20" i="1"/>
  <c r="AL25" i="1"/>
  <c r="AK25" i="1"/>
  <c r="AK24" i="1"/>
  <c r="AK23" i="1"/>
  <c r="AK22" i="1"/>
  <c r="AK21" i="1"/>
  <c r="AK20" i="1"/>
  <c r="AJ25" i="1"/>
  <c r="AJ24" i="1"/>
  <c r="AJ23" i="1"/>
  <c r="AJ22" i="1"/>
  <c r="AJ21" i="1"/>
  <c r="AJ20" i="1"/>
  <c r="AI25" i="1"/>
  <c r="AI24" i="1"/>
  <c r="AI23" i="1"/>
  <c r="AI22" i="1"/>
  <c r="AI21" i="1"/>
  <c r="AI20" i="1"/>
  <c r="AH25" i="1"/>
  <c r="AH24" i="1"/>
  <c r="AH23" i="1"/>
  <c r="AH22" i="1"/>
  <c r="AH21" i="1"/>
  <c r="AD21" i="1"/>
</calcChain>
</file>

<file path=xl/connections.xml><?xml version="1.0" encoding="utf-8"?>
<connections xmlns="http://schemas.openxmlformats.org/spreadsheetml/2006/main">
  <connection id="1" name="13StudentAndParentLoans" type="6" refreshedVersion="5" background="1" saveData="1">
    <textPr codePage="437" sourceFile="C:\Users\gfalk\OneDrive - University of Georgia\UGA\OSFA\AnnualReport\13StudentAndParentLoans\13StudentAndParentLoans.txt" tab="0" space="1" consecutive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<sst xmlns="http://schemas.openxmlformats.org/spreadsheetml/2006/main" count="152" uniqueCount="61">
  <si>
    <t>2007-08</t>
  </si>
  <si>
    <t>Amount</t>
  </si>
  <si>
    <t>% Growth</t>
  </si>
  <si>
    <t>TIER</t>
  </si>
  <si>
    <t>ANNUAL TOTAL</t>
  </si>
  <si>
    <t>Fed. Direct Sub. Loan</t>
  </si>
  <si>
    <t>Federal Perkins Loan</t>
  </si>
  <si>
    <t>Fed. Direct Unsub. Loan</t>
  </si>
  <si>
    <t>Federal Grad PLUS</t>
  </si>
  <si>
    <t>Federal Parent PLUS</t>
  </si>
  <si>
    <t>Private Loan</t>
  </si>
  <si>
    <t>DL Sub</t>
  </si>
  <si>
    <t>DL Unsub</t>
  </si>
  <si>
    <t>Grad PLUS</t>
  </si>
  <si>
    <t>Parent PLUS</t>
  </si>
  <si>
    <t>Perkins</t>
  </si>
  <si>
    <t xml:space="preserve">Private </t>
  </si>
  <si>
    <t>Private</t>
  </si>
  <si>
    <t>UNIVERSITY OF GEORGIA</t>
  </si>
  <si>
    <t>STUDENT AND PARENT LOANS</t>
  </si>
  <si>
    <t>2008-09</t>
  </si>
  <si>
    <t xml:space="preserve">               </t>
  </si>
  <si>
    <t xml:space="preserve">         </t>
  </si>
  <si>
    <t xml:space="preserve">                   </t>
  </si>
  <si>
    <t xml:space="preserve">            </t>
  </si>
  <si>
    <t xml:space="preserve">                                </t>
  </si>
  <si>
    <t>2009-10</t>
  </si>
  <si>
    <t># of Awards</t>
  </si>
  <si>
    <t>2010-11</t>
  </si>
  <si>
    <t>2011-12</t>
  </si>
  <si>
    <t>2012-13</t>
  </si>
  <si>
    <t>2013-14</t>
  </si>
  <si>
    <t>Source: Office of Student Financial Aid, UGA Factbook reported info. Numbers of awards by loan type do not reflect unduplicated recipients. Decreases in Federal</t>
  </si>
  <si>
    <t>Direct Subsidized loans.  Corresponding increase in Federal Direct Unsubsidized Loans as of 2012-13 also coincides with this Federal policy change.</t>
  </si>
  <si>
    <t>2014-15</t>
  </si>
  <si>
    <t>start</t>
  </si>
  <si>
    <t>finish</t>
  </si>
  <si>
    <t>2015-16</t>
  </si>
  <si>
    <t>FederalPerkinsLoan</t>
  </si>
  <si>
    <t>FederalPLUSLoans</t>
  </si>
  <si>
    <t>FederalDirectLoans-Subsidized</t>
  </si>
  <si>
    <t>-</t>
  </si>
  <si>
    <t>FederalDirectLoans-Unsubsidized</t>
  </si>
  <si>
    <t>State(Other)Loans</t>
  </si>
  <si>
    <t>OtherLoans</t>
  </si>
  <si>
    <t>Subtotal</t>
  </si>
  <si>
    <t>Description</t>
  </si>
  <si>
    <t>Undergraduate</t>
  </si>
  <si>
    <t>Graduate</t>
  </si>
  <si>
    <t>Awards</t>
  </si>
  <si>
    <t>Amounts</t>
  </si>
  <si>
    <t xml:space="preserve"> -</t>
  </si>
  <si>
    <t>Total</t>
  </si>
  <si>
    <t>Start</t>
  </si>
  <si>
    <t>Finish</t>
  </si>
  <si>
    <t>2016-17</t>
  </si>
  <si>
    <t>Ga Student Access</t>
  </si>
  <si>
    <t>Direct Subsidized Loan awards and amounts as of 2012-13 coincide with a change in Federal policy making Graduate students ineligible for Federal</t>
  </si>
  <si>
    <t>State Subsidized Loan-
GA Student Access Loan</t>
  </si>
  <si>
    <t>2017-18</t>
  </si>
  <si>
    <t>2018-19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</si>
</sst>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"/>
    <numFmt numFmtId="165" formatCode="0.0"/>
    <numFmt numFmtId="166" formatCode="#,##0.0"/>
    <numFmt numFmtId="167" formatCode="mm/dd/yyyy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gradientFill degree="90">
        <stop position="0">
          <color theme="1"/>
        </stop>
        <stop position="1">
          <color rgb="FFC00000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ashed">
        <color theme="0"/>
      </left>
      <right/>
      <top/>
      <bottom style="dashed">
        <color theme="0"/>
      </bottom>
      <diagonal/>
    </border>
    <border>
      <left/>
      <right style="dashed">
        <color theme="0"/>
      </right>
      <top/>
      <bottom style="dashed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theme="0"/>
      </bottom>
      <diagonal/>
    </border>
    <border>
      <left/>
      <right style="thick">
        <color auto="1"/>
      </right>
      <top/>
      <bottom style="dashed">
        <color theme="0"/>
      </bottom>
      <diagonal/>
    </border>
    <border>
      <left/>
      <right style="dashed">
        <color theme="0"/>
      </right>
      <top style="dashed">
        <color theme="0"/>
      </top>
      <bottom style="thin">
        <color auto="1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 style="thin">
        <color auto="1"/>
      </bottom>
      <diagonal/>
    </border>
    <border>
      <left style="dashed">
        <color theme="0"/>
      </left>
      <right style="thick">
        <color auto="1"/>
      </right>
      <top style="dashed">
        <color theme="0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ashed">
        <color theme="0"/>
      </left>
      <right/>
      <top style="dashed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dashed">
        <color theme="0"/>
      </bottom>
      <diagonal/>
    </border>
    <border>
      <left style="thick">
        <color auto="1"/>
      </left>
      <right style="dashed">
        <color theme="0"/>
      </right>
      <top style="dashed">
        <color theme="0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theme="0"/>
      </left>
      <right/>
      <top/>
      <bottom style="thin">
        <color theme="0"/>
      </bottom>
      <diagonal/>
    </border>
    <border>
      <left style="double">
        <color theme="0"/>
      </left>
      <right/>
      <top style="thin">
        <color theme="0"/>
      </top>
      <bottom style="dashed">
        <color theme="0"/>
      </bottom>
      <diagonal/>
    </border>
    <border>
      <left/>
      <right style="dashed">
        <color theme="0"/>
      </right>
      <top style="thin">
        <color theme="0"/>
      </top>
      <bottom style="dashed">
        <color theme="0"/>
      </bottom>
      <diagonal/>
    </border>
    <border>
      <left style="double">
        <color theme="0"/>
      </left>
      <right style="dashed">
        <color theme="0"/>
      </right>
      <top style="dashed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double">
        <color theme="0"/>
      </right>
      <top style="double">
        <color theme="0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theme="0"/>
      </top>
      <bottom style="dashed">
        <color theme="0"/>
      </bottom>
      <diagonal/>
    </border>
    <border>
      <left style="dashed">
        <color theme="0"/>
      </left>
      <right/>
      <top style="thin">
        <color theme="0"/>
      </top>
      <bottom style="dashed">
        <color theme="0"/>
      </bottom>
      <diagonal/>
    </border>
    <border>
      <left/>
      <right style="thick">
        <color auto="1"/>
      </right>
      <top style="thin">
        <color theme="0"/>
      </top>
      <bottom style="dashed">
        <color theme="0"/>
      </bottom>
      <diagonal/>
    </border>
    <border>
      <left/>
      <right style="double">
        <color theme="0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8" fillId="0" borderId="0" applyFont="0" applyFill="0" applyBorder="0" applyAlignment="0" applyProtection="0"/>
    <xf numFmtId="0" fontId="8" fillId="5" borderId="0" applyNumberFormat="0" applyBorder="0" applyAlignment="0" applyProtection="0"/>
  </cellStyleXfs>
  <cellXfs count="113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3" fontId="1" fillId="2" borderId="2" xfId="0" applyNumberFormat="1" applyFont="1" applyFill="1" applyBorder="1"/>
    <xf numFmtId="164" fontId="1" fillId="2" borderId="1" xfId="0" applyNumberFormat="1" applyFont="1" applyFill="1" applyBorder="1"/>
    <xf numFmtId="165" fontId="1" fillId="0" borderId="0" xfId="0" applyNumberFormat="1" applyFont="1"/>
    <xf numFmtId="3" fontId="1" fillId="4" borderId="2" xfId="0" applyNumberFormat="1" applyFont="1" applyFill="1" applyBorder="1"/>
    <xf numFmtId="164" fontId="1" fillId="4" borderId="1" xfId="0" applyNumberFormat="1" applyFont="1" applyFill="1" applyBorder="1"/>
    <xf numFmtId="0" fontId="7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center" wrapText="1"/>
    </xf>
    <xf numFmtId="166" fontId="1" fillId="0" borderId="0" xfId="0" applyNumberFormat="1" applyFont="1"/>
    <xf numFmtId="6" fontId="0" fillId="0" borderId="0" xfId="0" applyNumberFormat="1"/>
    <xf numFmtId="49" fontId="0" fillId="0" borderId="7" xfId="0" applyNumberFormat="1" applyBorder="1"/>
    <xf numFmtId="0" fontId="0" fillId="0" borderId="7" xfId="0" applyBorder="1"/>
    <xf numFmtId="6" fontId="0" fillId="0" borderId="7" xfId="0" applyNumberFormat="1" applyBorder="1"/>
    <xf numFmtId="3" fontId="0" fillId="0" borderId="7" xfId="0" applyNumberFormat="1" applyBorder="1"/>
    <xf numFmtId="0" fontId="11" fillId="6" borderId="10" xfId="0" applyFont="1" applyFill="1" applyBorder="1" applyAlignment="1">
      <alignment horizontal="center"/>
    </xf>
    <xf numFmtId="0" fontId="11" fillId="6" borderId="11" xfId="0" applyFont="1" applyFill="1" applyBorder="1"/>
    <xf numFmtId="0" fontId="11" fillId="6" borderId="11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6" fontId="0" fillId="0" borderId="15" xfId="0" applyNumberFormat="1" applyBorder="1"/>
    <xf numFmtId="0" fontId="0" fillId="0" borderId="15" xfId="0" applyBorder="1"/>
    <xf numFmtId="0" fontId="11" fillId="6" borderId="17" xfId="0" applyFont="1" applyFill="1" applyBorder="1" applyAlignment="1">
      <alignment horizontal="center"/>
    </xf>
    <xf numFmtId="42" fontId="0" fillId="0" borderId="0" xfId="0" applyNumberFormat="1"/>
    <xf numFmtId="37" fontId="9" fillId="7" borderId="19" xfId="1" applyNumberFormat="1" applyFont="1" applyFill="1" applyBorder="1"/>
    <xf numFmtId="37" fontId="9" fillId="7" borderId="20" xfId="1" applyNumberFormat="1" applyFont="1" applyFill="1" applyBorder="1"/>
    <xf numFmtId="42" fontId="8" fillId="5" borderId="13" xfId="2" applyNumberFormat="1" applyBorder="1"/>
    <xf numFmtId="37" fontId="8" fillId="5" borderId="18" xfId="2" applyNumberFormat="1" applyBorder="1"/>
    <xf numFmtId="42" fontId="8" fillId="5" borderId="21" xfId="2" applyNumberFormat="1" applyBorder="1"/>
    <xf numFmtId="42" fontId="8" fillId="5" borderId="22" xfId="2" applyNumberFormat="1" applyBorder="1"/>
    <xf numFmtId="37" fontId="9" fillId="7" borderId="23" xfId="1" applyNumberFormat="1" applyFont="1" applyFill="1" applyBorder="1"/>
    <xf numFmtId="0" fontId="0" fillId="0" borderId="24" xfId="0" applyBorder="1"/>
    <xf numFmtId="0" fontId="11" fillId="6" borderId="28" xfId="0" applyFont="1" applyFill="1" applyBorder="1" applyAlignment="1">
      <alignment horizontal="center"/>
    </xf>
    <xf numFmtId="42" fontId="0" fillId="0" borderId="15" xfId="0" applyNumberFormat="1" applyBorder="1"/>
    <xf numFmtId="42" fontId="0" fillId="0" borderId="2" xfId="0" applyNumberFormat="1" applyFill="1" applyBorder="1"/>
    <xf numFmtId="0" fontId="0" fillId="0" borderId="29" xfId="0" applyBorder="1"/>
    <xf numFmtId="6" fontId="0" fillId="0" borderId="29" xfId="0" applyNumberFormat="1" applyBorder="1"/>
    <xf numFmtId="6" fontId="0" fillId="0" borderId="30" xfId="0" applyNumberFormat="1" applyBorder="1"/>
    <xf numFmtId="37" fontId="8" fillId="5" borderId="31" xfId="2" applyNumberFormat="1" applyBorder="1"/>
    <xf numFmtId="0" fontId="12" fillId="0" borderId="0" xfId="0" applyFont="1" applyAlignment="1">
      <alignment horizontal="right"/>
    </xf>
    <xf numFmtId="3" fontId="12" fillId="0" borderId="0" xfId="0" applyNumberFormat="1" applyFont="1"/>
    <xf numFmtId="14" fontId="12" fillId="0" borderId="0" xfId="0" applyNumberFormat="1" applyFont="1"/>
    <xf numFmtId="49" fontId="0" fillId="0" borderId="29" xfId="0" applyNumberFormat="1" applyBorder="1"/>
    <xf numFmtId="37" fontId="8" fillId="5" borderId="33" xfId="2" applyNumberFormat="1" applyBorder="1"/>
    <xf numFmtId="49" fontId="13" fillId="8" borderId="32" xfId="0" applyNumberFormat="1" applyFont="1" applyFill="1" applyBorder="1" applyAlignment="1">
      <alignment horizontal="center"/>
    </xf>
    <xf numFmtId="167" fontId="1" fillId="0" borderId="0" xfId="0" applyNumberFormat="1" applyFont="1"/>
    <xf numFmtId="41" fontId="0" fillId="0" borderId="7" xfId="0" applyNumberFormat="1" applyBorder="1"/>
    <xf numFmtId="41" fontId="0" fillId="0" borderId="15" xfId="0" applyNumberFormat="1" applyBorder="1"/>
    <xf numFmtId="6" fontId="0" fillId="0" borderId="7" xfId="0" applyNumberFormat="1" applyBorder="1" applyAlignment="1">
      <alignment horizontal="right"/>
    </xf>
    <xf numFmtId="6" fontId="0" fillId="0" borderId="29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/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Border="1"/>
    <xf numFmtId="164" fontId="2" fillId="2" borderId="0" xfId="0" applyNumberFormat="1" applyFont="1" applyFill="1" applyBorder="1"/>
    <xf numFmtId="3" fontId="2" fillId="2" borderId="7" xfId="0" applyNumberFormat="1" applyFont="1" applyFill="1" applyBorder="1" applyAlignment="1">
      <alignment horizontal="center" wrapText="1"/>
    </xf>
    <xf numFmtId="164" fontId="2" fillId="2" borderId="40" xfId="0" applyNumberFormat="1" applyFont="1" applyFill="1" applyBorder="1" applyAlignment="1">
      <alignment horizontal="center"/>
    </xf>
    <xf numFmtId="3" fontId="2" fillId="4" borderId="7" xfId="0" applyNumberFormat="1" applyFont="1" applyFill="1" applyBorder="1" applyAlignment="1">
      <alignment horizontal="center" wrapText="1"/>
    </xf>
    <xf numFmtId="164" fontId="2" fillId="4" borderId="40" xfId="0" applyNumberFormat="1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7" xfId="0" applyFont="1" applyBorder="1" applyAlignment="1">
      <alignment horizontal="right"/>
    </xf>
    <xf numFmtId="3" fontId="1" fillId="3" borderId="15" xfId="0" applyNumberFormat="1" applyFont="1" applyFill="1" applyBorder="1"/>
    <xf numFmtId="164" fontId="2" fillId="2" borderId="7" xfId="0" applyNumberFormat="1" applyFont="1" applyFill="1" applyBorder="1"/>
    <xf numFmtId="3" fontId="2" fillId="3" borderId="15" xfId="0" applyNumberFormat="1" applyFont="1" applyFill="1" applyBorder="1"/>
    <xf numFmtId="164" fontId="2" fillId="4" borderId="7" xfId="0" applyNumberFormat="1" applyFont="1" applyFill="1" applyBorder="1"/>
    <xf numFmtId="164" fontId="1" fillId="4" borderId="29" xfId="0" applyNumberFormat="1" applyFont="1" applyFill="1" applyBorder="1"/>
    <xf numFmtId="164" fontId="1" fillId="4" borderId="39" xfId="0" applyNumberFormat="1" applyFont="1" applyFill="1" applyBorder="1"/>
    <xf numFmtId="3" fontId="1" fillId="4" borderId="1" xfId="0" applyNumberFormat="1" applyFont="1" applyFill="1" applyBorder="1"/>
    <xf numFmtId="3" fontId="1" fillId="2" borderId="1" xfId="0" applyNumberFormat="1" applyFont="1" applyFill="1" applyBorder="1"/>
    <xf numFmtId="3" fontId="2" fillId="3" borderId="7" xfId="0" applyNumberFormat="1" applyFont="1" applyFill="1" applyBorder="1"/>
    <xf numFmtId="164" fontId="2" fillId="2" borderId="7" xfId="0" applyNumberFormat="1" applyFont="1" applyFill="1" applyBorder="1" applyAlignment="1">
      <alignment horizontal="center"/>
    </xf>
    <xf numFmtId="3" fontId="1" fillId="2" borderId="39" xfId="0" applyNumberFormat="1" applyFont="1" applyFill="1" applyBorder="1"/>
    <xf numFmtId="164" fontId="1" fillId="2" borderId="39" xfId="0" applyNumberFormat="1" applyFont="1" applyFill="1" applyBorder="1"/>
    <xf numFmtId="3" fontId="1" fillId="4" borderId="39" xfId="0" applyNumberFormat="1" applyFont="1" applyFill="1" applyBorder="1"/>
    <xf numFmtId="0" fontId="2" fillId="4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2" fillId="0" borderId="2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0" fillId="0" borderId="6" xfId="0" applyBorder="1" applyAlignment="1"/>
    <xf numFmtId="0" fontId="10" fillId="6" borderId="25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0" fillId="6" borderId="37" xfId="0" applyFont="1" applyFill="1" applyBorder="1" applyAlignment="1">
      <alignment horizontal="center"/>
    </xf>
    <xf numFmtId="0" fontId="10" fillId="6" borderId="35" xfId="0" applyFont="1" applyFill="1" applyBorder="1" applyAlignment="1">
      <alignment horizontal="center"/>
    </xf>
    <xf numFmtId="0" fontId="10" fillId="6" borderId="27" xfId="0" applyFont="1" applyFill="1" applyBorder="1" applyAlignment="1">
      <alignment horizontal="center"/>
    </xf>
    <xf numFmtId="0" fontId="10" fillId="6" borderId="36" xfId="0" applyFont="1" applyFill="1" applyBorder="1" applyAlignment="1">
      <alignment horizontal="center"/>
    </xf>
    <xf numFmtId="0" fontId="10" fillId="8" borderId="34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0" fillId="0" borderId="5" xfId="0" applyBorder="1" applyAlignment="1"/>
    <xf numFmtId="0" fontId="0" fillId="0" borderId="8" xfId="0" applyBorder="1" applyAlignment="1"/>
    <xf numFmtId="0" fontId="10" fillId="6" borderId="26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</cellXfs>
  <cellStyles count="3">
    <cellStyle name="20% - Accent1" xfId="2" builtinId="30"/>
    <cellStyle name="Currency [0]" xfId="1" builtinId="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University of Georgia:  Student and Parent </a:t>
            </a:r>
          </a:p>
          <a:p>
            <a:pPr>
              <a:defRPr/>
            </a:pPr>
            <a:r>
              <a:rPr lang="en-US" sz="1200" baseline="0"/>
              <a:t>Loans, 2012-13 through 2018-19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567866845015652"/>
          <c:y val="0.2821173104434907"/>
          <c:w val="0.58075788913482573"/>
          <c:h val="0.4524776677593414"/>
        </c:manualLayout>
      </c:layout>
      <c:lineChart>
        <c:grouping val="standard"/>
        <c:varyColors val="0"/>
        <c:ser>
          <c:idx val="0"/>
          <c:order val="0"/>
          <c:tx>
            <c:strRef>
              <c:f>'STUDENT AND PARENT LOANS'!$Z$19</c:f>
              <c:strCache>
                <c:ptCount val="1"/>
                <c:pt idx="0">
                  <c:v>Perkins</c:v>
                </c:pt>
              </c:strCache>
            </c:strRef>
          </c:tx>
          <c:marker>
            <c:symbol val="none"/>
          </c:marker>
          <c:cat>
            <c:strRef>
              <c:f>'STUDENT AND PARENT LOANS'!$Y$25:$Y$30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2016-17</c:v>
                </c:pt>
                <c:pt idx="4">
                  <c:v>2017-18</c:v>
                </c:pt>
                <c:pt idx="5">
                  <c:v>2018-19</c:v>
                </c:pt>
              </c:strCache>
            </c:strRef>
          </c:cat>
          <c:val>
            <c:numRef>
              <c:f>'STUDENT AND PARENT LOANS'!$Z$25:$Z$30</c:f>
              <c:numCache>
                <c:formatCode>0.0</c:formatCode>
                <c:ptCount val="6"/>
                <c:pt idx="0">
                  <c:v>2.1</c:v>
                </c:pt>
                <c:pt idx="1">
                  <c:v>1.6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C-4106-9A85-B38069714E0A}"/>
            </c:ext>
          </c:extLst>
        </c:ser>
        <c:ser>
          <c:idx val="1"/>
          <c:order val="1"/>
          <c:tx>
            <c:strRef>
              <c:f>'STUDENT AND PARENT LOANS'!$AA$19</c:f>
              <c:strCache>
                <c:ptCount val="1"/>
                <c:pt idx="0">
                  <c:v>DL Sub</c:v>
                </c:pt>
              </c:strCache>
            </c:strRef>
          </c:tx>
          <c:marker>
            <c:symbol val="none"/>
          </c:marker>
          <c:cat>
            <c:strRef>
              <c:f>'STUDENT AND PARENT LOANS'!$Y$25:$Y$30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2016-17</c:v>
                </c:pt>
                <c:pt idx="4">
                  <c:v>2017-18</c:v>
                </c:pt>
                <c:pt idx="5">
                  <c:v>2018-19</c:v>
                </c:pt>
              </c:strCache>
            </c:strRef>
          </c:cat>
          <c:val>
            <c:numRef>
              <c:f>'STUDENT AND PARENT LOANS'!$AA$25:$AA$30</c:f>
              <c:numCache>
                <c:formatCode>0.0</c:formatCode>
                <c:ptCount val="6"/>
                <c:pt idx="0">
                  <c:v>31.3</c:v>
                </c:pt>
                <c:pt idx="1">
                  <c:v>29.3</c:v>
                </c:pt>
                <c:pt idx="2">
                  <c:v>30.1</c:v>
                </c:pt>
                <c:pt idx="3" formatCode="General">
                  <c:v>30</c:v>
                </c:pt>
                <c:pt idx="4">
                  <c:v>29.8</c:v>
                </c:pt>
                <c:pt idx="5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C-4106-9A85-B38069714E0A}"/>
            </c:ext>
          </c:extLst>
        </c:ser>
        <c:ser>
          <c:idx val="2"/>
          <c:order val="2"/>
          <c:tx>
            <c:strRef>
              <c:f>'STUDENT AND PARENT LOANS'!$AB$19</c:f>
              <c:strCache>
                <c:ptCount val="1"/>
                <c:pt idx="0">
                  <c:v>DL Unsub</c:v>
                </c:pt>
              </c:strCache>
            </c:strRef>
          </c:tx>
          <c:marker>
            <c:symbol val="none"/>
          </c:marker>
          <c:cat>
            <c:strRef>
              <c:f>'STUDENT AND PARENT LOANS'!$Y$25:$Y$30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2016-17</c:v>
                </c:pt>
                <c:pt idx="4">
                  <c:v>2017-18</c:v>
                </c:pt>
                <c:pt idx="5">
                  <c:v>2018-19</c:v>
                </c:pt>
              </c:strCache>
            </c:strRef>
          </c:cat>
          <c:val>
            <c:numRef>
              <c:f>'STUDENT AND PARENT LOANS'!$AB$25:$AB$30</c:f>
              <c:numCache>
                <c:formatCode>0.0</c:formatCode>
                <c:ptCount val="6"/>
                <c:pt idx="0">
                  <c:v>103.6</c:v>
                </c:pt>
                <c:pt idx="1">
                  <c:v>105.1</c:v>
                </c:pt>
                <c:pt idx="2">
                  <c:v>103.4</c:v>
                </c:pt>
                <c:pt idx="3" formatCode="General">
                  <c:v>103.3</c:v>
                </c:pt>
                <c:pt idx="4" formatCode="General">
                  <c:v>101.2</c:v>
                </c:pt>
                <c:pt idx="5" formatCode="General">
                  <c:v>96.6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C-4106-9A85-B38069714E0A}"/>
            </c:ext>
          </c:extLst>
        </c:ser>
        <c:ser>
          <c:idx val="3"/>
          <c:order val="3"/>
          <c:tx>
            <c:strRef>
              <c:f>'STUDENT AND PARENT LOANS'!$AC$19</c:f>
              <c:strCache>
                <c:ptCount val="1"/>
                <c:pt idx="0">
                  <c:v>Grad PLUS</c:v>
                </c:pt>
              </c:strCache>
            </c:strRef>
          </c:tx>
          <c:marker>
            <c:symbol val="none"/>
          </c:marker>
          <c:cat>
            <c:strRef>
              <c:f>'STUDENT AND PARENT LOANS'!$Y$25:$Y$30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2016-17</c:v>
                </c:pt>
                <c:pt idx="4">
                  <c:v>2017-18</c:v>
                </c:pt>
                <c:pt idx="5">
                  <c:v>2018-19</c:v>
                </c:pt>
              </c:strCache>
            </c:strRef>
          </c:cat>
          <c:val>
            <c:numRef>
              <c:f>'STUDENT AND PARENT LOANS'!$AC$25:$AC$30</c:f>
              <c:numCache>
                <c:formatCode>0.0</c:formatCode>
                <c:ptCount val="6"/>
                <c:pt idx="0">
                  <c:v>14.7</c:v>
                </c:pt>
                <c:pt idx="1">
                  <c:v>13.8</c:v>
                </c:pt>
                <c:pt idx="2">
                  <c:v>16.2</c:v>
                </c:pt>
                <c:pt idx="3" formatCode="General">
                  <c:v>17.2</c:v>
                </c:pt>
                <c:pt idx="4" formatCode="General">
                  <c:v>17.100000000000001</c:v>
                </c:pt>
                <c:pt idx="5" formatCode="General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C-4106-9A85-B38069714E0A}"/>
            </c:ext>
          </c:extLst>
        </c:ser>
        <c:ser>
          <c:idx val="4"/>
          <c:order val="4"/>
          <c:tx>
            <c:strRef>
              <c:f>'STUDENT AND PARENT LOANS'!$AD$19</c:f>
              <c:strCache>
                <c:ptCount val="1"/>
                <c:pt idx="0">
                  <c:v>Parent PLUS</c:v>
                </c:pt>
              </c:strCache>
            </c:strRef>
          </c:tx>
          <c:marker>
            <c:symbol val="none"/>
          </c:marker>
          <c:cat>
            <c:strRef>
              <c:f>'STUDENT AND PARENT LOANS'!$Y$25:$Y$30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2016-17</c:v>
                </c:pt>
                <c:pt idx="4">
                  <c:v>2017-18</c:v>
                </c:pt>
                <c:pt idx="5">
                  <c:v>2018-19</c:v>
                </c:pt>
              </c:strCache>
            </c:strRef>
          </c:cat>
          <c:val>
            <c:numRef>
              <c:f>'STUDENT AND PARENT LOANS'!$AD$25:$AD$30</c:f>
              <c:numCache>
                <c:formatCode>General</c:formatCode>
                <c:ptCount val="6"/>
                <c:pt idx="0">
                  <c:v>15.6</c:v>
                </c:pt>
                <c:pt idx="1">
                  <c:v>15.4</c:v>
                </c:pt>
                <c:pt idx="2">
                  <c:v>26.1</c:v>
                </c:pt>
                <c:pt idx="3" formatCode="0.0">
                  <c:v>35.6</c:v>
                </c:pt>
                <c:pt idx="4" formatCode="0.0">
                  <c:v>39.1</c:v>
                </c:pt>
                <c:pt idx="5" formatCode="0.0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3C-4106-9A85-B38069714E0A}"/>
            </c:ext>
          </c:extLst>
        </c:ser>
        <c:ser>
          <c:idx val="5"/>
          <c:order val="5"/>
          <c:tx>
            <c:strRef>
              <c:f>'STUDENT AND PARENT LOANS'!$AE$19</c:f>
              <c:strCache>
                <c:ptCount val="1"/>
                <c:pt idx="0">
                  <c:v>Private </c:v>
                </c:pt>
              </c:strCache>
            </c:strRef>
          </c:tx>
          <c:marker>
            <c:symbol val="none"/>
          </c:marker>
          <c:cat>
            <c:strRef>
              <c:f>'STUDENT AND PARENT LOANS'!$Y$25:$Y$30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2016-17</c:v>
                </c:pt>
                <c:pt idx="4">
                  <c:v>2017-18</c:v>
                </c:pt>
                <c:pt idx="5">
                  <c:v>2018-19</c:v>
                </c:pt>
              </c:strCache>
            </c:strRef>
          </c:cat>
          <c:val>
            <c:numRef>
              <c:f>'STUDENT AND PARENT LOANS'!$AE$25:$AE$30</c:f>
              <c:numCache>
                <c:formatCode>0.0</c:formatCode>
                <c:ptCount val="6"/>
                <c:pt idx="0">
                  <c:v>9.6999999999999993</c:v>
                </c:pt>
                <c:pt idx="1">
                  <c:v>9.1999999999999993</c:v>
                </c:pt>
                <c:pt idx="2" formatCode="General">
                  <c:v>9.1999999999999993</c:v>
                </c:pt>
                <c:pt idx="3" formatCode="General">
                  <c:v>10.199999999999999</c:v>
                </c:pt>
                <c:pt idx="4" formatCode="General">
                  <c:v>9.8000000000000007</c:v>
                </c:pt>
                <c:pt idx="5" formatCode="General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3C-4106-9A85-B3806971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37712"/>
        <c:axId val="168433400"/>
      </c:lineChart>
      <c:catAx>
        <c:axId val="16843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 anchor="b" anchorCtr="1"/>
          <a:lstStyle/>
          <a:p>
            <a:pPr>
              <a:defRPr sz="800"/>
            </a:pPr>
            <a:endParaRPr lang="en-US"/>
          </a:p>
        </c:txPr>
        <c:crossAx val="168433400"/>
        <c:crosses val="autoZero"/>
        <c:auto val="1"/>
        <c:lblAlgn val="ctr"/>
        <c:lblOffset val="100"/>
        <c:noMultiLvlLbl val="0"/>
      </c:catAx>
      <c:valAx>
        <c:axId val="168433400"/>
        <c:scaling>
          <c:orientation val="minMax"/>
          <c:max val="1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8437712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78961111111111115"/>
          <c:y val="0.24142607174103256"/>
          <c:w val="0.19372222222222221"/>
          <c:h val="0.5046478565179356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University of Georgia:  Student and Parent </a:t>
            </a:r>
          </a:p>
          <a:p>
            <a:pPr>
              <a:defRPr/>
            </a:pPr>
            <a:r>
              <a:rPr lang="en-US" sz="1200"/>
              <a:t>Loans, 2012-13 through 2018-19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11281239960478"/>
          <c:y val="0.2785310734463276"/>
          <c:w val="0.62663005461499788"/>
          <c:h val="0.45943769740646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'STUDENT AND PARENT LOANS'!$AF$20</c:f>
              <c:strCache>
                <c:ptCount val="1"/>
                <c:pt idx="0">
                  <c:v>Perkins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'STUDENT AND PARENT LOANS'!$AI$19:$AQ$19</c15:sqref>
                  </c15:fullRef>
                </c:ext>
              </c:extLst>
              <c:f>'STUDENT AND PARENT LOANS'!$AL$19:$AQ$19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2015-16</c:v>
                </c:pt>
                <c:pt idx="3">
                  <c:v>2016-17</c:v>
                </c:pt>
                <c:pt idx="4">
                  <c:v>2017-18</c:v>
                </c:pt>
                <c:pt idx="5">
                  <c:v>2018-19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'STUDENT AND PARENT LOANS'!$AH$20:$AP$20</c15:sqref>
                  </c15:fullRef>
                </c:ext>
              </c:extLst>
              <c:f>'STUDENT AND PARENT LOANS'!$AK$20:$AP$20</c:f>
              <c:numCache>
                <c:formatCode>0.0</c:formatCode>
                <c:ptCount val="6"/>
                <c:pt idx="0">
                  <c:v>1.3</c:v>
                </c:pt>
                <c:pt idx="1">
                  <c:v>2.1</c:v>
                </c:pt>
                <c:pt idx="2">
                  <c:v>1.6</c:v>
                </c:pt>
                <c:pt idx="3">
                  <c:v>1.6</c:v>
                </c:pt>
                <c:pt idx="4">
                  <c:v>1.4</c:v>
                </c:pt>
                <c:pt idx="5" formatCode="General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0-45D3-AB96-88913F12CD8B}"/>
            </c:ext>
          </c:extLst>
        </c:ser>
        <c:ser>
          <c:idx val="1"/>
          <c:order val="1"/>
          <c:tx>
            <c:strRef>
              <c:f>'STUDENT AND PARENT LOANS'!$AF$21</c:f>
              <c:strCache>
                <c:ptCount val="1"/>
                <c:pt idx="0">
                  <c:v>DL Sub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'STUDENT AND PARENT LOANS'!$AI$19:$AQ$19</c15:sqref>
                  </c15:fullRef>
                </c:ext>
              </c:extLst>
              <c:f>'STUDENT AND PARENT LOANS'!$AL$19:$AQ$19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2015-16</c:v>
                </c:pt>
                <c:pt idx="3">
                  <c:v>2016-17</c:v>
                </c:pt>
                <c:pt idx="4">
                  <c:v>2017-18</c:v>
                </c:pt>
                <c:pt idx="5">
                  <c:v>2018-19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'STUDENT AND PARENT LOANS'!$AH$21:$AP$21</c15:sqref>
                  </c15:fullRef>
                </c:ext>
              </c:extLst>
              <c:f>'STUDENT AND PARENT LOANS'!$AK$21:$AP$21</c:f>
              <c:numCache>
                <c:formatCode>0.0</c:formatCode>
                <c:ptCount val="6"/>
                <c:pt idx="0">
                  <c:v>32.1</c:v>
                </c:pt>
                <c:pt idx="1">
                  <c:v>31.3</c:v>
                </c:pt>
                <c:pt idx="2">
                  <c:v>29.3</c:v>
                </c:pt>
                <c:pt idx="3">
                  <c:v>30.1</c:v>
                </c:pt>
                <c:pt idx="4">
                  <c:v>30</c:v>
                </c:pt>
                <c:pt idx="5">
                  <c:v>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0-45D3-AB96-88913F12CD8B}"/>
            </c:ext>
          </c:extLst>
        </c:ser>
        <c:ser>
          <c:idx val="2"/>
          <c:order val="2"/>
          <c:tx>
            <c:strRef>
              <c:f>'STUDENT AND PARENT LOANS'!$AF$22</c:f>
              <c:strCache>
                <c:ptCount val="1"/>
                <c:pt idx="0">
                  <c:v>DL Unsub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'STUDENT AND PARENT LOANS'!$AI$19:$AQ$19</c15:sqref>
                  </c15:fullRef>
                </c:ext>
              </c:extLst>
              <c:f>'STUDENT AND PARENT LOANS'!$AL$19:$AQ$19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2015-16</c:v>
                </c:pt>
                <c:pt idx="3">
                  <c:v>2016-17</c:v>
                </c:pt>
                <c:pt idx="4">
                  <c:v>2017-18</c:v>
                </c:pt>
                <c:pt idx="5">
                  <c:v>2018-19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'STUDENT AND PARENT LOANS'!$AI$22:$AP$22</c15:sqref>
                  </c15:fullRef>
                </c:ext>
              </c:extLst>
              <c:f>'STUDENT AND PARENT LOANS'!$AL$22:$AP$22</c:f>
              <c:numCache>
                <c:formatCode>0.0</c:formatCode>
                <c:ptCount val="5"/>
                <c:pt idx="0">
                  <c:v>103.6</c:v>
                </c:pt>
                <c:pt idx="1">
                  <c:v>105.1</c:v>
                </c:pt>
                <c:pt idx="2">
                  <c:v>103.4</c:v>
                </c:pt>
                <c:pt idx="3">
                  <c:v>103.3</c:v>
                </c:pt>
                <c:pt idx="4">
                  <c:v>101.2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0-45D3-AB96-88913F12CD8B}"/>
            </c:ext>
          </c:extLst>
        </c:ser>
        <c:ser>
          <c:idx val="3"/>
          <c:order val="3"/>
          <c:tx>
            <c:strRef>
              <c:f>'STUDENT AND PARENT LOANS'!$AF$23</c:f>
              <c:strCache>
                <c:ptCount val="1"/>
                <c:pt idx="0">
                  <c:v>Grad PLUS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'STUDENT AND PARENT LOANS'!$AI$19:$AQ$19</c15:sqref>
                  </c15:fullRef>
                </c:ext>
              </c:extLst>
              <c:f>'STUDENT AND PARENT LOANS'!$AL$19:$AQ$19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2015-16</c:v>
                </c:pt>
                <c:pt idx="3">
                  <c:v>2016-17</c:v>
                </c:pt>
                <c:pt idx="4">
                  <c:v>2017-18</c:v>
                </c:pt>
                <c:pt idx="5">
                  <c:v>2018-19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'STUDENT AND PARENT LOANS'!$AH$23:$AP$23</c15:sqref>
                  </c15:fullRef>
                </c:ext>
              </c:extLst>
              <c:f>'STUDENT AND PARENT LOANS'!$AK$23:$AP$23</c:f>
              <c:numCache>
                <c:formatCode>0.0</c:formatCode>
                <c:ptCount val="6"/>
                <c:pt idx="0">
                  <c:v>15</c:v>
                </c:pt>
                <c:pt idx="1">
                  <c:v>14.7</c:v>
                </c:pt>
                <c:pt idx="2">
                  <c:v>13.8</c:v>
                </c:pt>
                <c:pt idx="3">
                  <c:v>16.2</c:v>
                </c:pt>
                <c:pt idx="4">
                  <c:v>17.2</c:v>
                </c:pt>
                <c:pt idx="5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0-45D3-AB96-88913F12CD8B}"/>
            </c:ext>
          </c:extLst>
        </c:ser>
        <c:ser>
          <c:idx val="4"/>
          <c:order val="4"/>
          <c:tx>
            <c:strRef>
              <c:f>'STUDENT AND PARENT LOANS'!$AF$24</c:f>
              <c:strCache>
                <c:ptCount val="1"/>
                <c:pt idx="0">
                  <c:v>Parent PLUS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'STUDENT AND PARENT LOANS'!$AI$19:$AQ$19</c15:sqref>
                  </c15:fullRef>
                </c:ext>
              </c:extLst>
              <c:f>'STUDENT AND PARENT LOANS'!$AL$19:$AQ$19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2015-16</c:v>
                </c:pt>
                <c:pt idx="3">
                  <c:v>2016-17</c:v>
                </c:pt>
                <c:pt idx="4">
                  <c:v>2017-18</c:v>
                </c:pt>
                <c:pt idx="5">
                  <c:v>2018-19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'STUDENT AND PARENT LOANS'!$AH$24:$AP$24</c15:sqref>
                  </c15:fullRef>
                </c:ext>
              </c:extLst>
              <c:f>'STUDENT AND PARENT LOANS'!$AK$24:$AP$24</c:f>
              <c:numCache>
                <c:formatCode>0.0</c:formatCode>
                <c:ptCount val="6"/>
                <c:pt idx="0">
                  <c:v>15.7</c:v>
                </c:pt>
                <c:pt idx="1">
                  <c:v>15.4</c:v>
                </c:pt>
                <c:pt idx="2">
                  <c:v>26.2</c:v>
                </c:pt>
                <c:pt idx="3" formatCode="General">
                  <c:v>26.1</c:v>
                </c:pt>
                <c:pt idx="4">
                  <c:v>35.6</c:v>
                </c:pt>
                <c:pt idx="5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30-45D3-AB96-88913F12CD8B}"/>
            </c:ext>
          </c:extLst>
        </c:ser>
        <c:ser>
          <c:idx val="5"/>
          <c:order val="5"/>
          <c:tx>
            <c:strRef>
              <c:f>'STUDENT AND PARENT LOANS'!$AF$25</c:f>
              <c:strCache>
                <c:ptCount val="1"/>
                <c:pt idx="0">
                  <c:v>Private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'STUDENT AND PARENT LOANS'!$AI$19:$AQ$19</c15:sqref>
                  </c15:fullRef>
                </c:ext>
              </c:extLst>
              <c:f>'STUDENT AND PARENT LOANS'!$AL$19:$AQ$19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2015-16</c:v>
                </c:pt>
                <c:pt idx="3">
                  <c:v>2016-17</c:v>
                </c:pt>
                <c:pt idx="4">
                  <c:v>2017-18</c:v>
                </c:pt>
                <c:pt idx="5">
                  <c:v>2018-19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'STUDENT AND PARENT LOANS'!$AH$25:$AP$25</c15:sqref>
                  </c15:fullRef>
                </c:ext>
              </c:extLst>
              <c:f>'STUDENT AND PARENT LOANS'!$AK$25:$AP$25</c:f>
              <c:numCache>
                <c:formatCode>0.0</c:formatCode>
                <c:ptCount val="6"/>
                <c:pt idx="0">
                  <c:v>8.3000000000000007</c:v>
                </c:pt>
                <c:pt idx="1">
                  <c:v>9.6999999999999993</c:v>
                </c:pt>
                <c:pt idx="2">
                  <c:v>9.1999999999999993</c:v>
                </c:pt>
                <c:pt idx="3" formatCode="General">
                  <c:v>9.1999999999999993</c:v>
                </c:pt>
                <c:pt idx="4" formatCode="General">
                  <c:v>10.199999999999999</c:v>
                </c:pt>
                <c:pt idx="5" formatCode="General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30-45D3-AB96-88913F12CD8B}"/>
            </c:ext>
          </c:extLst>
        </c:ser>
        <c:ser>
          <c:idx val="6"/>
          <c:order val="6"/>
          <c:tx>
            <c:strRef>
              <c:f>'STUDENT AND PARENT LOANS'!$AF$26</c:f>
              <c:strCache>
                <c:ptCount val="1"/>
                <c:pt idx="0">
                  <c:v>Ga Student Access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'STUDENT AND PARENT LOANS'!$AI$19:$AQ$19</c15:sqref>
                  </c15:fullRef>
                </c:ext>
              </c:extLst>
              <c:f>'STUDENT AND PARENT LOANS'!$AL$19:$AQ$19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2015-16</c:v>
                </c:pt>
                <c:pt idx="3">
                  <c:v>2016-17</c:v>
                </c:pt>
                <c:pt idx="4">
                  <c:v>2017-18</c:v>
                </c:pt>
                <c:pt idx="5">
                  <c:v>2018-19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'STUDENT AND PARENT LOANS'!$AH$26:$AP$26</c15:sqref>
                  </c15:fullRef>
                </c:ext>
              </c:extLst>
              <c:f>'STUDENT AND PARENT LOANS'!$AK$26:$AP$26</c:f>
              <c:numCache>
                <c:formatCode>General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4-4827-9F6C-9C578CF3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29480"/>
        <c:axId val="168440456"/>
      </c:barChart>
      <c:catAx>
        <c:axId val="168429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68440456"/>
        <c:crosses val="autoZero"/>
        <c:auto val="1"/>
        <c:lblAlgn val="ctr"/>
        <c:lblOffset val="100"/>
        <c:noMultiLvlLbl val="0"/>
      </c:catAx>
      <c:valAx>
        <c:axId val="168440456"/>
        <c:scaling>
          <c:orientation val="minMax"/>
          <c:max val="11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8429480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9820975503062119"/>
          <c:y val="0.23565398075240604"/>
          <c:w val="0.20179016685414322"/>
          <c:h val="0.589630429260858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University of Georgia:  Percent Growth in Student Loans, 2012-13</a:t>
            </a:r>
            <a:r>
              <a:rPr lang="en-US" sz="1200" baseline="0"/>
              <a:t> and 2018-19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76738743987911"/>
          <c:y val="0.24576976421636626"/>
          <c:w val="0.73398422663851892"/>
          <c:h val="0.476183341160024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'STUDENT AND PARENT LOANS'!$Z$32</c:f>
              <c:strCache>
                <c:ptCount val="1"/>
                <c:pt idx="0">
                  <c:v>% Growth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083326535448086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979-4C4E-9960-F66BB4FE88D6}"/>
                </c:ext>
              </c:extLst>
            </c:dLbl>
            <c:dLbl>
              <c:idx val="1"/>
              <c:layout>
                <c:manualLayout>
                  <c:x val="-7.70819494781166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979-4C4E-9960-F66BB4FE88D6}"/>
                </c:ext>
              </c:extLst>
            </c:dLbl>
            <c:dLbl>
              <c:idx val="3"/>
              <c:layout>
                <c:manualLayout>
                  <c:x val="3.1018993291459492E-3"/>
                  <c:y val="2.383457482676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979-4C4E-9960-F66BB4FE8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'STUDENT AND PARENT LOANS'!$Y$33:$Y$38</c:f>
              <c:strCache>
                <c:ptCount val="6"/>
                <c:pt idx="0">
                  <c:v>Grad PLUS</c:v>
                </c:pt>
                <c:pt idx="1">
                  <c:v>Parent PLUS</c:v>
                </c:pt>
                <c:pt idx="2">
                  <c:v>Perkins</c:v>
                </c:pt>
                <c:pt idx="3">
                  <c:v>DL Unsub</c:v>
                </c:pt>
                <c:pt idx="4">
                  <c:v>Private</c:v>
                </c:pt>
                <c:pt idx="5">
                  <c:v>DL Sub</c:v>
                </c:pt>
              </c:strCache>
            </c:strRef>
          </c:cat>
          <c:val>
            <c:numRef>
              <c:f>'STUDENT AND PARENT LOANS'!$Z$33:$Z$38</c:f>
              <c:numCache>
                <c:formatCode>#,##0.0</c:formatCode>
                <c:ptCount val="6"/>
                <c:pt idx="0">
                  <c:v>67.868712400835847</c:v>
                </c:pt>
                <c:pt idx="1">
                  <c:v>223.59804960164351</c:v>
                </c:pt>
                <c:pt idx="2">
                  <c:v>-100</c:v>
                </c:pt>
                <c:pt idx="3">
                  <c:v>19.65462997652973</c:v>
                </c:pt>
                <c:pt idx="4">
                  <c:v>168.97565705487395</c:v>
                </c:pt>
                <c:pt idx="5">
                  <c:v>-43.949463313857059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9-4C4E-9960-F66BB4FE8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29088"/>
        <c:axId val="168430264"/>
      </c:barChart>
      <c:catAx>
        <c:axId val="168429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168430264"/>
        <c:crosses val="autoZero"/>
        <c:auto val="1"/>
        <c:lblAlgn val="ctr"/>
        <c:lblOffset val="100"/>
        <c:noMultiLvlLbl val="0"/>
      </c:catAx>
      <c:valAx>
        <c:axId val="168430264"/>
        <c:scaling>
          <c:orientation val="minMax"/>
        </c:scaling>
        <c:delete val="0"/>
        <c:axPos val="b"/>
        <c:majorGridlines/>
        <c:numFmt formatCode="#,##0.0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68429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978579160084779"/>
          <c:y val="0.52976786992535019"/>
          <c:w val="0.12593852992095664"/>
          <c:h val="0.12872980677858728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83820</xdr:colOff>
      <xdr:row>15</xdr:row>
      <xdr:rowOff>34290</xdr:rowOff>
    </xdr:from>
    <xdr:to>
      <xdr:col>22</xdr:col>
      <xdr:colOff>312420</xdr:colOff>
      <xdr:row>29</xdr:row>
      <xdr:rowOff>81915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342899</xdr:colOff>
      <xdr:row>14</xdr:row>
      <xdr:rowOff>127635</xdr:rowOff>
    </xdr:from>
    <xdr:to>
      <xdr:col>14</xdr:col>
      <xdr:colOff>333374</xdr:colOff>
      <xdr:row>29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771525</xdr:colOff>
      <xdr:row>28</xdr:row>
      <xdr:rowOff>14605</xdr:rowOff>
    </xdr:from>
    <xdr:to>
      <xdr:col>18</xdr:col>
      <xdr:colOff>299086</xdr:colOff>
      <xdr:row>40</xdr:row>
      <xdr:rowOff>91440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0.01613</cdr:x>
      <cdr:y>0.4721</cdr:y>
    </cdr:from>
    <cdr:to>
      <cdr:x>0.1083</cdr:x>
      <cdr:y>0.60944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104776" y="1009651"/>
          <a:ext cx="3048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Millions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0.01039</cdr:x>
      <cdr:y>0.45975</cdr:y>
    </cdr:from>
    <cdr:to>
      <cdr:x>0.08891</cdr:x>
      <cdr:y>0.5911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57150" y="1019176"/>
          <a:ext cx="2952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Millions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.%20Academic%20Year%20Student%20Financial%20Aid%20Awards%20by%20Ty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.osfa.uga.edu\OSFA\Files\Departments\Compliance\Factbook\1718\Factbook%20-%20Financial%20Aid%20Programs%20Chart%2010-01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tudents"/>
      <sheetName val="OSFAFactBook"/>
      <sheetName val="OSFAFactBook-1"/>
      <sheetName val="OSFAFactBook-2"/>
    </sheetNames>
    <sheetDataSet>
      <sheetData sheetId="0">
        <row r="22">
          <cell r="B22">
            <v>0</v>
          </cell>
          <cell r="I22">
            <v>0</v>
          </cell>
        </row>
        <row r="23">
          <cell r="B23">
            <v>3049</v>
          </cell>
          <cell r="C23">
            <v>37431486</v>
          </cell>
          <cell r="E23">
            <v>1340</v>
          </cell>
          <cell r="F23">
            <v>16178651</v>
          </cell>
        </row>
        <row r="24">
          <cell r="H24">
            <v>6826</v>
          </cell>
          <cell r="I24">
            <v>28251944</v>
          </cell>
        </row>
        <row r="25">
          <cell r="H25">
            <v>11913</v>
          </cell>
          <cell r="I25">
            <v>96579091</v>
          </cell>
        </row>
        <row r="26">
          <cell r="H26">
            <v>164</v>
          </cell>
          <cell r="I26">
            <v>847951</v>
          </cell>
        </row>
        <row r="27">
          <cell r="H27">
            <v>1059</v>
          </cell>
          <cell r="I27">
            <v>12144649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Worksheet"/>
      <sheetName val="SQL"/>
    </sheetNames>
    <sheetDataSet>
      <sheetData sheetId="0">
        <row r="20">
          <cell r="C20">
            <v>279</v>
          </cell>
        </row>
        <row r="21">
          <cell r="C21">
            <v>3283</v>
          </cell>
        </row>
        <row r="22">
          <cell r="C22">
            <v>1379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13StudentAndParentLoan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60"/>
  <sheetViews>
    <sheetView showGridLines="0" tabSelected="1" zoomScaleNormal="100" zoomScaleSheetLayoutView="100" workbookViewId="0">
      <selection activeCell="K6" sqref="K6:W13"/>
    </sheetView>
  </sheetViews>
  <sheetFormatPr defaultColWidth="9.140625" defaultRowHeight="12" x14ac:dyDescent="0.2"/>
  <cols>
    <col min="1" max="1" width="21.140625" style="1" customWidth="1"/>
    <col min="2" max="2" width="2.5703125" style="1" hidden="1" customWidth="1"/>
    <col min="3" max="3" width="1.85546875" style="1" hidden="1" customWidth="1"/>
    <col min="4" max="4" width="6.140625" style="2" hidden="1" customWidth="1"/>
    <col min="5" max="5" width="10.42578125" style="3" hidden="1" customWidth="1"/>
    <col min="6" max="6" width="6" style="2" hidden="1" customWidth="1"/>
    <col min="7" max="7" width="10.42578125" style="3" hidden="1" customWidth="1"/>
    <col min="8" max="8" width="6.140625" style="2" hidden="1" customWidth="1"/>
    <col min="9" max="9" width="10.28515625" style="3" hidden="1" customWidth="1"/>
    <col min="10" max="10" width="6" style="2" customWidth="1"/>
    <col min="11" max="11" width="10.140625" style="3" customWidth="1"/>
    <col min="12" max="12" width="6" style="2" customWidth="1"/>
    <col min="13" max="13" width="10.140625" style="3" customWidth="1"/>
    <col min="14" max="14" width="6" style="2" customWidth="1"/>
    <col min="15" max="15" width="10.140625" style="3" customWidth="1"/>
    <col min="16" max="16" width="6" style="2" customWidth="1"/>
    <col min="17" max="17" width="10.140625" style="3" customWidth="1"/>
    <col min="18" max="18" width="6" style="3" customWidth="1"/>
    <col min="19" max="19" width="10.140625" style="1" customWidth="1"/>
    <col min="20" max="20" width="6" style="1" customWidth="1"/>
    <col min="21" max="21" width="10.140625" style="1" customWidth="1"/>
    <col min="22" max="22" width="6" style="1" customWidth="1"/>
    <col min="23" max="23" width="10.140625" style="1" customWidth="1"/>
    <col min="24" max="24" width="1.5703125" style="1" customWidth="1"/>
    <col min="25" max="25" width="10.42578125" style="1" bestFit="1" customWidth="1"/>
    <col min="26" max="26" width="8.140625" style="1" customWidth="1"/>
    <col min="27" max="27" width="6.7109375" style="1" bestFit="1" customWidth="1"/>
    <col min="28" max="28" width="7.42578125" style="1" bestFit="1" customWidth="1"/>
    <col min="29" max="29" width="9.140625" style="1" bestFit="1" customWidth="1"/>
    <col min="30" max="32" width="6.7109375" style="1" bestFit="1" customWidth="1"/>
    <col min="33" max="41" width="9.140625" style="1"/>
    <col min="42" max="42" width="11.140625" style="1" bestFit="1" customWidth="1"/>
    <col min="43" max="16384" width="9.140625" style="1"/>
  </cols>
  <sheetData>
    <row r="1" spans="1:30" ht="20.45" customHeight="1" x14ac:dyDescent="0.4">
      <c r="A1" s="80" t="s">
        <v>18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53"/>
    </row>
    <row r="2" spans="1:30" ht="20.45" customHeight="1" x14ac:dyDescent="0.35">
      <c r="A2" s="82" t="s">
        <v>19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53"/>
      <c r="AC2" s="1" t="s">
        <v>24</v>
      </c>
      <c r="AD2" s="1" t="s">
        <v>22</v>
      </c>
    </row>
    <row r="3" spans="1:30" ht="20.45" customHeight="1" x14ac:dyDescent="0.35">
      <c r="A3" s="82" t="str">
        <f>"(For Award Years "&amp; J5&amp;" through "&amp;V5&amp;" )"</f>
        <v>(For Award Years 2012-13 through 2018-19 )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53"/>
      <c r="Z3" s="1" t="s">
        <v>25</v>
      </c>
      <c r="AC3" s="1" t="s">
        <v>23</v>
      </c>
    </row>
    <row r="4" spans="1:30" ht="3" customHeight="1" x14ac:dyDescent="0.3">
      <c r="A4" s="84"/>
      <c r="B4" s="84"/>
      <c r="C4" s="84"/>
      <c r="D4" s="85"/>
      <c r="E4" s="86"/>
      <c r="F4" s="85"/>
      <c r="G4" s="86"/>
      <c r="H4" s="85"/>
      <c r="I4" s="86"/>
      <c r="J4" s="85"/>
      <c r="K4" s="86"/>
      <c r="L4" s="85"/>
      <c r="M4" s="86"/>
      <c r="N4" s="85"/>
      <c r="O4" s="86"/>
      <c r="P4" s="85"/>
      <c r="Q4" s="86"/>
      <c r="R4" s="10"/>
    </row>
    <row r="5" spans="1:30" ht="15" customHeight="1" x14ac:dyDescent="0.25">
      <c r="A5" s="87" t="s">
        <v>3</v>
      </c>
      <c r="B5" s="90" t="s">
        <v>0</v>
      </c>
      <c r="C5" s="93"/>
      <c r="D5" s="90" t="s">
        <v>26</v>
      </c>
      <c r="E5" s="91"/>
      <c r="F5" s="92" t="s">
        <v>28</v>
      </c>
      <c r="G5" s="91"/>
      <c r="H5" s="90" t="s">
        <v>29</v>
      </c>
      <c r="I5" s="91"/>
      <c r="J5" s="79" t="s">
        <v>30</v>
      </c>
      <c r="K5" s="89"/>
      <c r="L5" s="83" t="s">
        <v>31</v>
      </c>
      <c r="M5" s="89"/>
      <c r="N5" s="79" t="s">
        <v>34</v>
      </c>
      <c r="O5" s="89"/>
      <c r="P5" s="83" t="s">
        <v>37</v>
      </c>
      <c r="Q5" s="89"/>
      <c r="R5" s="79" t="s">
        <v>55</v>
      </c>
      <c r="S5" s="79"/>
      <c r="T5" s="83" t="s">
        <v>59</v>
      </c>
      <c r="U5" s="83"/>
      <c r="V5" s="79" t="s">
        <v>60</v>
      </c>
      <c r="W5" s="79"/>
      <c r="X5" s="54"/>
    </row>
    <row r="6" spans="1:30" ht="25.5" customHeight="1" x14ac:dyDescent="0.2">
      <c r="A6" s="88"/>
      <c r="B6" s="58" t="s">
        <v>27</v>
      </c>
      <c r="C6" s="59" t="s">
        <v>1</v>
      </c>
      <c r="D6" s="58" t="s">
        <v>27</v>
      </c>
      <c r="E6" s="59" t="s">
        <v>1</v>
      </c>
      <c r="F6" s="60" t="s">
        <v>27</v>
      </c>
      <c r="G6" s="61" t="s">
        <v>1</v>
      </c>
      <c r="H6" s="58" t="s">
        <v>27</v>
      </c>
      <c r="I6" s="59" t="s">
        <v>1</v>
      </c>
      <c r="J6" s="60" t="s">
        <v>27</v>
      </c>
      <c r="K6" s="62" t="s">
        <v>1</v>
      </c>
      <c r="L6" s="58" t="s">
        <v>27</v>
      </c>
      <c r="M6" s="75" t="s">
        <v>1</v>
      </c>
      <c r="N6" s="60" t="s">
        <v>27</v>
      </c>
      <c r="O6" s="62" t="s">
        <v>1</v>
      </c>
      <c r="P6" s="58" t="s">
        <v>27</v>
      </c>
      <c r="Q6" s="75" t="s">
        <v>1</v>
      </c>
      <c r="R6" s="60" t="s">
        <v>27</v>
      </c>
      <c r="S6" s="62" t="s">
        <v>1</v>
      </c>
      <c r="T6" s="58" t="s">
        <v>27</v>
      </c>
      <c r="U6" s="75" t="s">
        <v>1</v>
      </c>
      <c r="V6" s="60" t="s">
        <v>27</v>
      </c>
      <c r="W6" s="62" t="s">
        <v>1</v>
      </c>
      <c r="X6" s="55"/>
    </row>
    <row r="7" spans="1:30" x14ac:dyDescent="0.2">
      <c r="A7" s="63" t="s">
        <v>6</v>
      </c>
      <c r="B7" s="4">
        <v>654</v>
      </c>
      <c r="C7" s="5">
        <v>2474684</v>
      </c>
      <c r="D7" s="4">
        <v>497</v>
      </c>
      <c r="E7" s="5">
        <v>846995</v>
      </c>
      <c r="F7" s="7">
        <v>528</v>
      </c>
      <c r="G7" s="8">
        <v>879000</v>
      </c>
      <c r="H7" s="4">
        <v>710</v>
      </c>
      <c r="I7" s="5">
        <v>1638496</v>
      </c>
      <c r="J7" s="72">
        <f>352+136</f>
        <v>488</v>
      </c>
      <c r="K7" s="8">
        <f>830786+511500</f>
        <v>1342286</v>
      </c>
      <c r="L7" s="73">
        <v>594</v>
      </c>
      <c r="M7" s="5">
        <v>2103113</v>
      </c>
      <c r="N7" s="72">
        <v>466</v>
      </c>
      <c r="O7" s="8">
        <v>1628224</v>
      </c>
      <c r="P7" s="72">
        <f>LoanInformation!$R$4</f>
        <v>346</v>
      </c>
      <c r="Q7" s="8">
        <f>LoanInformation!$S$4</f>
        <v>1609934</v>
      </c>
      <c r="R7" s="72">
        <f>LoanInformation!$L$4</f>
        <v>353</v>
      </c>
      <c r="S7" s="8">
        <f>LoanInformation!$M$4</f>
        <v>1418767</v>
      </c>
      <c r="T7" s="72">
        <f>LoanInformation!$F$4</f>
        <v>279</v>
      </c>
      <c r="U7" s="8">
        <f>LoanInformation!$G$4</f>
        <v>1225203</v>
      </c>
      <c r="V7" s="72">
        <f>'[1]All Students'!$B$22</f>
        <v>0</v>
      </c>
      <c r="W7" s="70">
        <f>'[1]All Students'!$I$22</f>
        <v>0</v>
      </c>
      <c r="X7" s="56"/>
    </row>
    <row r="8" spans="1:30" x14ac:dyDescent="0.2">
      <c r="A8" s="63" t="s">
        <v>5</v>
      </c>
      <c r="B8" s="4">
        <v>7795</v>
      </c>
      <c r="C8" s="5">
        <v>39933237</v>
      </c>
      <c r="D8" s="4">
        <v>9742</v>
      </c>
      <c r="E8" s="5">
        <v>50404413</v>
      </c>
      <c r="F8" s="7">
        <v>10539</v>
      </c>
      <c r="G8" s="8">
        <v>54682753</v>
      </c>
      <c r="H8" s="4">
        <v>12148</v>
      </c>
      <c r="I8" s="5">
        <v>62926646</v>
      </c>
      <c r="J8" s="72">
        <f>8095</f>
        <v>8095</v>
      </c>
      <c r="K8" s="8">
        <f>32130158</f>
        <v>32130158</v>
      </c>
      <c r="L8" s="73">
        <v>7861</v>
      </c>
      <c r="M8" s="5">
        <v>31278951</v>
      </c>
      <c r="N8" s="72">
        <v>7559</v>
      </c>
      <c r="O8" s="8">
        <v>29264635</v>
      </c>
      <c r="P8" s="72">
        <f>LoanInformation!$R$6</f>
        <v>7585</v>
      </c>
      <c r="Q8" s="8">
        <f>LoanInformation!$S$6</f>
        <v>30075462</v>
      </c>
      <c r="R8" s="72">
        <f>LoanInformation!$L$6</f>
        <v>7465</v>
      </c>
      <c r="S8" s="8">
        <f>LoanInformation!$M$6</f>
        <v>29965891</v>
      </c>
      <c r="T8" s="72">
        <f>LoanInformation!$F$6</f>
        <v>7380</v>
      </c>
      <c r="U8" s="8">
        <f>LoanInformation!$G$6</f>
        <v>29769204</v>
      </c>
      <c r="V8" s="72">
        <f>'[1]All Students'!$H$24</f>
        <v>6826</v>
      </c>
      <c r="W8" s="8">
        <f>'[1]All Students'!$I$24</f>
        <v>28251944</v>
      </c>
      <c r="X8" s="56"/>
    </row>
    <row r="9" spans="1:30" x14ac:dyDescent="0.2">
      <c r="A9" s="63" t="s">
        <v>7</v>
      </c>
      <c r="B9" s="4">
        <v>8242</v>
      </c>
      <c r="C9" s="5">
        <v>50553326</v>
      </c>
      <c r="D9" s="4">
        <v>12328</v>
      </c>
      <c r="E9" s="5">
        <v>80714880</v>
      </c>
      <c r="F9" s="7">
        <v>11887</v>
      </c>
      <c r="G9" s="8">
        <v>77162824</v>
      </c>
      <c r="H9" s="4">
        <v>13167</v>
      </c>
      <c r="I9" s="5">
        <v>82217762</v>
      </c>
      <c r="J9" s="72">
        <f>9709+3802</f>
        <v>13511</v>
      </c>
      <c r="K9" s="8">
        <f>39625917+69102133</f>
        <v>108728050</v>
      </c>
      <c r="L9" s="73">
        <v>12972</v>
      </c>
      <c r="M9" s="5">
        <v>103556011</v>
      </c>
      <c r="N9" s="72">
        <v>13044</v>
      </c>
      <c r="O9" s="8">
        <v>105082921</v>
      </c>
      <c r="P9" s="72">
        <f>LoanInformation!$R$7</f>
        <v>12896</v>
      </c>
      <c r="Q9" s="8">
        <f>LoanInformation!$S$7</f>
        <v>103361640</v>
      </c>
      <c r="R9" s="72">
        <f>LoanInformation!$L$7</f>
        <v>12758</v>
      </c>
      <c r="S9" s="8">
        <f>LoanInformation!$M$7</f>
        <v>103290487</v>
      </c>
      <c r="T9" s="72">
        <f>LoanInformation!$F$7</f>
        <v>12735</v>
      </c>
      <c r="U9" s="8">
        <f>LoanInformation!$G$7</f>
        <v>101216295</v>
      </c>
      <c r="V9" s="72">
        <f>'[1]All Students'!$H$25</f>
        <v>11913</v>
      </c>
      <c r="W9" s="8">
        <f>'[1]All Students'!$I$25</f>
        <v>96579091</v>
      </c>
      <c r="X9" s="56"/>
    </row>
    <row r="10" spans="1:30" ht="24" customHeight="1" x14ac:dyDescent="0.2">
      <c r="A10" s="64" t="s">
        <v>58</v>
      </c>
      <c r="B10" s="4">
        <v>0</v>
      </c>
      <c r="C10" s="5">
        <v>0</v>
      </c>
      <c r="D10" s="4">
        <v>3</v>
      </c>
      <c r="E10" s="5">
        <v>2250</v>
      </c>
      <c r="F10" s="7">
        <v>3</v>
      </c>
      <c r="G10" s="8">
        <v>2250</v>
      </c>
      <c r="H10" s="4">
        <v>31</v>
      </c>
      <c r="I10" s="5">
        <v>89472</v>
      </c>
      <c r="J10" s="72">
        <f>74</f>
        <v>74</v>
      </c>
      <c r="K10" s="8">
        <v>340342</v>
      </c>
      <c r="L10" s="73">
        <v>60</v>
      </c>
      <c r="M10" s="5">
        <v>247470</v>
      </c>
      <c r="N10" s="72">
        <v>71</v>
      </c>
      <c r="O10" s="8">
        <v>299282</v>
      </c>
      <c r="P10" s="72">
        <f>LoanInformation!$R$8</f>
        <v>79</v>
      </c>
      <c r="Q10" s="8">
        <f>LoanInformation!$S$8</f>
        <v>368104</v>
      </c>
      <c r="R10" s="72">
        <f>LoanInformation!$L$8</f>
        <v>97</v>
      </c>
      <c r="S10" s="8">
        <f>LoanInformation!$M$8</f>
        <v>464870</v>
      </c>
      <c r="T10" s="72">
        <f>LoanInformation!$F$8</f>
        <v>141</v>
      </c>
      <c r="U10" s="8">
        <f>LoanInformation!$G$8</f>
        <v>689730</v>
      </c>
      <c r="V10" s="72">
        <f>'[1]All Students'!$H$26</f>
        <v>164</v>
      </c>
      <c r="W10" s="8">
        <f>'[1]All Students'!$I$26</f>
        <v>847951</v>
      </c>
      <c r="X10" s="56"/>
    </row>
    <row r="11" spans="1:30" x14ac:dyDescent="0.2">
      <c r="A11" s="63" t="s">
        <v>8</v>
      </c>
      <c r="B11" s="4">
        <v>400</v>
      </c>
      <c r="C11" s="5">
        <v>3289792</v>
      </c>
      <c r="D11" s="4">
        <v>1348</v>
      </c>
      <c r="E11" s="5">
        <v>9637681</v>
      </c>
      <c r="F11" s="7">
        <v>1388</v>
      </c>
      <c r="G11" s="8">
        <v>12534035</v>
      </c>
      <c r="H11" s="4">
        <v>1427</v>
      </c>
      <c r="I11" s="5">
        <v>14848997</v>
      </c>
      <c r="J11" s="72">
        <v>1389</v>
      </c>
      <c r="K11" s="8">
        <v>15018916</v>
      </c>
      <c r="L11" s="73">
        <v>1235</v>
      </c>
      <c r="M11" s="5">
        <v>14716245</v>
      </c>
      <c r="N11" s="72">
        <v>1234</v>
      </c>
      <c r="O11" s="8">
        <v>13761071</v>
      </c>
      <c r="P11" s="72">
        <f>LoanInformation!$P$5</f>
        <v>1394</v>
      </c>
      <c r="Q11" s="8">
        <f>LoanInformation!$Q$5</f>
        <v>16201863</v>
      </c>
      <c r="R11" s="72">
        <f>LoanInformation!$J$5</f>
        <v>1429</v>
      </c>
      <c r="S11" s="8">
        <f>LoanInformation!$K$5</f>
        <v>17162884</v>
      </c>
      <c r="T11" s="72">
        <f>LoanInformation!$D$5</f>
        <v>1379</v>
      </c>
      <c r="U11" s="8">
        <f>LoanInformation!$E$5</f>
        <v>17141176</v>
      </c>
      <c r="V11" s="72">
        <f>'[1]All Students'!$E$23</f>
        <v>1340</v>
      </c>
      <c r="W11" s="8">
        <f>'[1]All Students'!$F$23</f>
        <v>16178651</v>
      </c>
      <c r="X11" s="56"/>
      <c r="Y11" s="3"/>
    </row>
    <row r="12" spans="1:30" x14ac:dyDescent="0.2">
      <c r="A12" s="63" t="s">
        <v>9</v>
      </c>
      <c r="B12" s="4">
        <v>1365</v>
      </c>
      <c r="C12" s="5">
        <v>12626682</v>
      </c>
      <c r="D12" s="4">
        <v>1344</v>
      </c>
      <c r="E12" s="5">
        <v>11567278</v>
      </c>
      <c r="F12" s="7">
        <v>1444</v>
      </c>
      <c r="G12" s="8">
        <v>12840162</v>
      </c>
      <c r="H12" s="4">
        <v>1743</v>
      </c>
      <c r="I12" s="5">
        <v>16614642</v>
      </c>
      <c r="J12" s="72">
        <f>1623</f>
        <v>1623</v>
      </c>
      <c r="K12" s="8">
        <v>15654118</v>
      </c>
      <c r="L12" s="73">
        <v>1522</v>
      </c>
      <c r="M12" s="5">
        <v>15416072</v>
      </c>
      <c r="N12" s="72">
        <v>2614</v>
      </c>
      <c r="O12" s="8">
        <v>26184023</v>
      </c>
      <c r="P12" s="72">
        <f>LoanInformation!$N$5</f>
        <v>2918</v>
      </c>
      <c r="Q12" s="8">
        <f>LoanInformation!$O$5</f>
        <v>31957733</v>
      </c>
      <c r="R12" s="72">
        <f>LoanInformation!$H$5</f>
        <v>3072</v>
      </c>
      <c r="S12" s="8">
        <f>LoanInformation!$I$5</f>
        <v>35614956</v>
      </c>
      <c r="T12" s="72">
        <f>LoanInformation!$B$5</f>
        <v>3283</v>
      </c>
      <c r="U12" s="8">
        <f>LoanInformation!$C$5</f>
        <v>39104965</v>
      </c>
      <c r="V12" s="72">
        <f>'[1]All Students'!$B$23</f>
        <v>3049</v>
      </c>
      <c r="W12" s="8">
        <f>'[1]All Students'!$C$23</f>
        <v>37431486</v>
      </c>
      <c r="X12" s="56"/>
    </row>
    <row r="13" spans="1:30" ht="12.75" customHeight="1" x14ac:dyDescent="0.2">
      <c r="A13" s="63" t="s">
        <v>10</v>
      </c>
      <c r="B13" s="4">
        <v>752</v>
      </c>
      <c r="C13" s="5">
        <v>5963505</v>
      </c>
      <c r="D13" s="4">
        <v>544</v>
      </c>
      <c r="E13" s="5">
        <v>4515148</v>
      </c>
      <c r="F13" s="7">
        <v>559</v>
      </c>
      <c r="G13" s="8">
        <v>5010830</v>
      </c>
      <c r="H13" s="4">
        <v>751</v>
      </c>
      <c r="I13" s="5">
        <v>6298561</v>
      </c>
      <c r="J13" s="72">
        <f>855+59</f>
        <v>914</v>
      </c>
      <c r="K13" s="71">
        <f>7539682+720649</f>
        <v>8260331</v>
      </c>
      <c r="L13" s="76">
        <v>985</v>
      </c>
      <c r="M13" s="77">
        <v>9748781</v>
      </c>
      <c r="N13" s="78">
        <v>848</v>
      </c>
      <c r="O13" s="71">
        <v>9211967</v>
      </c>
      <c r="P13" s="78">
        <f>LoanInformation!$R$9</f>
        <v>900</v>
      </c>
      <c r="Q13" s="71">
        <f>LoanInformation!$S$9</f>
        <v>9738632</v>
      </c>
      <c r="R13" s="78">
        <f>LoanInformation!$L$9</f>
        <v>935</v>
      </c>
      <c r="S13" s="71">
        <f>LoanInformation!$M$9</f>
        <v>10195420</v>
      </c>
      <c r="T13" s="78">
        <f>LoanInformation!$F$9</f>
        <v>916</v>
      </c>
      <c r="U13" s="71">
        <f>LoanInformation!$G$9</f>
        <v>9760634</v>
      </c>
      <c r="V13" s="78">
        <f>'[1]All Students'!$H$27</f>
        <v>1059</v>
      </c>
      <c r="W13" s="71">
        <f>'[1]All Students'!$I$27</f>
        <v>12144649</v>
      </c>
      <c r="X13" s="56"/>
    </row>
    <row r="14" spans="1:30" ht="12.6" customHeight="1" x14ac:dyDescent="0.2">
      <c r="A14" s="65" t="s">
        <v>4</v>
      </c>
      <c r="B14" s="66"/>
      <c r="C14" s="67">
        <f>SUM(C7:C13)</f>
        <v>114841226</v>
      </c>
      <c r="D14" s="68"/>
      <c r="E14" s="67">
        <f>SUM(E7:E13)</f>
        <v>157688645</v>
      </c>
      <c r="F14" s="68"/>
      <c r="G14" s="69">
        <f>SUM(G7:G13)</f>
        <v>163111854</v>
      </c>
      <c r="H14" s="68"/>
      <c r="I14" s="67">
        <f>SUM(I7:I13)</f>
        <v>184634576</v>
      </c>
      <c r="J14" s="74"/>
      <c r="K14" s="69">
        <f>SUM(K7:K13)</f>
        <v>181474201</v>
      </c>
      <c r="L14" s="74"/>
      <c r="M14" s="67">
        <f>SUM(M7:M13)</f>
        <v>177066643</v>
      </c>
      <c r="N14" s="74"/>
      <c r="O14" s="69">
        <f>SUM(O7:O13)</f>
        <v>185432123</v>
      </c>
      <c r="P14" s="74"/>
      <c r="Q14" s="67">
        <f>SUM(Q7:Q13)</f>
        <v>193313368</v>
      </c>
      <c r="R14" s="74"/>
      <c r="S14" s="67">
        <f>SUM(S7:S13)</f>
        <v>198113275</v>
      </c>
      <c r="T14" s="74"/>
      <c r="U14" s="67">
        <f>SUM(U7:U13)</f>
        <v>198907207</v>
      </c>
      <c r="V14" s="74"/>
      <c r="W14" s="67">
        <f>SUM(W7:W13)</f>
        <v>191433772</v>
      </c>
      <c r="X14" s="57"/>
    </row>
    <row r="19" spans="25:43" x14ac:dyDescent="0.2">
      <c r="Z19" s="1" t="s">
        <v>15</v>
      </c>
      <c r="AA19" s="1" t="s">
        <v>11</v>
      </c>
      <c r="AB19" s="1" t="s">
        <v>12</v>
      </c>
      <c r="AC19" s="1" t="s">
        <v>13</v>
      </c>
      <c r="AD19" s="1" t="s">
        <v>14</v>
      </c>
      <c r="AE19" s="1" t="s">
        <v>16</v>
      </c>
      <c r="AG19" s="1" t="s">
        <v>0</v>
      </c>
      <c r="AH19" s="1" t="s">
        <v>20</v>
      </c>
      <c r="AI19" s="1" t="s">
        <v>26</v>
      </c>
      <c r="AJ19" s="1" t="s">
        <v>28</v>
      </c>
      <c r="AK19" s="1" t="s">
        <v>29</v>
      </c>
      <c r="AL19" s="1" t="s">
        <v>30</v>
      </c>
      <c r="AM19" s="1" t="s">
        <v>31</v>
      </c>
      <c r="AN19" s="1" t="s">
        <v>37</v>
      </c>
      <c r="AO19" s="1" t="str">
        <f>$R5</f>
        <v>2016-17</v>
      </c>
      <c r="AP19" s="1" t="str">
        <f>$T5</f>
        <v>2017-18</v>
      </c>
      <c r="AQ19" s="1" t="str">
        <f>V5</f>
        <v>2018-19</v>
      </c>
    </row>
    <row r="20" spans="25:43" x14ac:dyDescent="0.2">
      <c r="Y20" s="52" t="s">
        <v>0</v>
      </c>
      <c r="Z20" s="6">
        <v>2.5</v>
      </c>
      <c r="AA20" s="6">
        <v>39.9</v>
      </c>
      <c r="AB20" s="6">
        <v>50.6</v>
      </c>
      <c r="AC20" s="6">
        <v>3.3</v>
      </c>
      <c r="AD20" s="6">
        <v>12.6</v>
      </c>
      <c r="AE20" s="6">
        <v>6</v>
      </c>
      <c r="AF20" s="1" t="s">
        <v>15</v>
      </c>
      <c r="AG20" s="6">
        <f>ROUND($C$7/1000000, 1)</f>
        <v>2.5</v>
      </c>
      <c r="AH20" s="6">
        <f>ROUND($E$7/1000000, 1)</f>
        <v>0.8</v>
      </c>
      <c r="AI20" s="6">
        <f>ROUND($G$7/1000000, 1)</f>
        <v>0.9</v>
      </c>
      <c r="AJ20" s="6">
        <f>ROUND($I$7/1000000, 1)</f>
        <v>1.6</v>
      </c>
      <c r="AK20" s="6">
        <f>ROUND($K$7/1000000, 1)</f>
        <v>1.3</v>
      </c>
      <c r="AL20" s="6">
        <f>ROUND($M$7/1000000, 1)</f>
        <v>2.1</v>
      </c>
      <c r="AM20" s="6">
        <f>ROUND($O$7/1000000, 1)</f>
        <v>1.6</v>
      </c>
      <c r="AN20" s="6">
        <f>ROUND($Q$7/1000000, 1)</f>
        <v>1.6</v>
      </c>
      <c r="AO20" s="6">
        <f>ROUND($S$7/1000000, 1)</f>
        <v>1.4</v>
      </c>
      <c r="AP20" s="1">
        <f>ROUND($U$7/1000000, 1)</f>
        <v>1.2</v>
      </c>
      <c r="AQ20" s="1">
        <f>ROUND($W$7/1000000, 1)</f>
        <v>0</v>
      </c>
    </row>
    <row r="21" spans="25:43" x14ac:dyDescent="0.2">
      <c r="Y21" s="52" t="s">
        <v>20</v>
      </c>
      <c r="Z21" s="6">
        <f>ROUND($E$7/1000000, 1)</f>
        <v>0.8</v>
      </c>
      <c r="AA21" s="6">
        <f>ROUND($E$8/1000000, 1)</f>
        <v>50.4</v>
      </c>
      <c r="AB21" s="6">
        <f>ROUND($E$9/1000000, 1)</f>
        <v>80.7</v>
      </c>
      <c r="AC21" s="6">
        <f>ROUND($E$11/1000000, 1)</f>
        <v>9.6</v>
      </c>
      <c r="AD21" s="6">
        <f>ROUND(E12/1000000, 1)</f>
        <v>11.6</v>
      </c>
      <c r="AE21" s="6">
        <f>ROUND($E$13/1000000, 1)</f>
        <v>4.5</v>
      </c>
      <c r="AF21" s="1" t="s">
        <v>11</v>
      </c>
      <c r="AG21" s="6">
        <f>ROUND($C$8/1000000, 1)</f>
        <v>39.9</v>
      </c>
      <c r="AH21" s="6">
        <f>ROUND($E$8/1000000, 1)</f>
        <v>50.4</v>
      </c>
      <c r="AI21" s="6">
        <f>ROUND($G$8/1000000, 1)</f>
        <v>54.7</v>
      </c>
      <c r="AJ21" s="6">
        <f>ROUND($I$8/1000000, 1)</f>
        <v>62.9</v>
      </c>
      <c r="AK21" s="6">
        <f>ROUND($K$8/1000000, 1)</f>
        <v>32.1</v>
      </c>
      <c r="AL21" s="6">
        <f>ROUND($M$8/1000000, 1)</f>
        <v>31.3</v>
      </c>
      <c r="AM21" s="6">
        <f>ROUND($O$8/1000000, 1)</f>
        <v>29.3</v>
      </c>
      <c r="AN21" s="6">
        <f>ROUND($Q$8/1000000, 1)</f>
        <v>30.1</v>
      </c>
      <c r="AO21" s="6">
        <f>ROUND($S$8/1000000, 1)</f>
        <v>30</v>
      </c>
      <c r="AP21" s="6">
        <f>ROUND($U$8/1000000, 1)</f>
        <v>29.8</v>
      </c>
      <c r="AQ21" s="6">
        <f>ROUND($W$8/1000000, 1)</f>
        <v>28.3</v>
      </c>
    </row>
    <row r="22" spans="25:43" x14ac:dyDescent="0.2">
      <c r="Y22" s="52" t="s">
        <v>26</v>
      </c>
      <c r="Z22" s="6">
        <f>ROUND($G$7/1000000, 1)</f>
        <v>0.9</v>
      </c>
      <c r="AA22" s="6">
        <f>ROUND($G$8/1000000, 1)</f>
        <v>54.7</v>
      </c>
      <c r="AB22" s="6">
        <f>ROUND($G$9/1000000, 1)</f>
        <v>77.2</v>
      </c>
      <c r="AC22" s="6">
        <f>ROUND($G$11/1000000, 1)</f>
        <v>12.5</v>
      </c>
      <c r="AD22" s="6">
        <v>11.6</v>
      </c>
      <c r="AE22" s="6">
        <f>ROUND($G$13/1000000, 1)</f>
        <v>5</v>
      </c>
      <c r="AF22" s="1" t="s">
        <v>12</v>
      </c>
      <c r="AG22" s="6">
        <f>ROUND($C$9/1000000, 1)</f>
        <v>50.6</v>
      </c>
      <c r="AH22" s="6">
        <f>ROUND($E$9/1000000, 1)</f>
        <v>80.7</v>
      </c>
      <c r="AI22" s="6">
        <f>ROUND($G$9/1000000, 1)</f>
        <v>77.2</v>
      </c>
      <c r="AJ22" s="6">
        <f>ROUND($I$9/1000000, 1)</f>
        <v>82.2</v>
      </c>
      <c r="AK22" s="6">
        <f>ROUND($K$9/1000000, 1)</f>
        <v>108.7</v>
      </c>
      <c r="AL22" s="6">
        <f>ROUND($M$9/1000000, 1)</f>
        <v>103.6</v>
      </c>
      <c r="AM22" s="6">
        <f>ROUND($O$9/1000000, 1)</f>
        <v>105.1</v>
      </c>
      <c r="AN22" s="6">
        <f>ROUND($Q$9/1000000, 1)</f>
        <v>103.4</v>
      </c>
      <c r="AO22" s="6">
        <f>ROUND($S$9/1000000, 1)</f>
        <v>103.3</v>
      </c>
      <c r="AP22" s="6">
        <f>ROUND($U$9/1000000, 1)</f>
        <v>101.2</v>
      </c>
      <c r="AQ22" s="6">
        <f>ROUND($W$9/1000000, 1)</f>
        <v>96.6</v>
      </c>
    </row>
    <row r="23" spans="25:43" x14ac:dyDescent="0.2">
      <c r="Y23" s="52" t="s">
        <v>28</v>
      </c>
      <c r="Z23" s="6">
        <f>ROUND($I$7/1000000, 1)</f>
        <v>1.6</v>
      </c>
      <c r="AA23" s="6">
        <f>ROUND($I$8/1000000, 1)</f>
        <v>62.9</v>
      </c>
      <c r="AB23" s="6">
        <f>ROUND($I$9/1000000, 1)</f>
        <v>82.2</v>
      </c>
      <c r="AC23" s="6">
        <f>ROUND($I$11/1000000, 1)</f>
        <v>14.8</v>
      </c>
      <c r="AD23" s="6">
        <v>12.8</v>
      </c>
      <c r="AE23" s="6">
        <f>ROUND($I$13/1000000, 1)</f>
        <v>6.3</v>
      </c>
      <c r="AF23" s="1" t="s">
        <v>13</v>
      </c>
      <c r="AG23" s="6">
        <f>ROUND($C$11/1000000, 1)</f>
        <v>3.3</v>
      </c>
      <c r="AH23" s="6">
        <f>ROUND($E$11/1000000, 1)</f>
        <v>9.6</v>
      </c>
      <c r="AI23" s="6">
        <f>ROUND($G$11/1000000, 1)</f>
        <v>12.5</v>
      </c>
      <c r="AJ23" s="6">
        <f>ROUND($I$11/1000000, 1)</f>
        <v>14.8</v>
      </c>
      <c r="AK23" s="6">
        <f>ROUND($K$11/1000000, 1)</f>
        <v>15</v>
      </c>
      <c r="AL23" s="6">
        <f>ROUND($M$11/1000000, 1)</f>
        <v>14.7</v>
      </c>
      <c r="AM23" s="6">
        <f>ROUND($O$11/1000000, 1)</f>
        <v>13.8</v>
      </c>
      <c r="AN23" s="6">
        <f>ROUND($Q$11/1000000, 1)</f>
        <v>16.2</v>
      </c>
      <c r="AO23" s="6">
        <f>ROUND($S$11/1000000, 1)</f>
        <v>17.2</v>
      </c>
      <c r="AP23" s="6">
        <f>ROUND($U$11/1000000, 1)</f>
        <v>17.100000000000001</v>
      </c>
      <c r="AQ23" s="6">
        <f>ROUND($W$11/1000000, 1)</f>
        <v>16.2</v>
      </c>
    </row>
    <row r="24" spans="25:43" ht="15" x14ac:dyDescent="0.2">
      <c r="Y24" s="52" t="s">
        <v>29</v>
      </c>
      <c r="Z24" s="6">
        <f>ROUND($K$7/1000000, 1)</f>
        <v>1.3</v>
      </c>
      <c r="AA24" s="6">
        <f>ROUND($K$8/1000000, 1)</f>
        <v>32.1</v>
      </c>
      <c r="AB24" s="6">
        <f>ROUND($K$9/1000000, 1)</f>
        <v>108.7</v>
      </c>
      <c r="AC24" s="6">
        <f>ROUND($K$11/1000000, 1)</f>
        <v>15</v>
      </c>
      <c r="AD24" s="6">
        <v>16.600000000000001</v>
      </c>
      <c r="AE24" s="6">
        <f>ROUND($K$13/1000000, 1)</f>
        <v>8.3000000000000007</v>
      </c>
      <c r="AF24" s="1" t="s">
        <v>14</v>
      </c>
      <c r="AG24" s="6">
        <f>ROUND($C$12/1000000, 1)</f>
        <v>12.6</v>
      </c>
      <c r="AH24" s="6">
        <f>ROUND($E$12/1000000, 1)</f>
        <v>11.6</v>
      </c>
      <c r="AI24" s="6">
        <f>ROUND($G$12/1000000, 1)</f>
        <v>12.8</v>
      </c>
      <c r="AJ24" s="6">
        <f>ROUND($I$12/1000000, 1)</f>
        <v>16.600000000000001</v>
      </c>
      <c r="AK24" s="6">
        <f>ROUND($K$12/1000000, 1)</f>
        <v>15.7</v>
      </c>
      <c r="AL24" s="6">
        <f>ROUND($M$12/1000000, 1)</f>
        <v>15.4</v>
      </c>
      <c r="AM24" s="6">
        <f>ROUND($O$12/1000000, 1)</f>
        <v>26.2</v>
      </c>
      <c r="AN24" s="9">
        <v>26.1</v>
      </c>
      <c r="AO24" s="6">
        <f>ROUND($S$12/1000000, 1)</f>
        <v>35.6</v>
      </c>
      <c r="AP24" s="6">
        <f>ROUND($U$12/1000000, 1)</f>
        <v>39.1</v>
      </c>
      <c r="AQ24" s="6">
        <f>ROUND($W$12/1000000, 1)</f>
        <v>37.4</v>
      </c>
    </row>
    <row r="25" spans="25:43" ht="15" x14ac:dyDescent="0.2">
      <c r="Y25" s="52" t="s">
        <v>30</v>
      </c>
      <c r="Z25" s="6">
        <f>ROUND($M$7/1000000, 1)</f>
        <v>2.1</v>
      </c>
      <c r="AA25" s="6">
        <f>ROUND($M$8/1000000, 1)</f>
        <v>31.3</v>
      </c>
      <c r="AB25" s="6">
        <f>ROUND($M$9/1000000, 1)</f>
        <v>103.6</v>
      </c>
      <c r="AC25" s="6">
        <f>ROUND($M$11/1000000, 1)</f>
        <v>14.7</v>
      </c>
      <c r="AD25" s="9">
        <v>15.6</v>
      </c>
      <c r="AE25" s="6">
        <f>ROUND($M$13/1000000, 1)</f>
        <v>9.6999999999999993</v>
      </c>
      <c r="AF25" s="1" t="s">
        <v>17</v>
      </c>
      <c r="AG25" s="6">
        <f>ROUND($C$13/1000000, 1)</f>
        <v>6</v>
      </c>
      <c r="AH25" s="6">
        <f>ROUND($E$13/1000000, 1)</f>
        <v>4.5</v>
      </c>
      <c r="AI25" s="6">
        <f>ROUND($G$13/1000000, 1)</f>
        <v>5</v>
      </c>
      <c r="AJ25" s="6">
        <f>ROUND($I$13/1000000, 1)</f>
        <v>6.3</v>
      </c>
      <c r="AK25" s="6">
        <f>ROUND($K$13/1000000, 1)</f>
        <v>8.3000000000000007</v>
      </c>
      <c r="AL25" s="6">
        <f>ROUND($M$13/1000000, 1)</f>
        <v>9.6999999999999993</v>
      </c>
      <c r="AM25" s="6">
        <f>ROUND($O$13/1000000, 1)</f>
        <v>9.1999999999999993</v>
      </c>
      <c r="AN25" s="1">
        <v>9.1999999999999993</v>
      </c>
      <c r="AO25" s="1">
        <f>ROUND($S$13/1000000, 1)</f>
        <v>10.199999999999999</v>
      </c>
      <c r="AP25" s="1">
        <f>ROUND($U$13/1000000, 1)</f>
        <v>9.8000000000000007</v>
      </c>
      <c r="AQ25" s="1">
        <f>ROUND($W$13/1000000, 1)</f>
        <v>12.1</v>
      </c>
    </row>
    <row r="26" spans="25:43" ht="15" x14ac:dyDescent="0.2">
      <c r="Y26" s="52" t="s">
        <v>31</v>
      </c>
      <c r="Z26" s="6">
        <f>ROUND($O$7/1000000, 1)</f>
        <v>1.6</v>
      </c>
      <c r="AA26" s="6">
        <f>ROUND($O$8/1000000, 1)</f>
        <v>29.3</v>
      </c>
      <c r="AB26" s="6">
        <f>ROUND($O$9/1000000, 1)</f>
        <v>105.1</v>
      </c>
      <c r="AC26" s="6">
        <f>ROUND($O$11/1000000, 1)</f>
        <v>13.8</v>
      </c>
      <c r="AD26" s="9">
        <v>15.4</v>
      </c>
      <c r="AE26" s="6">
        <f>ROUND($O$13/1000000, 1)</f>
        <v>9.1999999999999993</v>
      </c>
      <c r="AF26" s="1" t="s">
        <v>56</v>
      </c>
      <c r="AG26" s="1">
        <v>0</v>
      </c>
      <c r="AH26" s="1">
        <v>0</v>
      </c>
      <c r="AI26" s="1">
        <v>0</v>
      </c>
      <c r="AJ26" s="1">
        <v>0</v>
      </c>
      <c r="AK26" s="1">
        <f t="shared" ref="AK26:AM26" si="0">ROUND($W$10/1000000, 1)</f>
        <v>0.8</v>
      </c>
      <c r="AL26" s="1">
        <f t="shared" si="0"/>
        <v>0.8</v>
      </c>
      <c r="AM26" s="1">
        <f t="shared" si="0"/>
        <v>0.8</v>
      </c>
      <c r="AN26" s="1">
        <f>ROUND($Q$10/1000000, 1)</f>
        <v>0.4</v>
      </c>
      <c r="AO26" s="1">
        <f>ROUND($S$10/1000000, 1)</f>
        <v>0.5</v>
      </c>
      <c r="AP26" s="1">
        <f>ROUND($U$10/1000000, 1)</f>
        <v>0.7</v>
      </c>
      <c r="AQ26" s="1">
        <f>ROUND($W$10/1000000, 1)</f>
        <v>0.8</v>
      </c>
    </row>
    <row r="27" spans="25:43" ht="15" x14ac:dyDescent="0.2">
      <c r="Y27" s="52" t="s">
        <v>34</v>
      </c>
      <c r="Z27" s="6">
        <f>ROUND($Q$7/1000000, 1)</f>
        <v>1.6</v>
      </c>
      <c r="AA27" s="6">
        <f>ROUND($Q$8/1000000, 1)</f>
        <v>30.1</v>
      </c>
      <c r="AB27" s="6">
        <f>ROUND($Q$9/1000000, 1)</f>
        <v>103.4</v>
      </c>
      <c r="AC27" s="6">
        <f>ROUND($Q$11/1000000, 1)</f>
        <v>16.2</v>
      </c>
      <c r="AD27" s="9">
        <v>26.1</v>
      </c>
      <c r="AE27" s="1">
        <v>9.1999999999999993</v>
      </c>
      <c r="AI27" s="1" t="s">
        <v>21</v>
      </c>
    </row>
    <row r="28" spans="25:43" x14ac:dyDescent="0.2">
      <c r="Y28" s="52" t="str">
        <f>R5</f>
        <v>2016-17</v>
      </c>
      <c r="Z28" s="6">
        <f>ROUND($S$7/1000000, 1)</f>
        <v>1.4</v>
      </c>
      <c r="AA28" s="1">
        <f>ROUND($S$8/1000000, 1)</f>
        <v>30</v>
      </c>
      <c r="AB28" s="1">
        <f>ROUND($S$9/1000000, 1)</f>
        <v>103.3</v>
      </c>
      <c r="AC28" s="1">
        <f>ROUND($S$11/1000000, 1)</f>
        <v>17.2</v>
      </c>
      <c r="AD28" s="6">
        <f>ROUND($S$12/1000000, 1)</f>
        <v>35.6</v>
      </c>
      <c r="AE28" s="1">
        <f>ROUND($S$13/1000000, 1)</f>
        <v>10.199999999999999</v>
      </c>
    </row>
    <row r="29" spans="25:43" x14ac:dyDescent="0.2">
      <c r="Y29" s="52" t="str">
        <f>T5</f>
        <v>2017-18</v>
      </c>
      <c r="Z29" s="6">
        <f>ROUND($U$7/1000000, 1)</f>
        <v>1.2</v>
      </c>
      <c r="AA29" s="6">
        <f>ROUND($U$8/1000000, 1)</f>
        <v>29.8</v>
      </c>
      <c r="AB29" s="1">
        <f>ROUND($U$9/1000000, 1)</f>
        <v>101.2</v>
      </c>
      <c r="AC29" s="1">
        <f>ROUND($U$11/1000000, 1)</f>
        <v>17.100000000000001</v>
      </c>
      <c r="AD29" s="6">
        <f>ROUND($U$12/1000000, 1)</f>
        <v>39.1</v>
      </c>
      <c r="AE29" s="1">
        <f>ROUND($U$13/1000000, 1)</f>
        <v>9.8000000000000007</v>
      </c>
      <c r="AF29" s="2"/>
      <c r="AG29" s="2"/>
      <c r="AH29" s="2"/>
      <c r="AI29" s="2"/>
    </row>
    <row r="30" spans="25:43" x14ac:dyDescent="0.2">
      <c r="Y30" s="52" t="str">
        <f>V5</f>
        <v>2018-19</v>
      </c>
      <c r="Z30" s="6">
        <f>ROUND($W$7/1000000, 1)</f>
        <v>0</v>
      </c>
      <c r="AA30" s="6">
        <f>ROUND($W$8/1000000, 1)</f>
        <v>28.3</v>
      </c>
      <c r="AB30" s="1">
        <f>ROUND($W$9/1000000, 1)</f>
        <v>96.6</v>
      </c>
      <c r="AC30" s="1">
        <f>ROUND($W$11/1000000, 1)</f>
        <v>16.2</v>
      </c>
      <c r="AD30" s="6">
        <f>ROUND($W$12/1000000, 1)</f>
        <v>37.4</v>
      </c>
      <c r="AE30" s="1">
        <f>ROUND($W$13/1000000, 1)</f>
        <v>12.1</v>
      </c>
      <c r="AF30" s="2"/>
      <c r="AG30" s="2"/>
      <c r="AH30" s="2"/>
    </row>
    <row r="31" spans="25:43" x14ac:dyDescent="0.2">
      <c r="AE31" s="2"/>
      <c r="AF31" s="2"/>
      <c r="AG31" s="2"/>
      <c r="AH31" s="2"/>
    </row>
    <row r="32" spans="25:43" x14ac:dyDescent="0.2">
      <c r="Z32" s="1" t="s">
        <v>2</v>
      </c>
      <c r="AE32" s="2"/>
      <c r="AF32" s="2"/>
      <c r="AG32" s="2"/>
      <c r="AH32" s="2"/>
    </row>
    <row r="33" spans="1:34" x14ac:dyDescent="0.2">
      <c r="Y33" s="52" t="s">
        <v>13</v>
      </c>
      <c r="Z33" s="11">
        <f>(($W$11-$E$11)/$E$11)*100</f>
        <v>67.868712400835847</v>
      </c>
      <c r="AE33" s="2"/>
      <c r="AF33" s="2"/>
      <c r="AG33" s="2"/>
      <c r="AH33" s="2"/>
    </row>
    <row r="34" spans="1:34" x14ac:dyDescent="0.2">
      <c r="Y34" s="52" t="s">
        <v>14</v>
      </c>
      <c r="Z34" s="11">
        <f>(($W$12-$E$12)/$E$12)*100</f>
        <v>223.59804960164351</v>
      </c>
      <c r="AE34" s="2"/>
      <c r="AF34" s="2"/>
      <c r="AG34" s="2"/>
      <c r="AH34" s="2"/>
    </row>
    <row r="35" spans="1:34" x14ac:dyDescent="0.2">
      <c r="Y35" s="52" t="s">
        <v>15</v>
      </c>
      <c r="Z35" s="11">
        <f>(($W$7-$E$7)/$E$7)*100</f>
        <v>-100</v>
      </c>
      <c r="AE35" s="2"/>
      <c r="AF35" s="2"/>
      <c r="AG35" s="2"/>
      <c r="AH35" s="2"/>
    </row>
    <row r="36" spans="1:34" x14ac:dyDescent="0.2">
      <c r="Y36" s="52" t="s">
        <v>12</v>
      </c>
      <c r="Z36" s="11">
        <f>(($W$9-$E$9)/$E$9)*100</f>
        <v>19.65462997652973</v>
      </c>
      <c r="AE36" s="2"/>
      <c r="AF36" s="2"/>
      <c r="AG36" s="2"/>
      <c r="AH36" s="2"/>
    </row>
    <row r="37" spans="1:34" x14ac:dyDescent="0.2">
      <c r="Y37" s="52" t="s">
        <v>17</v>
      </c>
      <c r="Z37" s="11">
        <f>(($W$13-$E$13)/$E$13)*100</f>
        <v>168.97565705487395</v>
      </c>
      <c r="AE37" s="2"/>
      <c r="AF37" s="2"/>
      <c r="AG37" s="2"/>
      <c r="AH37" s="2"/>
    </row>
    <row r="38" spans="1:34" x14ac:dyDescent="0.2">
      <c r="Y38" s="52" t="s">
        <v>11</v>
      </c>
      <c r="Z38" s="11">
        <f>(($W$8-$E$8)/$E$8)*100</f>
        <v>-43.949463313857059</v>
      </c>
    </row>
    <row r="42" spans="1:34" ht="9.6" customHeight="1" x14ac:dyDescent="0.2">
      <c r="A42" s="1" t="s">
        <v>32</v>
      </c>
    </row>
    <row r="43" spans="1:34" ht="9.75" customHeight="1" x14ac:dyDescent="0.2">
      <c r="A43" s="1" t="s">
        <v>57</v>
      </c>
    </row>
    <row r="44" spans="1:34" ht="9" customHeight="1" x14ac:dyDescent="0.2">
      <c r="A44" s="1" t="s">
        <v>33</v>
      </c>
    </row>
    <row r="45" spans="1:34" ht="11.25" customHeight="1" x14ac:dyDescent="0.2"/>
    <row r="47" spans="1:34" x14ac:dyDescent="0.2">
      <c r="A47" s="41" t="s">
        <v>35</v>
      </c>
      <c r="B47" s="41"/>
      <c r="C47" s="41"/>
      <c r="D47" s="42"/>
      <c r="E47" s="43">
        <v>42655</v>
      </c>
    </row>
    <row r="48" spans="1:34" x14ac:dyDescent="0.2">
      <c r="A48" s="41" t="s">
        <v>36</v>
      </c>
      <c r="B48" s="41"/>
      <c r="C48" s="41"/>
      <c r="D48" s="42"/>
      <c r="E48" s="43">
        <v>42655</v>
      </c>
    </row>
    <row r="59" spans="6:7" x14ac:dyDescent="0.2">
      <c r="F59" s="3" t="s">
        <v>53</v>
      </c>
      <c r="G59" s="47">
        <v>43032</v>
      </c>
    </row>
    <row r="60" spans="6:7" x14ac:dyDescent="0.2">
      <c r="F60" s="3" t="s">
        <v>54</v>
      </c>
      <c r="G60" s="47">
        <v>43046</v>
      </c>
    </row>
  </sheetData>
  <sortState ref="W29:Y34">
    <sortCondition descending="1" ref="Y29:Y34"/>
  </sortState>
  <mergeCells count="16">
    <mergeCell ref="V5:W5"/>
    <mergeCell ref="A1:W1"/>
    <mergeCell ref="A2:W2"/>
    <mergeCell ref="A3:W3"/>
    <mergeCell ref="T5:U5"/>
    <mergeCell ref="R5:S5"/>
    <mergeCell ref="A4:Q4"/>
    <mergeCell ref="A5:A6"/>
    <mergeCell ref="L5:M5"/>
    <mergeCell ref="D5:E5"/>
    <mergeCell ref="F5:G5"/>
    <mergeCell ref="H5:I5"/>
    <mergeCell ref="J5:K5"/>
    <mergeCell ref="N5:O5"/>
    <mergeCell ref="P5:Q5"/>
    <mergeCell ref="B5:C5"/>
  </mergeCells>
  <pageMargins left="0.25" right="0.25" top="0.75" bottom="0.75" header="0.3" footer="0.3"/>
  <pageSetup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C5" sqref="C5"/>
    </sheetView>
  </sheetViews>
  <sheetFormatPr defaultRowHeight="15" x14ac:dyDescent="0.25"/>
  <cols>
    <col min="1" max="1" width="31.28515625" bestFit="1" customWidth="1"/>
    <col min="2" max="2" width="7.28515625" bestFit="1" customWidth="1"/>
    <col min="3" max="3" width="13.7109375" bestFit="1" customWidth="1"/>
    <col min="4" max="4" width="6.5703125" customWidth="1"/>
    <col min="5" max="5" width="12.5703125" bestFit="1" customWidth="1"/>
    <col min="6" max="6" width="9.28515625" bestFit="1" customWidth="1"/>
    <col min="7" max="7" width="13.7109375" bestFit="1" customWidth="1"/>
    <col min="9" max="9" width="12.85546875" bestFit="1" customWidth="1"/>
    <col min="10" max="10" width="10.85546875" bestFit="1" customWidth="1"/>
    <col min="11" max="11" width="12.5703125" bestFit="1" customWidth="1"/>
    <col min="12" max="12" width="9.85546875" bestFit="1" customWidth="1"/>
    <col min="13" max="13" width="13.7109375" bestFit="1" customWidth="1"/>
    <col min="15" max="15" width="11.85546875" bestFit="1" customWidth="1"/>
    <col min="17" max="17" width="12.5703125" bestFit="1" customWidth="1"/>
    <col min="18" max="18" width="7.28515625" bestFit="1" customWidth="1"/>
    <col min="19" max="19" width="13.7109375" bestFit="1" customWidth="1"/>
    <col min="21" max="21" width="11.85546875" bestFit="1" customWidth="1"/>
    <col min="23" max="23" width="12.5703125" bestFit="1" customWidth="1"/>
    <col min="25" max="25" width="13.7109375" bestFit="1" customWidth="1"/>
  </cols>
  <sheetData>
    <row r="1" spans="1:25" x14ac:dyDescent="0.25">
      <c r="A1" s="94"/>
      <c r="B1" s="96" t="str">
        <f>'STUDENT AND PARENT LOANS'!T5 &amp; " Loan Information"</f>
        <v>2017-18 Loan Information</v>
      </c>
      <c r="C1" s="97"/>
      <c r="D1" s="97"/>
      <c r="E1" s="97"/>
      <c r="F1" s="97"/>
      <c r="G1" s="98"/>
      <c r="H1" s="96" t="str">
        <f>'STUDENT AND PARENT LOANS'!R5 &amp; " Loan Information"</f>
        <v>2016-17 Loan Information</v>
      </c>
      <c r="I1" s="97"/>
      <c r="J1" s="97"/>
      <c r="K1" s="97"/>
      <c r="L1" s="97"/>
      <c r="M1" s="98"/>
      <c r="N1" s="96" t="str">
        <f>'STUDENT AND PARENT LOANS'!P5 &amp; " Loan Information"</f>
        <v>2015-16 Loan Information</v>
      </c>
      <c r="O1" s="97"/>
      <c r="P1" s="97"/>
      <c r="Q1" s="97"/>
      <c r="R1" s="104"/>
      <c r="S1" s="105"/>
      <c r="T1" s="96" t="str">
        <f>'STUDENT AND PARENT LOANS'!N5 &amp; " Loan Information"</f>
        <v>2014-15 Loan Information</v>
      </c>
      <c r="U1" s="97"/>
      <c r="V1" s="97"/>
      <c r="W1" s="97"/>
      <c r="X1" s="104"/>
      <c r="Y1" s="105"/>
    </row>
    <row r="2" spans="1:25" x14ac:dyDescent="0.25">
      <c r="A2" s="95"/>
      <c r="B2" s="99" t="s">
        <v>47</v>
      </c>
      <c r="C2" s="100"/>
      <c r="D2" s="99" t="s">
        <v>48</v>
      </c>
      <c r="E2" s="101"/>
      <c r="F2" s="102" t="s">
        <v>52</v>
      </c>
      <c r="G2" s="103"/>
      <c r="H2" s="99" t="s">
        <v>47</v>
      </c>
      <c r="I2" s="100"/>
      <c r="J2" s="99" t="s">
        <v>48</v>
      </c>
      <c r="K2" s="101"/>
      <c r="L2" s="102" t="s">
        <v>52</v>
      </c>
      <c r="M2" s="103"/>
      <c r="N2" s="107" t="s">
        <v>47</v>
      </c>
      <c r="O2" s="111"/>
      <c r="P2" s="107" t="s">
        <v>48</v>
      </c>
      <c r="Q2" s="108"/>
      <c r="R2" s="109" t="s">
        <v>52</v>
      </c>
      <c r="S2" s="112"/>
      <c r="T2" s="106" t="s">
        <v>47</v>
      </c>
      <c r="U2" s="100"/>
      <c r="V2" s="107" t="s">
        <v>48</v>
      </c>
      <c r="W2" s="108"/>
      <c r="X2" s="109" t="s">
        <v>48</v>
      </c>
      <c r="Y2" s="110"/>
    </row>
    <row r="3" spans="1:25" x14ac:dyDescent="0.25">
      <c r="A3" s="17" t="s">
        <v>46</v>
      </c>
      <c r="B3" s="18" t="s">
        <v>49</v>
      </c>
      <c r="C3" s="19" t="s">
        <v>50</v>
      </c>
      <c r="D3" s="18" t="s">
        <v>49</v>
      </c>
      <c r="E3" s="21" t="s">
        <v>50</v>
      </c>
      <c r="F3" s="24" t="s">
        <v>49</v>
      </c>
      <c r="G3" s="21" t="s">
        <v>50</v>
      </c>
      <c r="H3" s="18" t="s">
        <v>49</v>
      </c>
      <c r="I3" s="19" t="s">
        <v>50</v>
      </c>
      <c r="J3" s="18" t="s">
        <v>49</v>
      </c>
      <c r="K3" s="21" t="s">
        <v>50</v>
      </c>
      <c r="L3" s="24" t="s">
        <v>49</v>
      </c>
      <c r="M3" s="21" t="s">
        <v>50</v>
      </c>
      <c r="N3" s="18" t="s">
        <v>49</v>
      </c>
      <c r="O3" s="19" t="s">
        <v>50</v>
      </c>
      <c r="P3" s="18" t="s">
        <v>49</v>
      </c>
      <c r="Q3" s="21" t="s">
        <v>50</v>
      </c>
      <c r="R3" s="24" t="s">
        <v>49</v>
      </c>
      <c r="S3" s="21" t="s">
        <v>50</v>
      </c>
      <c r="T3" s="34" t="s">
        <v>49</v>
      </c>
      <c r="U3" s="19" t="s">
        <v>50</v>
      </c>
      <c r="V3" s="19" t="s">
        <v>49</v>
      </c>
      <c r="W3" s="21" t="s">
        <v>50</v>
      </c>
      <c r="X3" s="24" t="s">
        <v>49</v>
      </c>
      <c r="Y3" s="20" t="s">
        <v>50</v>
      </c>
    </row>
    <row r="4" spans="1:25" x14ac:dyDescent="0.25">
      <c r="A4" s="13" t="s">
        <v>38</v>
      </c>
      <c r="B4" s="14">
        <f>'[2]Export Worksheet'!$C$20</f>
        <v>279</v>
      </c>
      <c r="C4" s="50">
        <v>1225203</v>
      </c>
      <c r="D4" s="48">
        <v>0</v>
      </c>
      <c r="E4" s="49">
        <v>0</v>
      </c>
      <c r="F4" s="29">
        <f>B4+D4</f>
        <v>279</v>
      </c>
      <c r="G4" s="30">
        <f>C4+E4</f>
        <v>1225203</v>
      </c>
      <c r="H4" s="14">
        <v>338</v>
      </c>
      <c r="I4" s="15">
        <v>1306165</v>
      </c>
      <c r="J4" s="14">
        <v>15</v>
      </c>
      <c r="K4" s="22">
        <v>112602</v>
      </c>
      <c r="L4" s="29">
        <f>H4+J4</f>
        <v>353</v>
      </c>
      <c r="M4" s="30">
        <f>I4+K4</f>
        <v>1418767</v>
      </c>
      <c r="N4" s="14">
        <v>285</v>
      </c>
      <c r="O4" s="15">
        <v>1173150</v>
      </c>
      <c r="P4" s="14">
        <v>61</v>
      </c>
      <c r="Q4" s="22">
        <v>436784</v>
      </c>
      <c r="R4" s="29">
        <f>N4+P4</f>
        <v>346</v>
      </c>
      <c r="S4" s="30">
        <f>O4+Q4</f>
        <v>1609934</v>
      </c>
      <c r="T4" s="14">
        <v>387</v>
      </c>
      <c r="U4" s="15">
        <v>1186502</v>
      </c>
      <c r="V4" s="14">
        <v>79</v>
      </c>
      <c r="W4" s="35">
        <v>441722</v>
      </c>
      <c r="X4" s="29">
        <f>T4+V4</f>
        <v>466</v>
      </c>
      <c r="Y4" s="28">
        <f>U4+W4</f>
        <v>1628224</v>
      </c>
    </row>
    <row r="5" spans="1:25" x14ac:dyDescent="0.25">
      <c r="A5" s="13" t="s">
        <v>39</v>
      </c>
      <c r="B5" s="16">
        <f>'[2]Export Worksheet'!$C$21</f>
        <v>3283</v>
      </c>
      <c r="C5" s="50">
        <v>39104965</v>
      </c>
      <c r="D5" s="16">
        <f>'[2]Export Worksheet'!$C$22</f>
        <v>1379</v>
      </c>
      <c r="E5" s="22">
        <v>17141176</v>
      </c>
      <c r="F5" s="29">
        <f t="shared" ref="F5" si="0">B5+D5</f>
        <v>4662</v>
      </c>
      <c r="G5" s="30">
        <f t="shared" ref="G5" si="1">C5+E5</f>
        <v>56246141</v>
      </c>
      <c r="H5" s="16">
        <v>3072</v>
      </c>
      <c r="I5" s="15">
        <v>35614956</v>
      </c>
      <c r="J5" s="16">
        <v>1429</v>
      </c>
      <c r="K5" s="22">
        <v>17162884</v>
      </c>
      <c r="L5" s="29">
        <f t="shared" ref="L5" si="2">H5+J5</f>
        <v>4501</v>
      </c>
      <c r="M5" s="30">
        <f t="shared" ref="M5" si="3">I5+K5</f>
        <v>52777840</v>
      </c>
      <c r="N5" s="16">
        <v>2918</v>
      </c>
      <c r="O5" s="15">
        <v>31957733</v>
      </c>
      <c r="P5" s="16">
        <v>1394</v>
      </c>
      <c r="Q5" s="22">
        <v>16201863</v>
      </c>
      <c r="R5" s="29">
        <f t="shared" ref="R5:R10" si="4">N5+P5</f>
        <v>4312</v>
      </c>
      <c r="S5" s="30">
        <f t="shared" ref="S5:S10" si="5">O5+Q5</f>
        <v>48159596</v>
      </c>
      <c r="T5" s="16">
        <v>2614</v>
      </c>
      <c r="U5" s="15">
        <v>26184023</v>
      </c>
      <c r="V5" s="16">
        <v>1234</v>
      </c>
      <c r="W5" s="35">
        <v>13761071</v>
      </c>
      <c r="X5" s="29">
        <f t="shared" ref="X5" si="6">T5+V5</f>
        <v>3848</v>
      </c>
      <c r="Y5" s="28">
        <f t="shared" ref="Y5" si="7">U5+W5</f>
        <v>39945094</v>
      </c>
    </row>
    <row r="6" spans="1:25" x14ac:dyDescent="0.25">
      <c r="A6" s="13" t="s">
        <v>40</v>
      </c>
      <c r="B6" s="16">
        <v>7380</v>
      </c>
      <c r="C6" s="50">
        <v>29769204</v>
      </c>
      <c r="D6" s="14" t="s">
        <v>41</v>
      </c>
      <c r="E6" s="23" t="s">
        <v>41</v>
      </c>
      <c r="F6" s="29">
        <f>B6</f>
        <v>7380</v>
      </c>
      <c r="G6" s="30">
        <f>C6</f>
        <v>29769204</v>
      </c>
      <c r="H6" s="16">
        <v>7465</v>
      </c>
      <c r="I6" s="15">
        <v>29965891</v>
      </c>
      <c r="J6" s="14" t="s">
        <v>41</v>
      </c>
      <c r="K6" s="23" t="s">
        <v>41</v>
      </c>
      <c r="L6" s="29">
        <f>H6</f>
        <v>7465</v>
      </c>
      <c r="M6" s="30">
        <f>I6</f>
        <v>29965891</v>
      </c>
      <c r="N6" s="16">
        <v>7585</v>
      </c>
      <c r="O6" s="15">
        <v>30075462</v>
      </c>
      <c r="P6" s="14" t="s">
        <v>41</v>
      </c>
      <c r="Q6" s="23" t="s">
        <v>41</v>
      </c>
      <c r="R6" s="29">
        <f>N6</f>
        <v>7585</v>
      </c>
      <c r="S6" s="30">
        <f>O6</f>
        <v>30075462</v>
      </c>
      <c r="T6" s="16">
        <v>7559</v>
      </c>
      <c r="U6" s="15">
        <v>29264635</v>
      </c>
      <c r="V6" s="14" t="s">
        <v>41</v>
      </c>
      <c r="W6" s="35" t="s">
        <v>51</v>
      </c>
      <c r="X6" s="29">
        <f>T6</f>
        <v>7559</v>
      </c>
      <c r="Y6" s="28">
        <f>U6</f>
        <v>29264635</v>
      </c>
    </row>
    <row r="7" spans="1:25" x14ac:dyDescent="0.25">
      <c r="A7" s="13" t="s">
        <v>42</v>
      </c>
      <c r="B7" s="16">
        <v>9307</v>
      </c>
      <c r="C7" s="50">
        <v>37181779</v>
      </c>
      <c r="D7" s="16">
        <v>3428</v>
      </c>
      <c r="E7" s="22">
        <v>64034516</v>
      </c>
      <c r="F7" s="29">
        <f t="shared" ref="F7" si="8">B7+D7</f>
        <v>12735</v>
      </c>
      <c r="G7" s="30">
        <f t="shared" ref="G7" si="9">C7+E7</f>
        <v>101216295</v>
      </c>
      <c r="H7" s="16">
        <v>9305</v>
      </c>
      <c r="I7" s="15">
        <v>37996943</v>
      </c>
      <c r="J7" s="16">
        <v>3453</v>
      </c>
      <c r="K7" s="22">
        <v>65293544</v>
      </c>
      <c r="L7" s="29">
        <f t="shared" ref="L7" si="10">H7+J7</f>
        <v>12758</v>
      </c>
      <c r="M7" s="30">
        <f t="shared" ref="M7" si="11">I7+K7</f>
        <v>103290487</v>
      </c>
      <c r="N7" s="16">
        <v>9393</v>
      </c>
      <c r="O7" s="15">
        <v>38227858</v>
      </c>
      <c r="P7" s="16">
        <v>3503</v>
      </c>
      <c r="Q7" s="22">
        <v>65133782</v>
      </c>
      <c r="R7" s="29">
        <f t="shared" si="4"/>
        <v>12896</v>
      </c>
      <c r="S7" s="30">
        <f t="shared" si="5"/>
        <v>103361640</v>
      </c>
      <c r="T7" s="16">
        <v>9452</v>
      </c>
      <c r="U7" s="15">
        <v>39736952</v>
      </c>
      <c r="V7" s="16">
        <v>3592</v>
      </c>
      <c r="W7" s="35">
        <v>65345969</v>
      </c>
      <c r="X7" s="29">
        <f>T7+V7</f>
        <v>13044</v>
      </c>
      <c r="Y7" s="28">
        <f>U7+W7</f>
        <v>105082921</v>
      </c>
    </row>
    <row r="8" spans="1:25" x14ac:dyDescent="0.25">
      <c r="A8" s="13" t="s">
        <v>43</v>
      </c>
      <c r="B8" s="14">
        <v>141</v>
      </c>
      <c r="C8" s="50">
        <v>689730</v>
      </c>
      <c r="D8" s="14" t="s">
        <v>41</v>
      </c>
      <c r="E8" s="23" t="s">
        <v>41</v>
      </c>
      <c r="F8" s="29">
        <f>B8</f>
        <v>141</v>
      </c>
      <c r="G8" s="30">
        <f>C8</f>
        <v>689730</v>
      </c>
      <c r="H8" s="14">
        <v>97</v>
      </c>
      <c r="I8" s="15">
        <v>464870</v>
      </c>
      <c r="J8" s="14" t="s">
        <v>41</v>
      </c>
      <c r="K8" s="23" t="s">
        <v>41</v>
      </c>
      <c r="L8" s="29">
        <f>H8</f>
        <v>97</v>
      </c>
      <c r="M8" s="30">
        <f>I8</f>
        <v>464870</v>
      </c>
      <c r="N8" s="14">
        <v>79</v>
      </c>
      <c r="O8" s="15">
        <v>368104</v>
      </c>
      <c r="P8" s="14" t="s">
        <v>41</v>
      </c>
      <c r="Q8" s="23" t="s">
        <v>41</v>
      </c>
      <c r="R8" s="29">
        <f>N8</f>
        <v>79</v>
      </c>
      <c r="S8" s="30">
        <f>O8</f>
        <v>368104</v>
      </c>
      <c r="T8" s="16">
        <v>71</v>
      </c>
      <c r="U8" s="15">
        <v>299282</v>
      </c>
      <c r="V8" s="14" t="s">
        <v>51</v>
      </c>
      <c r="W8" s="35" t="s">
        <v>41</v>
      </c>
      <c r="X8" s="29">
        <f>T8</f>
        <v>71</v>
      </c>
      <c r="Y8" s="28">
        <f>U8</f>
        <v>299282</v>
      </c>
    </row>
    <row r="9" spans="1:25" ht="15.75" thickBot="1" x14ac:dyDescent="0.3">
      <c r="A9" s="44" t="s">
        <v>44</v>
      </c>
      <c r="B9" s="37">
        <v>831</v>
      </c>
      <c r="C9" s="51">
        <v>8588862</v>
      </c>
      <c r="D9" s="37">
        <v>85</v>
      </c>
      <c r="E9" s="39">
        <v>1171772</v>
      </c>
      <c r="F9" s="29">
        <f t="shared" ref="F9:F10" si="12">B9+D9</f>
        <v>916</v>
      </c>
      <c r="G9" s="31">
        <f t="shared" ref="G9:G10" si="13">C9+E9</f>
        <v>9760634</v>
      </c>
      <c r="H9" s="37">
        <v>839</v>
      </c>
      <c r="I9" s="38">
        <v>8838365</v>
      </c>
      <c r="J9" s="37">
        <v>96</v>
      </c>
      <c r="K9" s="39">
        <v>1357055</v>
      </c>
      <c r="L9" s="29">
        <f t="shared" ref="L9:L10" si="14">H9+J9</f>
        <v>935</v>
      </c>
      <c r="M9" s="31">
        <f t="shared" ref="M9:M10" si="15">I9+K9</f>
        <v>10195420</v>
      </c>
      <c r="N9" s="37">
        <v>796</v>
      </c>
      <c r="O9" s="38">
        <v>8195154</v>
      </c>
      <c r="P9" s="37">
        <v>104</v>
      </c>
      <c r="Q9" s="39">
        <v>1543478</v>
      </c>
      <c r="R9" s="29">
        <f t="shared" si="4"/>
        <v>900</v>
      </c>
      <c r="S9" s="31">
        <f t="shared" si="5"/>
        <v>9738632</v>
      </c>
      <c r="T9" s="33">
        <v>743</v>
      </c>
      <c r="U9" s="12">
        <v>7650408</v>
      </c>
      <c r="V9" s="12">
        <v>105</v>
      </c>
      <c r="W9" s="36">
        <v>1561559</v>
      </c>
      <c r="X9" s="29">
        <f>T9+V9</f>
        <v>848</v>
      </c>
      <c r="Y9" s="28">
        <f>U9+W9</f>
        <v>9211967</v>
      </c>
    </row>
    <row r="10" spans="1:25" ht="16.5" thickTop="1" thickBot="1" x14ac:dyDescent="0.3">
      <c r="A10" s="46" t="s">
        <v>45</v>
      </c>
      <c r="B10" s="45">
        <f>SUM(B4:B9)</f>
        <v>21221</v>
      </c>
      <c r="C10" s="40">
        <f>SUM(C4:C9)</f>
        <v>116559743</v>
      </c>
      <c r="D10" s="40">
        <f t="shared" ref="D10:E10" si="16">SUM(D4:D9)</f>
        <v>4892</v>
      </c>
      <c r="E10" s="40">
        <f t="shared" si="16"/>
        <v>82347464</v>
      </c>
      <c r="F10" s="26">
        <f t="shared" si="12"/>
        <v>26113</v>
      </c>
      <c r="G10" s="32">
        <f t="shared" si="13"/>
        <v>198907207</v>
      </c>
      <c r="H10" s="45">
        <f>SUM(H4:H9)</f>
        <v>21116</v>
      </c>
      <c r="I10" s="40">
        <f t="shared" ref="I10:K10" si="17">SUM(I4:I9)</f>
        <v>114187190</v>
      </c>
      <c r="J10" s="40">
        <f t="shared" si="17"/>
        <v>4993</v>
      </c>
      <c r="K10" s="40">
        <f t="shared" si="17"/>
        <v>83926085</v>
      </c>
      <c r="L10" s="26">
        <f t="shared" si="14"/>
        <v>26109</v>
      </c>
      <c r="M10" s="32">
        <f t="shared" si="15"/>
        <v>198113275</v>
      </c>
      <c r="N10" s="40">
        <f>SUM(N4:N9)</f>
        <v>21056</v>
      </c>
      <c r="O10" s="40">
        <f t="shared" ref="O10:Q10" si="18">SUM(O4:O9)</f>
        <v>109997461</v>
      </c>
      <c r="P10" s="40">
        <f t="shared" si="18"/>
        <v>5062</v>
      </c>
      <c r="Q10" s="40">
        <f t="shared" si="18"/>
        <v>83315907</v>
      </c>
      <c r="R10" s="26">
        <f t="shared" si="4"/>
        <v>26118</v>
      </c>
      <c r="S10" s="32">
        <f t="shared" si="5"/>
        <v>193313368</v>
      </c>
      <c r="T10" s="40">
        <f>SUM(T4:T9)</f>
        <v>20826</v>
      </c>
      <c r="U10" s="40">
        <f t="shared" ref="U10:W10" si="19">SUM(U4:U9)</f>
        <v>104321802</v>
      </c>
      <c r="V10" s="40">
        <f t="shared" si="19"/>
        <v>5010</v>
      </c>
      <c r="W10" s="40">
        <f t="shared" si="19"/>
        <v>81110321</v>
      </c>
      <c r="X10" s="26">
        <f t="shared" ref="X10" si="20">T10+V10</f>
        <v>25836</v>
      </c>
      <c r="Y10" s="27">
        <f t="shared" ref="Y10" si="21">U10+W10</f>
        <v>185432123</v>
      </c>
    </row>
    <row r="11" spans="1:25" ht="15.75" thickTop="1" x14ac:dyDescent="0.25"/>
    <row r="12" spans="1:25" x14ac:dyDescent="0.25">
      <c r="F12" s="25"/>
      <c r="G12" s="25"/>
    </row>
  </sheetData>
  <mergeCells count="17">
    <mergeCell ref="T1:Y1"/>
    <mergeCell ref="T2:U2"/>
    <mergeCell ref="V2:W2"/>
    <mergeCell ref="X2:Y2"/>
    <mergeCell ref="N2:O2"/>
    <mergeCell ref="P2:Q2"/>
    <mergeCell ref="R2:S2"/>
    <mergeCell ref="N1:S1"/>
    <mergeCell ref="A1:A2"/>
    <mergeCell ref="H1:M1"/>
    <mergeCell ref="H2:I2"/>
    <mergeCell ref="J2:K2"/>
    <mergeCell ref="L2:M2"/>
    <mergeCell ref="B1:G1"/>
    <mergeCell ref="B2:C2"/>
    <mergeCell ref="D2:E2"/>
    <mergeCell ref="F2:G2"/>
  </mergeCells>
  <pageMargins left="0.25" right="0.25" top="0.75" bottom="0.75" header="0.3" footer="0.3"/>
  <pageSetup paperSize="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4729CB0-286A-4A91-AE89-24F403186B7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STUDENT AND PARENT LOANS</vt:lpstr>
      <vt:lpstr>LoanInformation</vt:lpstr>
      <vt:lpstr>LoanInformation!_13StudentAndParentLoans</vt:lpstr>
      <vt:lpstr>'STUDENT AND PARENT LOANS'!Print_Area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bonniej</dc:creator>
  <cp:keywords>OSFA; Annual; Report; 13; 1516</cp:keywords>
  <cp:lastModifiedBy>Glen C Falk</cp:lastModifiedBy>
  <cp:lastPrinted>2018-11-06T15:45:34Z</cp:lastPrinted>
  <dcterms:created xsi:type="dcterms:W3CDTF">2009-07-01T14:42:42Z</dcterms:created>
  <dcterms:modified xsi:type="dcterms:W3CDTF">2019-11-19T19:33:18Z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01bcecad-3c7a-47a1-961a-b344a5021cbf</vt:lpwstr>
  </property>
</Properties>
</file>