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cases\NorthSea\Cost_Networks\"/>
    </mc:Choice>
  </mc:AlternateContent>
  <xr:revisionPtr revIDLastSave="0" documentId="13_ncr:1_{C0C37B2D-1773-459F-9830-5A64B2CEC089}" xr6:coauthVersionLast="47" xr6:coauthVersionMax="47" xr10:uidLastSave="{00000000-0000-0000-0000-000000000000}"/>
  <bookViews>
    <workbookView xWindow="-120" yWindow="-120" windowWidth="29040" windowHeight="15840" xr2:uid="{3A7FF563-27D4-4AF5-809C-541AF091A2A6}"/>
  </bookViews>
  <sheets>
    <sheet name="ToModel" sheetId="1" r:id="rId1"/>
    <sheet name="DC" sheetId="9" r:id="rId2"/>
    <sheet name="ACDC" sheetId="10" r:id="rId3"/>
  </sheets>
  <definedNames>
    <definedName name="_xlnm._FilterDatabase" localSheetId="0" hidden="1">ToModel!$A$2:$N$2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T8" i="9"/>
  <c r="U8" i="9"/>
  <c r="T9" i="9"/>
  <c r="U9" i="9"/>
  <c r="T10" i="9"/>
  <c r="U10" i="9"/>
  <c r="T11" i="9"/>
  <c r="U11" i="9"/>
  <c r="T12" i="9"/>
  <c r="U12" i="9"/>
  <c r="T13" i="9"/>
  <c r="U13" i="9"/>
  <c r="T14" i="9"/>
  <c r="U14" i="9"/>
  <c r="T15" i="9"/>
  <c r="U15" i="9"/>
  <c r="T16" i="9"/>
  <c r="U16" i="9"/>
  <c r="T17" i="9"/>
  <c r="U17" i="9"/>
  <c r="T18" i="9"/>
  <c r="U18" i="9"/>
  <c r="T19" i="9"/>
  <c r="U19" i="9"/>
  <c r="T7" i="9"/>
  <c r="U7" i="9"/>
  <c r="M10" i="9"/>
  <c r="M13" i="9"/>
  <c r="P13" i="9" s="1"/>
  <c r="M18" i="9"/>
  <c r="L19" i="9"/>
  <c r="K19" i="9"/>
  <c r="L18" i="9"/>
  <c r="K18" i="9"/>
  <c r="L17" i="9"/>
  <c r="K17" i="9"/>
  <c r="L16" i="9"/>
  <c r="K16" i="9"/>
  <c r="L15" i="9"/>
  <c r="K15" i="9"/>
  <c r="M15" i="9" s="1"/>
  <c r="L14" i="9"/>
  <c r="K14" i="9"/>
  <c r="M14" i="9" s="1"/>
  <c r="L13" i="9"/>
  <c r="K13" i="9"/>
  <c r="O13" i="9" s="1"/>
  <c r="L12" i="9"/>
  <c r="K12" i="9"/>
  <c r="L11" i="9"/>
  <c r="K11" i="9"/>
  <c r="L10" i="9"/>
  <c r="K10" i="9"/>
  <c r="L9" i="9"/>
  <c r="K9" i="9"/>
  <c r="O9" i="9" s="1"/>
  <c r="L8" i="9"/>
  <c r="K8" i="9"/>
  <c r="L7" i="9"/>
  <c r="K7" i="9"/>
  <c r="P10" i="9" l="1"/>
  <c r="O7" i="9"/>
  <c r="R7" i="9" s="1"/>
  <c r="O15" i="9"/>
  <c r="N15" i="9" s="1"/>
  <c r="Q15" i="9" s="1"/>
  <c r="M7" i="9"/>
  <c r="P7" i="9" s="1"/>
  <c r="M12" i="9"/>
  <c r="P12" i="9" s="1"/>
  <c r="M19" i="9"/>
  <c r="P19" i="9" s="1"/>
  <c r="M11" i="9"/>
  <c r="P11" i="9" s="1"/>
  <c r="M17" i="9"/>
  <c r="P17" i="9" s="1"/>
  <c r="M9" i="9"/>
  <c r="P9" i="9" s="1"/>
  <c r="P18" i="9"/>
  <c r="M16" i="9"/>
  <c r="P16" i="9" s="1"/>
  <c r="M8" i="9"/>
  <c r="P8" i="9" s="1"/>
  <c r="P14" i="9"/>
  <c r="R9" i="9"/>
  <c r="R13" i="9"/>
  <c r="N13" i="9"/>
  <c r="Q13" i="9" s="1"/>
  <c r="R15" i="9"/>
  <c r="O17" i="9"/>
  <c r="O11" i="9"/>
  <c r="O19" i="9"/>
  <c r="P15" i="9"/>
  <c r="O10" i="9"/>
  <c r="N10" i="9" s="1"/>
  <c r="Q10" i="9" s="1"/>
  <c r="O14" i="9"/>
  <c r="R14" i="9" s="1"/>
  <c r="O12" i="9"/>
  <c r="O8" i="9"/>
  <c r="O18" i="9"/>
  <c r="R18" i="9" s="1"/>
  <c r="O16" i="9"/>
  <c r="R10" i="9" l="1"/>
  <c r="N9" i="9"/>
  <c r="Q9" i="9" s="1"/>
  <c r="N8" i="9"/>
  <c r="Q8" i="9" s="1"/>
  <c r="R8" i="9"/>
  <c r="N11" i="9"/>
  <c r="Q11" i="9" s="1"/>
  <c r="R11" i="9"/>
  <c r="N19" i="9"/>
  <c r="Q19" i="9" s="1"/>
  <c r="R19" i="9"/>
  <c r="N12" i="9"/>
  <c r="Q12" i="9" s="1"/>
  <c r="R12" i="9"/>
  <c r="N17" i="9"/>
  <c r="Q17" i="9" s="1"/>
  <c r="R17" i="9"/>
  <c r="N16" i="9"/>
  <c r="Q16" i="9" s="1"/>
  <c r="R16" i="9"/>
  <c r="N18" i="9"/>
  <c r="Q18" i="9" s="1"/>
  <c r="N14" i="9"/>
  <c r="Q14" i="9" s="1"/>
  <c r="N7" i="9"/>
  <c r="Q7" i="9" s="1"/>
</calcChain>
</file>

<file path=xl/sharedStrings.xml><?xml version="1.0" encoding="utf-8"?>
<sst xmlns="http://schemas.openxmlformats.org/spreadsheetml/2006/main" count="78" uniqueCount="63">
  <si>
    <t>interest rate</t>
  </si>
  <si>
    <t>Lifetime</t>
  </si>
  <si>
    <t>OPEX Fixed</t>
  </si>
  <si>
    <t>OPEX Variable</t>
  </si>
  <si>
    <t>Source</t>
  </si>
  <si>
    <t>Year</t>
  </si>
  <si>
    <t>years</t>
  </si>
  <si>
    <t>EUR/MWh_e</t>
  </si>
  <si>
    <t>km</t>
  </si>
  <si>
    <t>EUR/MW</t>
  </si>
  <si>
    <t>EUR/MW_e</t>
  </si>
  <si>
    <t>annualization factor</t>
  </si>
  <si>
    <t>% of annual investment</t>
  </si>
  <si>
    <t>Note</t>
  </si>
  <si>
    <t>MW</t>
  </si>
  <si>
    <t>EUR/MW/km</t>
  </si>
  <si>
    <t>Network</t>
  </si>
  <si>
    <t>Investment Cost gamma1</t>
  </si>
  <si>
    <t>Investment Cost gamma2</t>
  </si>
  <si>
    <t>Investment Cost gamma3</t>
  </si>
  <si>
    <t>l=</t>
  </si>
  <si>
    <t>p=</t>
  </si>
  <si>
    <t>Review of investment model cost parameters for VSC HVDC transmission infrastructure</t>
  </si>
  <si>
    <t>total</t>
  </si>
  <si>
    <t>/km</t>
  </si>
  <si>
    <t>B_lp</t>
  </si>
  <si>
    <t>B_l</t>
  </si>
  <si>
    <t>B_0</t>
  </si>
  <si>
    <t>N_p</t>
  </si>
  <si>
    <t>N_0</t>
  </si>
  <si>
    <t>S_p</t>
  </si>
  <si>
    <t>S_0</t>
  </si>
  <si>
    <t>Pj</t>
  </si>
  <si>
    <t>First factor</t>
  </si>
  <si>
    <t>Second factor</t>
  </si>
  <si>
    <t>cost Branch</t>
  </si>
  <si>
    <t>cost Node</t>
  </si>
  <si>
    <t>total (mio Euro)</t>
  </si>
  <si>
    <t>Realize Grid</t>
  </si>
  <si>
    <t>Wind Speed</t>
  </si>
  <si>
    <t>ENTSOE-E</t>
  </si>
  <si>
    <t>Ergun et al</t>
  </si>
  <si>
    <t>ETYS</t>
  </si>
  <si>
    <t>NSTG</t>
  </si>
  <si>
    <t>NSOG</t>
  </si>
  <si>
    <t>Imperial C</t>
  </si>
  <si>
    <t>NorthSeaGrid</t>
  </si>
  <si>
    <t>OffshoreDC</t>
  </si>
  <si>
    <t>Adariaga et al</t>
  </si>
  <si>
    <t>Torbaghan</t>
  </si>
  <si>
    <t>mio EUR</t>
  </si>
  <si>
    <t>GW</t>
  </si>
  <si>
    <t>mioEUR/GW/km</t>
  </si>
  <si>
    <t>mioEUR/GW</t>
  </si>
  <si>
    <t>https://www.sciencedirect.com/science/article/pii/S0378779617302572</t>
  </si>
  <si>
    <t>https://www.sciencedirect.com/science/article/pii/S0306261918312790#b0440</t>
  </si>
  <si>
    <t>electricityAC</t>
  </si>
  <si>
    <t>electricityDC</t>
  </si>
  <si>
    <t>loss</t>
  </si>
  <si>
    <t>%/km</t>
  </si>
  <si>
    <t>electricityAC_int</t>
  </si>
  <si>
    <t>electricityDC_int</t>
  </si>
  <si>
    <t>rated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</si>
</sst>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43" formatCode="_ * #,##0.00_ ;_ * \-#,##0.00_ ;_ * &quot;-&quot;??_ ;_ @_ "/>
    <numFmt numFmtId="165" formatCode="_-* #,##0.00\ _F_t_-;\-* #,##0.00\ _F_t_-;_-* &quot;-&quot;??\ _F_t_-;_-@_-"/>
    <numFmt numFmtId="170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Protection="0">
      <alignment horizontal="left"/>
    </xf>
    <xf numFmtId="0" fontId="3" fillId="0" borderId="0"/>
    <xf numFmtId="0" fontId="4" fillId="0" borderId="0">
      <alignment vertical="center" wrapText="1"/>
    </xf>
    <xf numFmtId="16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0" applyNumberFormat="1"/>
    <xf numFmtId="44" fontId="0" fillId="0" borderId="0" xfId="6" applyFont="1"/>
    <xf numFmtId="43" fontId="0" fillId="0" borderId="0" xfId="5" applyFont="1"/>
    <xf numFmtId="10" fontId="0" fillId="0" borderId="0" xfId="0" applyNumberFormat="1"/>
    <xf numFmtId="170" fontId="0" fillId="0" borderId="0" xfId="0" applyNumberFormat="1"/>
  </cellXfs>
  <cellStyles count="7">
    <cellStyle name="Comma" xfId="5" builtinId="3"/>
    <cellStyle name="Comma 3" xfId="4" xr:uid="{130D7120-2293-4788-93B8-C8A24435CE09}"/>
    <cellStyle name="Currency" xfId="6" builtinId="4"/>
    <cellStyle name="Normal" xfId="0" builtinId="0"/>
    <cellStyle name="Normal 4" xfId="3" xr:uid="{4602A863-2D89-4649-A621-76184ECB91DE}"/>
    <cellStyle name="Standard_Data provided by OT3" xfId="2" xr:uid="{33DF283E-2552-47A0-AC48-E01DBA05B3D9}"/>
    <cellStyle name="Style 22" xfId="1" xr:uid="{569CA179-60FD-4E5D-9285-1C5481508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A7A-A190-40C3-8275-483C16A74E0D}">
  <dimension ref="A1:N6"/>
  <sheetViews>
    <sheetView tabSelected="1" workbookViewId="0">
      <selection activeCell="B5" sqref="B5:B7"/>
    </sheetView>
  </sheetViews>
  <sheetFormatPr defaultRowHeight="15" x14ac:dyDescent="0.25"/>
  <cols>
    <col min="1" max="1" width="29" bestFit="1" customWidth="1"/>
    <col min="2" max="2" width="17.85546875" bestFit="1" customWidth="1"/>
    <col min="3" max="6" width="17.85546875" customWidth="1"/>
    <col min="7" max="7" width="10.7109375" bestFit="1" customWidth="1"/>
    <col min="8" max="8" width="22.28515625" bestFit="1" customWidth="1"/>
    <col min="9" max="9" width="16" bestFit="1" customWidth="1"/>
    <col min="10" max="10" width="7.140625" bestFit="1" customWidth="1"/>
    <col min="11" max="11" width="9.28515625" bestFit="1" customWidth="1"/>
    <col min="12" max="12" width="25.7109375" bestFit="1" customWidth="1"/>
    <col min="13" max="14" width="16.42578125" customWidth="1"/>
    <col min="15" max="15" width="75.28515625" bestFit="1" customWidth="1"/>
    <col min="16" max="16" width="60.42578125" bestFit="1" customWidth="1"/>
    <col min="17" max="17" width="59.28515625" bestFit="1" customWidth="1"/>
    <col min="18" max="19" width="51.140625" bestFit="1" customWidth="1"/>
    <col min="20" max="20" width="50.5703125" bestFit="1" customWidth="1"/>
    <col min="21" max="22" width="51.140625" bestFit="1" customWidth="1"/>
    <col min="23" max="23" width="58.7109375" bestFit="1" customWidth="1"/>
    <col min="24" max="25" width="55.140625" bestFit="1" customWidth="1"/>
    <col min="26" max="26" width="58.28515625" bestFit="1" customWidth="1"/>
    <col min="27" max="28" width="65.42578125" bestFit="1" customWidth="1"/>
    <col min="29" max="30" width="51.28515625" bestFit="1" customWidth="1"/>
    <col min="31" max="31" width="50.7109375" bestFit="1" customWidth="1"/>
    <col min="32" max="33" width="51.28515625" bestFit="1" customWidth="1"/>
    <col min="34" max="34" width="58.28515625" bestFit="1" customWidth="1"/>
    <col min="35" max="35" width="48.28515625" bestFit="1" customWidth="1"/>
    <col min="36" max="36" width="55.42578125" bestFit="1" customWidth="1"/>
    <col min="37" max="37" width="49.140625" bestFit="1" customWidth="1"/>
    <col min="38" max="38" width="45.85546875" bestFit="1" customWidth="1"/>
    <col min="39" max="39" width="76.5703125" bestFit="1" customWidth="1"/>
    <col min="40" max="40" width="72.85546875" bestFit="1" customWidth="1"/>
    <col min="41" max="41" width="80" bestFit="1" customWidth="1"/>
    <col min="42" max="42" width="64.140625" bestFit="1" customWidth="1"/>
    <col min="43" max="43" width="57.7109375" bestFit="1" customWidth="1"/>
    <col min="44" max="44" width="51.5703125" bestFit="1" customWidth="1"/>
    <col min="45" max="45" width="60" bestFit="1" customWidth="1"/>
    <col min="46" max="46" width="55.5703125" bestFit="1" customWidth="1"/>
    <col min="47" max="47" width="49.140625" bestFit="1" customWidth="1"/>
    <col min="48" max="48" width="56.28515625" bestFit="1" customWidth="1"/>
    <col min="49" max="49" width="49.42578125" bestFit="1" customWidth="1"/>
    <col min="50" max="50" width="56.5703125" bestFit="1" customWidth="1"/>
    <col min="51" max="51" width="73" bestFit="1" customWidth="1"/>
    <col min="52" max="52" width="81.140625" bestFit="1" customWidth="1"/>
    <col min="53" max="53" width="91.5703125" bestFit="1" customWidth="1"/>
    <col min="54" max="54" width="65.5703125" bestFit="1" customWidth="1"/>
    <col min="55" max="55" width="59.42578125" bestFit="1" customWidth="1"/>
    <col min="56" max="56" width="77.42578125" bestFit="1" customWidth="1"/>
    <col min="57" max="57" width="48.5703125" bestFit="1" customWidth="1"/>
    <col min="58" max="58" width="63.28515625" bestFit="1" customWidth="1"/>
    <col min="59" max="59" width="11.28515625" bestFit="1" customWidth="1"/>
    <col min="60" max="60" width="48.85546875" bestFit="1" customWidth="1"/>
    <col min="61" max="61" width="39.7109375" bestFit="1" customWidth="1"/>
    <col min="62" max="62" width="38" bestFit="1" customWidth="1"/>
    <col min="63" max="63" width="14.42578125" bestFit="1" customWidth="1"/>
    <col min="64" max="64" width="26" bestFit="1" customWidth="1"/>
    <col min="65" max="65" width="22.7109375" bestFit="1" customWidth="1"/>
    <col min="66" max="66" width="42.7109375" bestFit="1" customWidth="1"/>
    <col min="67" max="67" width="27.85546875" bestFit="1" customWidth="1"/>
    <col min="68" max="68" width="53.42578125" bestFit="1" customWidth="1"/>
    <col min="69" max="69" width="25.5703125" bestFit="1" customWidth="1"/>
    <col min="70" max="70" width="38.85546875" bestFit="1" customWidth="1"/>
    <col min="71" max="71" width="12.28515625" bestFit="1" customWidth="1"/>
    <col min="72" max="72" width="10.7109375" bestFit="1" customWidth="1"/>
    <col min="73" max="73" width="52.7109375" bestFit="1" customWidth="1"/>
    <col min="74" max="75" width="46.28515625" bestFit="1" customWidth="1"/>
    <col min="76" max="76" width="45.5703125" bestFit="1" customWidth="1"/>
    <col min="77" max="77" width="42.42578125" bestFit="1" customWidth="1"/>
    <col min="78" max="79" width="46.28515625" bestFit="1" customWidth="1"/>
    <col min="80" max="80" width="53.28515625" bestFit="1" customWidth="1"/>
    <col min="81" max="81" width="51.7109375" bestFit="1" customWidth="1"/>
    <col min="82" max="82" width="75.28515625" bestFit="1" customWidth="1"/>
    <col min="83" max="83" width="60.42578125" bestFit="1" customWidth="1"/>
    <col min="84" max="84" width="59.28515625" bestFit="1" customWidth="1"/>
    <col min="85" max="86" width="51.140625" bestFit="1" customWidth="1"/>
    <col min="87" max="87" width="50.5703125" bestFit="1" customWidth="1"/>
    <col min="88" max="89" width="51.140625" bestFit="1" customWidth="1"/>
    <col min="90" max="90" width="58.7109375" bestFit="1" customWidth="1"/>
    <col min="91" max="92" width="55.140625" bestFit="1" customWidth="1"/>
    <col min="93" max="93" width="58.28515625" bestFit="1" customWidth="1"/>
    <col min="94" max="95" width="65.42578125" bestFit="1" customWidth="1"/>
    <col min="96" max="97" width="51.28515625" bestFit="1" customWidth="1"/>
    <col min="98" max="98" width="50.7109375" bestFit="1" customWidth="1"/>
    <col min="99" max="100" width="51.28515625" bestFit="1" customWidth="1"/>
    <col min="101" max="101" width="58.28515625" bestFit="1" customWidth="1"/>
    <col min="102" max="102" width="48.28515625" bestFit="1" customWidth="1"/>
    <col min="103" max="103" width="55.42578125" bestFit="1" customWidth="1"/>
    <col min="104" max="104" width="49.140625" bestFit="1" customWidth="1"/>
    <col min="105" max="105" width="45.85546875" bestFit="1" customWidth="1"/>
    <col min="106" max="106" width="76.5703125" bestFit="1" customWidth="1"/>
    <col min="107" max="107" width="72.85546875" bestFit="1" customWidth="1"/>
    <col min="108" max="108" width="80" bestFit="1" customWidth="1"/>
    <col min="109" max="109" width="64.140625" bestFit="1" customWidth="1"/>
    <col min="110" max="110" width="57.7109375" bestFit="1" customWidth="1"/>
    <col min="111" max="111" width="51.5703125" bestFit="1" customWidth="1"/>
    <col min="112" max="112" width="60" bestFit="1" customWidth="1"/>
    <col min="113" max="113" width="55.5703125" bestFit="1" customWidth="1"/>
    <col min="114" max="114" width="49.140625" bestFit="1" customWidth="1"/>
    <col min="115" max="115" width="56.28515625" bestFit="1" customWidth="1"/>
    <col min="116" max="116" width="49.42578125" bestFit="1" customWidth="1"/>
    <col min="117" max="117" width="56.5703125" bestFit="1" customWidth="1"/>
    <col min="118" max="118" width="73" bestFit="1" customWidth="1"/>
    <col min="119" max="119" width="81.140625" bestFit="1" customWidth="1"/>
    <col min="120" max="120" width="91.5703125" bestFit="1" customWidth="1"/>
    <col min="121" max="121" width="65.5703125" bestFit="1" customWidth="1"/>
    <col min="122" max="122" width="59.42578125" bestFit="1" customWidth="1"/>
    <col min="123" max="123" width="77.42578125" bestFit="1" customWidth="1"/>
    <col min="124" max="124" width="48.5703125" bestFit="1" customWidth="1"/>
    <col min="125" max="125" width="63.28515625" bestFit="1" customWidth="1"/>
    <col min="126" max="126" width="39" bestFit="1" customWidth="1"/>
    <col min="127" max="127" width="12.42578125" bestFit="1" customWidth="1"/>
    <col min="128" max="128" width="10.85546875" bestFit="1" customWidth="1"/>
    <col min="129" max="129" width="24.42578125" bestFit="1" customWidth="1"/>
    <col min="130" max="130" width="26.42578125" bestFit="1" customWidth="1"/>
    <col min="131" max="131" width="44.140625" bestFit="1" customWidth="1"/>
    <col min="132" max="132" width="40.7109375" bestFit="1" customWidth="1"/>
    <col min="133" max="133" width="16.140625" bestFit="1" customWidth="1"/>
    <col min="134" max="134" width="46.85546875" bestFit="1" customWidth="1"/>
    <col min="135" max="135" width="47.140625" bestFit="1" customWidth="1"/>
    <col min="136" max="136" width="57.28515625" bestFit="1" customWidth="1"/>
    <col min="137" max="137" width="30.85546875" bestFit="1" customWidth="1"/>
    <col min="138" max="138" width="71.5703125" bestFit="1" customWidth="1"/>
    <col min="139" max="139" width="45.85546875" bestFit="1" customWidth="1"/>
    <col min="140" max="140" width="32.5703125" bestFit="1" customWidth="1"/>
    <col min="141" max="141" width="18.28515625" bestFit="1" customWidth="1"/>
    <col min="142" max="142" width="70.5703125" bestFit="1" customWidth="1"/>
    <col min="143" max="143" width="45" bestFit="1" customWidth="1"/>
    <col min="144" max="144" width="31" bestFit="1" customWidth="1"/>
    <col min="145" max="145" width="29.42578125" bestFit="1" customWidth="1"/>
    <col min="146" max="146" width="55.140625" bestFit="1" customWidth="1"/>
    <col min="147" max="147" width="11.85546875" bestFit="1" customWidth="1"/>
    <col min="148" max="148" width="61" bestFit="1" customWidth="1"/>
    <col min="149" max="149" width="42.140625" bestFit="1" customWidth="1"/>
    <col min="150" max="151" width="34.5703125" bestFit="1" customWidth="1"/>
    <col min="152" max="152" width="37.5703125" bestFit="1" customWidth="1"/>
    <col min="153" max="153" width="33.85546875" bestFit="1" customWidth="1"/>
    <col min="154" max="154" width="24" bestFit="1" customWidth="1"/>
    <col min="155" max="157" width="36.42578125" bestFit="1" customWidth="1"/>
    <col min="158" max="158" width="12.85546875" bestFit="1" customWidth="1"/>
    <col min="159" max="159" width="23.85546875" bestFit="1" customWidth="1"/>
    <col min="160" max="160" width="18.85546875" bestFit="1" customWidth="1"/>
    <col min="161" max="161" width="35.28515625" bestFit="1" customWidth="1"/>
    <col min="162" max="164" width="39.85546875" bestFit="1" customWidth="1"/>
    <col min="165" max="165" width="39.28515625" bestFit="1" customWidth="1"/>
    <col min="166" max="167" width="39.85546875" bestFit="1" customWidth="1"/>
    <col min="168" max="169" width="65.42578125" bestFit="1" customWidth="1"/>
    <col min="170" max="170" width="47.85546875" bestFit="1" customWidth="1"/>
    <col min="171" max="171" width="42.85546875" bestFit="1" customWidth="1"/>
    <col min="172" max="172" width="47.85546875" bestFit="1" customWidth="1"/>
    <col min="173" max="173" width="45" bestFit="1" customWidth="1"/>
    <col min="174" max="174" width="40" bestFit="1" customWidth="1"/>
    <col min="175" max="175" width="45" bestFit="1" customWidth="1"/>
    <col min="176" max="176" width="52.28515625" bestFit="1" customWidth="1"/>
    <col min="177" max="177" width="25.85546875" bestFit="1" customWidth="1"/>
    <col min="178" max="178" width="11.28515625" bestFit="1" customWidth="1"/>
  </cols>
  <sheetData>
    <row r="1" spans="1:14" x14ac:dyDescent="0.25">
      <c r="B1" t="s">
        <v>10</v>
      </c>
      <c r="E1" t="s">
        <v>59</v>
      </c>
      <c r="F1" t="s">
        <v>14</v>
      </c>
      <c r="G1" t="s">
        <v>6</v>
      </c>
      <c r="H1" t="s">
        <v>12</v>
      </c>
      <c r="I1" t="s">
        <v>7</v>
      </c>
    </row>
    <row r="2" spans="1:14" x14ac:dyDescent="0.25">
      <c r="A2" t="s">
        <v>16</v>
      </c>
      <c r="B2" t="s">
        <v>17</v>
      </c>
      <c r="C2" t="s">
        <v>18</v>
      </c>
      <c r="D2" t="s">
        <v>19</v>
      </c>
      <c r="E2" t="s">
        <v>58</v>
      </c>
      <c r="F2" t="s">
        <v>62</v>
      </c>
      <c r="G2" t="s">
        <v>1</v>
      </c>
      <c r="H2" t="s">
        <v>2</v>
      </c>
      <c r="I2" t="s">
        <v>3</v>
      </c>
      <c r="J2" t="s">
        <v>5</v>
      </c>
      <c r="K2" t="s">
        <v>4</v>
      </c>
      <c r="L2" t="s">
        <v>13</v>
      </c>
      <c r="M2" t="s">
        <v>11</v>
      </c>
      <c r="N2" t="s">
        <v>0</v>
      </c>
    </row>
    <row r="3" spans="1:14" x14ac:dyDescent="0.25">
      <c r="A3" t="s">
        <v>56</v>
      </c>
      <c r="B3">
        <v>330</v>
      </c>
      <c r="C3">
        <v>38800</v>
      </c>
      <c r="D3">
        <v>0</v>
      </c>
      <c r="E3" s="5">
        <f>0.7%/100</f>
        <v>6.9999999999999994E-5</v>
      </c>
      <c r="F3" s="5"/>
      <c r="G3">
        <v>40</v>
      </c>
      <c r="H3" s="4">
        <v>3.5000000000000003E-2</v>
      </c>
      <c r="I3">
        <v>0</v>
      </c>
      <c r="J3">
        <v>2030</v>
      </c>
      <c r="K3" t="s">
        <v>55</v>
      </c>
      <c r="N3">
        <v>0.1</v>
      </c>
    </row>
    <row r="4" spans="1:14" x14ac:dyDescent="0.25">
      <c r="A4" t="s">
        <v>57</v>
      </c>
      <c r="B4">
        <v>240</v>
      </c>
      <c r="C4">
        <v>121000</v>
      </c>
      <c r="D4">
        <v>0</v>
      </c>
      <c r="E4" s="5">
        <f>0.35%/100</f>
        <v>3.4999999999999997E-5</v>
      </c>
      <c r="F4" s="5"/>
      <c r="G4">
        <v>40</v>
      </c>
      <c r="H4" s="4">
        <v>3.5000000000000003E-2</v>
      </c>
      <c r="I4">
        <v>0</v>
      </c>
      <c r="J4">
        <v>2030</v>
      </c>
      <c r="K4" t="s">
        <v>55</v>
      </c>
      <c r="N4">
        <v>0.1</v>
      </c>
    </row>
    <row r="5" spans="1:14" x14ac:dyDescent="0.25">
      <c r="A5" t="s">
        <v>60</v>
      </c>
    </row>
    <row r="6" spans="1:14" x14ac:dyDescent="0.25">
      <c r="A6" t="s">
        <v>61</v>
      </c>
    </row>
  </sheetData>
  <autoFilter ref="A2:N2" xr:uid="{2A4BAA7A-A190-40C3-8275-483C16A74E0D}"/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D6FE-4E00-4CD6-871A-4D2AE5966951}">
  <dimension ref="A1:V19"/>
  <sheetViews>
    <sheetView workbookViewId="0">
      <selection activeCell="U9" sqref="U9"/>
    </sheetView>
  </sheetViews>
  <sheetFormatPr defaultRowHeight="15" x14ac:dyDescent="0.25"/>
  <cols>
    <col min="11" max="11" width="15.5703125" bestFit="1" customWidth="1"/>
    <col min="12" max="12" width="13.140625" bestFit="1" customWidth="1"/>
    <col min="22" max="22" width="14.7109375" bestFit="1" customWidth="1"/>
  </cols>
  <sheetData>
    <row r="1" spans="1:22" x14ac:dyDescent="0.25">
      <c r="A1" t="s">
        <v>54</v>
      </c>
      <c r="K1" t="s">
        <v>20</v>
      </c>
      <c r="L1">
        <v>300</v>
      </c>
      <c r="M1" t="s">
        <v>21</v>
      </c>
      <c r="N1">
        <v>0.7</v>
      </c>
    </row>
    <row r="2" spans="1:22" x14ac:dyDescent="0.25">
      <c r="L2" t="s">
        <v>8</v>
      </c>
      <c r="N2" t="s">
        <v>51</v>
      </c>
    </row>
    <row r="4" spans="1:22" x14ac:dyDescent="0.25">
      <c r="M4" t="s">
        <v>50</v>
      </c>
      <c r="N4" t="s">
        <v>50</v>
      </c>
      <c r="O4" t="s">
        <v>50</v>
      </c>
      <c r="P4" t="s">
        <v>50</v>
      </c>
      <c r="Q4" t="s">
        <v>50</v>
      </c>
      <c r="R4" t="s">
        <v>50</v>
      </c>
    </row>
    <row r="5" spans="1:22" x14ac:dyDescent="0.25">
      <c r="B5" t="s">
        <v>22</v>
      </c>
      <c r="K5" t="s">
        <v>52</v>
      </c>
      <c r="L5" t="s">
        <v>53</v>
      </c>
      <c r="M5" t="s">
        <v>23</v>
      </c>
      <c r="N5" t="s">
        <v>23</v>
      </c>
      <c r="O5" t="s">
        <v>23</v>
      </c>
      <c r="P5" t="s">
        <v>24</v>
      </c>
      <c r="Q5" t="s">
        <v>24</v>
      </c>
      <c r="R5" t="s">
        <v>24</v>
      </c>
      <c r="T5" t="s">
        <v>15</v>
      </c>
      <c r="U5" t="s">
        <v>9</v>
      </c>
    </row>
    <row r="6" spans="1:22" x14ac:dyDescent="0.25"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35</v>
      </c>
      <c r="N6" t="s">
        <v>36</v>
      </c>
      <c r="O6" t="s">
        <v>37</v>
      </c>
      <c r="P6" t="s">
        <v>35</v>
      </c>
      <c r="Q6" t="s">
        <v>36</v>
      </c>
      <c r="R6" t="s">
        <v>37</v>
      </c>
    </row>
    <row r="7" spans="1:22" x14ac:dyDescent="0.25">
      <c r="B7" t="s">
        <v>38</v>
      </c>
      <c r="C7">
        <v>2.58</v>
      </c>
      <c r="D7">
        <v>7.0000000000000007E-2</v>
      </c>
      <c r="E7">
        <v>0</v>
      </c>
      <c r="F7">
        <v>83</v>
      </c>
      <c r="G7">
        <v>0</v>
      </c>
      <c r="H7">
        <v>0</v>
      </c>
      <c r="I7">
        <v>28</v>
      </c>
      <c r="J7">
        <v>2</v>
      </c>
      <c r="K7">
        <f>(C7+D7/J7)</f>
        <v>2.6150000000000002</v>
      </c>
      <c r="L7">
        <f>E7/J7+F7+G7/J7+H7+I7/J7</f>
        <v>97</v>
      </c>
      <c r="M7">
        <f>$L$1*$N$1*K7+E7/J7*$N$1</f>
        <v>549.15000000000009</v>
      </c>
      <c r="N7" s="1">
        <f>O7-M7</f>
        <v>67.899999999999977</v>
      </c>
      <c r="O7" s="2">
        <f>$L$1*$N$1*K7+L7*$N$1</f>
        <v>617.05000000000007</v>
      </c>
      <c r="P7" s="1">
        <f>M7/$L$1</f>
        <v>1.8305000000000002</v>
      </c>
      <c r="Q7" s="1">
        <f>N7/$L$1</f>
        <v>0.22633333333333325</v>
      </c>
      <c r="R7" s="1">
        <f>O7/$L$1</f>
        <v>2.0568333333333335</v>
      </c>
      <c r="T7">
        <f>K7*10^3</f>
        <v>2615</v>
      </c>
      <c r="U7">
        <f>L7*10^3</f>
        <v>97000</v>
      </c>
      <c r="V7" s="3">
        <f>T7*350*100+U7*350</f>
        <v>125475000</v>
      </c>
    </row>
    <row r="8" spans="1:22" x14ac:dyDescent="0.25">
      <c r="B8" t="s">
        <v>39</v>
      </c>
      <c r="C8">
        <v>0.33</v>
      </c>
      <c r="D8">
        <v>0.56000000000000005</v>
      </c>
      <c r="E8">
        <v>5</v>
      </c>
      <c r="F8">
        <v>216</v>
      </c>
      <c r="G8">
        <v>6.5</v>
      </c>
      <c r="H8">
        <v>23</v>
      </c>
      <c r="I8">
        <v>17.3</v>
      </c>
      <c r="J8">
        <v>2</v>
      </c>
      <c r="K8">
        <f t="shared" ref="K8:K19" si="0">(C8+D8/J8)</f>
        <v>0.6100000000000001</v>
      </c>
      <c r="L8">
        <f t="shared" ref="L8:L19" si="1">E8/J8+F8+G8/J8+H8+I8/J8</f>
        <v>253.4</v>
      </c>
      <c r="M8">
        <f t="shared" ref="M8:M19" si="2">$L$1*$N$1*K8+E8/J8*$N$1</f>
        <v>129.85000000000002</v>
      </c>
      <c r="N8" s="1">
        <f t="shared" ref="N8:N19" si="3">O8-M8</f>
        <v>175.63</v>
      </c>
      <c r="O8" s="2">
        <f t="shared" ref="O8:O19" si="4">$L$1*$N$1*K8+L8*$N$1</f>
        <v>305.48</v>
      </c>
      <c r="P8" s="1">
        <f t="shared" ref="P8:P19" si="5">M8/$L$1</f>
        <v>0.4328333333333334</v>
      </c>
      <c r="Q8" s="1">
        <f t="shared" ref="Q8:Q19" si="6">N8/$L$1</f>
        <v>0.58543333333333336</v>
      </c>
      <c r="R8" s="1">
        <f t="shared" ref="R8:R19" si="7">O8/$L$1</f>
        <v>1.0182666666666667</v>
      </c>
      <c r="T8">
        <f t="shared" ref="T8:T19" si="8">K8*10^3</f>
        <v>610.00000000000011</v>
      </c>
      <c r="U8">
        <f t="shared" ref="U8:U19" si="9">L8*10^3</f>
        <v>253400</v>
      </c>
      <c r="V8" s="3">
        <f t="shared" ref="V8:V19" si="10">T8*350*100+U8*350</f>
        <v>110040000</v>
      </c>
    </row>
    <row r="9" spans="1:22" x14ac:dyDescent="0.25">
      <c r="B9" t="s">
        <v>40</v>
      </c>
      <c r="C9">
        <v>0.33</v>
      </c>
      <c r="D9">
        <v>1.05</v>
      </c>
      <c r="E9">
        <v>0</v>
      </c>
      <c r="F9">
        <v>58.9</v>
      </c>
      <c r="G9">
        <v>54.9</v>
      </c>
      <c r="H9">
        <v>183.5</v>
      </c>
      <c r="I9">
        <v>-6.8</v>
      </c>
      <c r="J9">
        <v>2</v>
      </c>
      <c r="K9">
        <f t="shared" si="0"/>
        <v>0.85499999999999998</v>
      </c>
      <c r="L9">
        <f t="shared" si="1"/>
        <v>266.45000000000005</v>
      </c>
      <c r="M9">
        <f t="shared" si="2"/>
        <v>179.54999999999998</v>
      </c>
      <c r="N9" s="1">
        <f t="shared" si="3"/>
        <v>186.51500000000001</v>
      </c>
      <c r="O9" s="2">
        <f t="shared" si="4"/>
        <v>366.065</v>
      </c>
      <c r="P9" s="1">
        <f t="shared" si="5"/>
        <v>0.59849999999999992</v>
      </c>
      <c r="Q9" s="1">
        <f t="shared" si="6"/>
        <v>0.6217166666666667</v>
      </c>
      <c r="R9" s="1">
        <f t="shared" si="7"/>
        <v>1.2202166666666667</v>
      </c>
      <c r="T9">
        <f t="shared" si="8"/>
        <v>855</v>
      </c>
      <c r="U9">
        <f t="shared" si="9"/>
        <v>266450.00000000006</v>
      </c>
      <c r="V9" s="3">
        <f t="shared" si="10"/>
        <v>123182500.00000001</v>
      </c>
    </row>
    <row r="10" spans="1:22" x14ac:dyDescent="0.25">
      <c r="B10" t="s">
        <v>41</v>
      </c>
      <c r="C10">
        <v>2.0499999999999998</v>
      </c>
      <c r="D10">
        <v>0.11</v>
      </c>
      <c r="E10">
        <v>0</v>
      </c>
      <c r="F10">
        <v>90</v>
      </c>
      <c r="G10">
        <v>18</v>
      </c>
      <c r="H10">
        <v>0</v>
      </c>
      <c r="I10">
        <v>24</v>
      </c>
      <c r="J10">
        <v>2</v>
      </c>
      <c r="K10">
        <f t="shared" si="0"/>
        <v>2.105</v>
      </c>
      <c r="L10">
        <f t="shared" si="1"/>
        <v>111</v>
      </c>
      <c r="M10">
        <f t="shared" si="2"/>
        <v>442.05</v>
      </c>
      <c r="N10" s="1">
        <f t="shared" si="3"/>
        <v>77.699999999999989</v>
      </c>
      <c r="O10" s="2">
        <f t="shared" si="4"/>
        <v>519.75</v>
      </c>
      <c r="P10" s="1">
        <f t="shared" si="5"/>
        <v>1.4735</v>
      </c>
      <c r="Q10" s="1">
        <f t="shared" si="6"/>
        <v>0.25899999999999995</v>
      </c>
      <c r="R10" s="1">
        <f t="shared" si="7"/>
        <v>1.7324999999999999</v>
      </c>
      <c r="T10">
        <f t="shared" si="8"/>
        <v>2105</v>
      </c>
      <c r="U10">
        <f t="shared" si="9"/>
        <v>111000</v>
      </c>
      <c r="V10" s="3">
        <f t="shared" si="10"/>
        <v>112525000</v>
      </c>
    </row>
    <row r="11" spans="1:22" x14ac:dyDescent="0.25">
      <c r="B11" t="s">
        <v>42</v>
      </c>
      <c r="C11">
        <v>0.28999999999999998</v>
      </c>
      <c r="D11">
        <v>1.06</v>
      </c>
      <c r="E11">
        <v>0</v>
      </c>
      <c r="F11">
        <v>60.8</v>
      </c>
      <c r="G11">
        <v>63.17</v>
      </c>
      <c r="H11">
        <v>216.6</v>
      </c>
      <c r="I11">
        <v>143.66</v>
      </c>
      <c r="J11">
        <v>2</v>
      </c>
      <c r="K11">
        <f t="shared" si="0"/>
        <v>0.82000000000000006</v>
      </c>
      <c r="L11">
        <f t="shared" si="1"/>
        <v>380.815</v>
      </c>
      <c r="M11">
        <f t="shared" si="2"/>
        <v>172.20000000000002</v>
      </c>
      <c r="N11" s="1">
        <f t="shared" si="3"/>
        <v>266.57049999999992</v>
      </c>
      <c r="O11" s="2">
        <f t="shared" si="4"/>
        <v>438.77049999999997</v>
      </c>
      <c r="P11" s="1">
        <f t="shared" si="5"/>
        <v>0.57400000000000007</v>
      </c>
      <c r="Q11" s="1">
        <f t="shared" si="6"/>
        <v>0.88856833333333307</v>
      </c>
      <c r="R11" s="1">
        <f t="shared" si="7"/>
        <v>1.4625683333333332</v>
      </c>
      <c r="T11">
        <f t="shared" si="8"/>
        <v>820.00000000000011</v>
      </c>
      <c r="U11">
        <f t="shared" si="9"/>
        <v>380815</v>
      </c>
      <c r="V11" s="3">
        <f t="shared" si="10"/>
        <v>161985250</v>
      </c>
    </row>
    <row r="12" spans="1:22" x14ac:dyDescent="0.25">
      <c r="B12" t="s">
        <v>43</v>
      </c>
      <c r="C12">
        <v>0.61</v>
      </c>
      <c r="D12">
        <v>0.74</v>
      </c>
      <c r="E12">
        <v>0</v>
      </c>
      <c r="F12">
        <v>58.9</v>
      </c>
      <c r="G12">
        <v>54.9</v>
      </c>
      <c r="H12">
        <v>130.83000000000001</v>
      </c>
      <c r="I12">
        <v>0</v>
      </c>
      <c r="J12">
        <v>2</v>
      </c>
      <c r="K12">
        <f t="shared" si="0"/>
        <v>0.98</v>
      </c>
      <c r="L12">
        <f t="shared" si="1"/>
        <v>217.18</v>
      </c>
      <c r="M12">
        <f t="shared" si="2"/>
        <v>205.79999999999998</v>
      </c>
      <c r="N12" s="1">
        <f t="shared" si="3"/>
        <v>152.02599999999998</v>
      </c>
      <c r="O12" s="2">
        <f t="shared" si="4"/>
        <v>357.82599999999996</v>
      </c>
      <c r="P12" s="1">
        <f t="shared" si="5"/>
        <v>0.68599999999999994</v>
      </c>
      <c r="Q12" s="1">
        <f t="shared" si="6"/>
        <v>0.50675333333333328</v>
      </c>
      <c r="R12" s="1">
        <f t="shared" si="7"/>
        <v>1.1927533333333331</v>
      </c>
      <c r="T12">
        <f t="shared" si="8"/>
        <v>980</v>
      </c>
      <c r="U12">
        <f t="shared" si="9"/>
        <v>217180</v>
      </c>
      <c r="V12" s="3">
        <f t="shared" si="10"/>
        <v>110313000</v>
      </c>
    </row>
    <row r="13" spans="1:22" x14ac:dyDescent="0.25">
      <c r="B13" t="s">
        <v>44</v>
      </c>
      <c r="C13">
        <v>0.5</v>
      </c>
      <c r="D13">
        <v>0.45</v>
      </c>
      <c r="E13">
        <v>0</v>
      </c>
      <c r="F13">
        <v>58.9</v>
      </c>
      <c r="G13">
        <v>54.9</v>
      </c>
      <c r="H13">
        <v>0</v>
      </c>
      <c r="I13">
        <v>111.3</v>
      </c>
      <c r="J13">
        <v>2</v>
      </c>
      <c r="K13">
        <f t="shared" si="0"/>
        <v>0.72499999999999998</v>
      </c>
      <c r="L13">
        <f t="shared" si="1"/>
        <v>142</v>
      </c>
      <c r="M13">
        <f t="shared" si="2"/>
        <v>152.25</v>
      </c>
      <c r="N13" s="1">
        <f t="shared" si="3"/>
        <v>99.399999999999977</v>
      </c>
      <c r="O13" s="2">
        <f t="shared" si="4"/>
        <v>251.64999999999998</v>
      </c>
      <c r="P13" s="1">
        <f t="shared" si="5"/>
        <v>0.50749999999999995</v>
      </c>
      <c r="Q13" s="1">
        <f t="shared" si="6"/>
        <v>0.33133333333333326</v>
      </c>
      <c r="R13" s="1">
        <f t="shared" si="7"/>
        <v>0.83883333333333321</v>
      </c>
      <c r="T13">
        <f t="shared" si="8"/>
        <v>725</v>
      </c>
      <c r="U13">
        <f t="shared" si="9"/>
        <v>142000</v>
      </c>
      <c r="V13" s="3">
        <f t="shared" si="10"/>
        <v>75075000</v>
      </c>
    </row>
    <row r="14" spans="1:22" x14ac:dyDescent="0.25">
      <c r="B14" t="s">
        <v>45</v>
      </c>
      <c r="C14">
        <v>1.5</v>
      </c>
      <c r="D14">
        <v>0.87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f t="shared" si="0"/>
        <v>1.9350000000000001</v>
      </c>
      <c r="L14">
        <f t="shared" si="1"/>
        <v>0</v>
      </c>
      <c r="M14">
        <f t="shared" si="2"/>
        <v>406.35</v>
      </c>
      <c r="N14" s="1">
        <f t="shared" si="3"/>
        <v>0</v>
      </c>
      <c r="O14" s="2">
        <f t="shared" si="4"/>
        <v>406.35</v>
      </c>
      <c r="P14" s="1">
        <f t="shared" si="5"/>
        <v>1.3545</v>
      </c>
      <c r="Q14" s="1">
        <f t="shared" si="6"/>
        <v>0</v>
      </c>
      <c r="R14" s="1">
        <f t="shared" si="7"/>
        <v>1.3545</v>
      </c>
      <c r="T14">
        <f t="shared" si="8"/>
        <v>1935</v>
      </c>
      <c r="U14">
        <f t="shared" si="9"/>
        <v>0</v>
      </c>
      <c r="V14" s="3">
        <f t="shared" si="10"/>
        <v>67725000</v>
      </c>
    </row>
    <row r="15" spans="1:22" x14ac:dyDescent="0.25">
      <c r="B15" t="s">
        <v>46</v>
      </c>
      <c r="C15">
        <v>0.35</v>
      </c>
      <c r="D15">
        <v>1.85</v>
      </c>
      <c r="E15">
        <v>0</v>
      </c>
      <c r="F15">
        <v>65</v>
      </c>
      <c r="G15">
        <v>54</v>
      </c>
      <c r="H15">
        <v>125</v>
      </c>
      <c r="I15">
        <v>218.95</v>
      </c>
      <c r="J15">
        <v>2</v>
      </c>
      <c r="K15">
        <f t="shared" si="0"/>
        <v>1.2749999999999999</v>
      </c>
      <c r="L15">
        <f t="shared" si="1"/>
        <v>326.47500000000002</v>
      </c>
      <c r="M15">
        <f t="shared" si="2"/>
        <v>267.75</v>
      </c>
      <c r="N15" s="1">
        <f t="shared" si="3"/>
        <v>228.53250000000003</v>
      </c>
      <c r="O15" s="2">
        <f t="shared" si="4"/>
        <v>496.28250000000003</v>
      </c>
      <c r="P15" s="1">
        <f t="shared" si="5"/>
        <v>0.89249999999999996</v>
      </c>
      <c r="Q15" s="1">
        <f t="shared" si="6"/>
        <v>0.76177500000000009</v>
      </c>
      <c r="R15" s="1">
        <f t="shared" si="7"/>
        <v>1.6542750000000002</v>
      </c>
      <c r="T15">
        <f t="shared" si="8"/>
        <v>1275</v>
      </c>
      <c r="U15">
        <f t="shared" si="9"/>
        <v>326475</v>
      </c>
      <c r="V15" s="3">
        <f t="shared" si="10"/>
        <v>158891250</v>
      </c>
    </row>
    <row r="16" spans="1:22" x14ac:dyDescent="0.25">
      <c r="B16" t="s">
        <v>47</v>
      </c>
      <c r="C16">
        <v>1.3</v>
      </c>
      <c r="D16">
        <v>0</v>
      </c>
      <c r="E16">
        <v>0</v>
      </c>
      <c r="F16">
        <v>100</v>
      </c>
      <c r="G16">
        <v>0</v>
      </c>
      <c r="H16">
        <v>75</v>
      </c>
      <c r="I16">
        <v>0</v>
      </c>
      <c r="J16">
        <v>2</v>
      </c>
      <c r="K16">
        <f t="shared" si="0"/>
        <v>1.3</v>
      </c>
      <c r="L16">
        <f t="shared" si="1"/>
        <v>175</v>
      </c>
      <c r="M16">
        <f t="shared" si="2"/>
        <v>273</v>
      </c>
      <c r="N16" s="1">
        <f t="shared" si="3"/>
        <v>122.5</v>
      </c>
      <c r="O16" s="2">
        <f t="shared" si="4"/>
        <v>395.5</v>
      </c>
      <c r="P16" s="1">
        <f t="shared" si="5"/>
        <v>0.91</v>
      </c>
      <c r="Q16" s="1">
        <f t="shared" si="6"/>
        <v>0.40833333333333333</v>
      </c>
      <c r="R16" s="1">
        <f t="shared" si="7"/>
        <v>1.3183333333333334</v>
      </c>
      <c r="T16">
        <f t="shared" si="8"/>
        <v>1300</v>
      </c>
      <c r="U16">
        <f t="shared" si="9"/>
        <v>175000</v>
      </c>
      <c r="V16" s="3">
        <f t="shared" si="10"/>
        <v>106750000</v>
      </c>
    </row>
    <row r="17" spans="2:22" x14ac:dyDescent="0.25">
      <c r="B17" t="s">
        <v>48</v>
      </c>
      <c r="C17">
        <v>0.63</v>
      </c>
      <c r="D17">
        <v>0.56000000000000005</v>
      </c>
      <c r="E17">
        <v>4.0599999999999996</v>
      </c>
      <c r="F17">
        <v>157</v>
      </c>
      <c r="G17">
        <v>0</v>
      </c>
      <c r="H17">
        <v>-14.93</v>
      </c>
      <c r="I17">
        <v>0</v>
      </c>
      <c r="J17">
        <v>2</v>
      </c>
      <c r="K17">
        <f t="shared" si="0"/>
        <v>0.91</v>
      </c>
      <c r="L17">
        <f t="shared" si="1"/>
        <v>144.1</v>
      </c>
      <c r="M17">
        <f t="shared" si="2"/>
        <v>192.52099999999999</v>
      </c>
      <c r="N17" s="1">
        <f t="shared" si="3"/>
        <v>99.448999999999984</v>
      </c>
      <c r="O17" s="2">
        <f t="shared" si="4"/>
        <v>291.96999999999997</v>
      </c>
      <c r="P17" s="1">
        <f t="shared" si="5"/>
        <v>0.64173666666666662</v>
      </c>
      <c r="Q17" s="1">
        <f t="shared" si="6"/>
        <v>0.33149666666666661</v>
      </c>
      <c r="R17" s="1">
        <f t="shared" si="7"/>
        <v>0.97323333333333328</v>
      </c>
      <c r="T17">
        <f t="shared" si="8"/>
        <v>910</v>
      </c>
      <c r="U17">
        <f t="shared" si="9"/>
        <v>144100</v>
      </c>
      <c r="V17" s="3">
        <f t="shared" si="10"/>
        <v>82285000</v>
      </c>
    </row>
    <row r="18" spans="2:22" x14ac:dyDescent="0.25">
      <c r="B18" t="s">
        <v>42</v>
      </c>
      <c r="C18">
        <v>0.63</v>
      </c>
      <c r="D18">
        <v>1.45</v>
      </c>
      <c r="E18">
        <v>0</v>
      </c>
      <c r="F18">
        <v>103</v>
      </c>
      <c r="G18">
        <v>62.6</v>
      </c>
      <c r="H18">
        <v>475.9</v>
      </c>
      <c r="I18">
        <v>46.07</v>
      </c>
      <c r="J18">
        <v>2</v>
      </c>
      <c r="K18">
        <f t="shared" si="0"/>
        <v>1.355</v>
      </c>
      <c r="L18">
        <f t="shared" si="1"/>
        <v>633.23500000000001</v>
      </c>
      <c r="M18">
        <f t="shared" si="2"/>
        <v>284.55</v>
      </c>
      <c r="N18" s="1">
        <f t="shared" si="3"/>
        <v>443.26449999999994</v>
      </c>
      <c r="O18" s="2">
        <f t="shared" si="4"/>
        <v>727.81449999999995</v>
      </c>
      <c r="P18" s="1">
        <f t="shared" si="5"/>
        <v>0.94850000000000001</v>
      </c>
      <c r="Q18" s="1">
        <f t="shared" si="6"/>
        <v>1.4775483333333332</v>
      </c>
      <c r="R18" s="1">
        <f t="shared" si="7"/>
        <v>2.4260483333333331</v>
      </c>
      <c r="T18">
        <f t="shared" si="8"/>
        <v>1355</v>
      </c>
      <c r="U18">
        <f t="shared" si="9"/>
        <v>633235</v>
      </c>
      <c r="V18" s="3">
        <f t="shared" si="10"/>
        <v>269057250</v>
      </c>
    </row>
    <row r="19" spans="2:22" x14ac:dyDescent="0.25">
      <c r="B19" t="s">
        <v>49</v>
      </c>
      <c r="C19">
        <v>1.48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</v>
      </c>
      <c r="K19">
        <f t="shared" si="0"/>
        <v>1.48</v>
      </c>
      <c r="L19">
        <f t="shared" si="1"/>
        <v>0</v>
      </c>
      <c r="M19">
        <f t="shared" si="2"/>
        <v>310.8</v>
      </c>
      <c r="N19" s="1">
        <f t="shared" si="3"/>
        <v>0</v>
      </c>
      <c r="O19" s="2">
        <f t="shared" si="4"/>
        <v>310.8</v>
      </c>
      <c r="P19" s="1">
        <f t="shared" si="5"/>
        <v>1.036</v>
      </c>
      <c r="Q19" s="1">
        <f t="shared" si="6"/>
        <v>0</v>
      </c>
      <c r="R19" s="1">
        <f t="shared" si="7"/>
        <v>1.036</v>
      </c>
      <c r="T19">
        <f t="shared" si="8"/>
        <v>1480</v>
      </c>
      <c r="U19">
        <f t="shared" si="9"/>
        <v>0</v>
      </c>
      <c r="V19" s="3">
        <f t="shared" si="10"/>
        <v>51800000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59A8-D123-4429-B71D-A74BAF1E63EB}">
  <dimension ref="A1"/>
  <sheetViews>
    <sheetView workbookViewId="0"/>
  </sheetViews>
  <sheetFormatPr defaultRowHeight="15" x14ac:dyDescent="0.25"/>
  <sheetData>
    <row r="1" spans="1:1" x14ac:dyDescent="0.25">
      <c r="A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ToModel</vt:lpstr>
      <vt:lpstr>DC</vt:lpstr>
      <vt:lpstr>ACDC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Wiegner, J.F. (Jan)</dc:creator>
  <cp:lastModifiedBy>Wiegner, J.F. (Jan)</cp:lastModifiedBy>
  <dcterms:created xsi:type="dcterms:W3CDTF">2023-05-15T12:02:46Z</dcterms:created>
  <dcterms:modified xsi:type="dcterms:W3CDTF">2023-05-30T12:43:54Z</dcterms:modified>
</cp:coreProperties>
</file>