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52A9A8F6-8DF9-7446-BE4C-31AB21582BF1}" xr6:coauthVersionLast="47" xr6:coauthVersionMax="47" xr10:uidLastSave="{00000000-0000-0000-0000-000000000000}"/>
  <bookViews>
    <workbookView xWindow="-16340" yWindow="-28200" windowWidth="34400" windowHeight="28200" xr2:uid="{4744121E-B244-4E38-BC03-44EC048BC8B4}"/>
  </bookViews>
  <sheets>
    <sheet name="ToModel_2025" sheetId="14" r:id="rId1"/>
    <sheet name="ToModel" sheetId="1" r:id="rId2"/>
    <sheet name="Sources" sheetId="2" r:id="rId3"/>
    <sheet name="PyPSA" sheetId="7" r:id="rId4"/>
    <sheet name="DEA_conversion" sheetId="3" r:id="rId5"/>
    <sheet name="DEA_PV_utility" sheetId="15" r:id="rId6"/>
    <sheet name="DEA_H2 Storage" sheetId="8" r:id="rId7"/>
    <sheet name="DEA_REFuels" sheetId="6" r:id="rId8"/>
    <sheet name="DEA_Battery" sheetId="4" r:id="rId9"/>
    <sheet name="DEA_pumpedHydro" sheetId="5" r:id="rId10"/>
    <sheet name="DEA_HP_seawater" sheetId="10" r:id="rId11"/>
    <sheet name="DEA_HP_airsource" sheetId="11" r:id="rId12"/>
    <sheet name="DEA_DAC_SS" sheetId="12" r:id="rId13"/>
    <sheet name="DEA_storage_offshore" sheetId="13" r:id="rId14"/>
  </sheets>
  <externalReferences>
    <externalReference r:id="rId15"/>
  </externalReferences>
  <definedNames>
    <definedName name="_xlnm._FilterDatabase" localSheetId="7" hidden="1">DEA_REFuels!$A$1:$K$4959</definedName>
    <definedName name="_xlnm._FilterDatabase" localSheetId="3"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14" l="1"/>
  <c r="D32" i="14"/>
  <c r="B32" i="14"/>
  <c r="D32" i="1"/>
  <c r="B32" i="1"/>
  <c r="E39" i="14"/>
  <c r="D39" i="14"/>
  <c r="B39" i="14"/>
  <c r="E38" i="14"/>
  <c r="D38" i="14"/>
  <c r="B38" i="14"/>
  <c r="E39" i="1"/>
  <c r="E38" i="1"/>
  <c r="B39" i="1"/>
  <c r="B38" i="1"/>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O39" i="1" l="1"/>
  <c r="D39" i="1" s="1"/>
  <c r="O36" i="1"/>
  <c r="O37" i="1"/>
  <c r="O38" i="1"/>
  <c r="D38" i="1" s="1"/>
  <c r="C32" i="1"/>
  <c r="O32" i="1" s="1"/>
  <c r="E34" i="1"/>
  <c r="B34" i="1"/>
  <c r="C34" i="1"/>
  <c r="O34" i="1" s="1"/>
  <c r="E33" i="1"/>
  <c r="C33" i="1"/>
  <c r="O33" i="1" s="1"/>
  <c r="B33" i="1"/>
  <c r="G14" i="1"/>
  <c r="H14" i="1"/>
  <c r="I14" i="1"/>
  <c r="K14" i="1"/>
  <c r="M14" i="1"/>
  <c r="N14" i="1"/>
  <c r="P14" i="1"/>
  <c r="H24" i="1"/>
  <c r="I24" i="1"/>
  <c r="M24" i="1"/>
  <c r="N24" i="1"/>
  <c r="P24" i="1"/>
  <c r="D4" i="1"/>
  <c r="D3" i="1"/>
  <c r="D6" i="1"/>
  <c r="D5" i="1"/>
  <c r="J29" i="1"/>
  <c r="J28" i="1"/>
  <c r="I27" i="1"/>
  <c r="I26" i="1"/>
  <c r="L25" i="1"/>
  <c r="L24" i="1" s="1"/>
  <c r="L13" i="1"/>
  <c r="L15" i="1"/>
  <c r="L14" i="1" s="1"/>
  <c r="L16" i="1"/>
  <c r="L12" i="1"/>
  <c r="K25" i="1"/>
  <c r="K24" i="1" s="1"/>
  <c r="K15" i="1"/>
  <c r="K13" i="1"/>
  <c r="K12" i="1"/>
  <c r="J25" i="1"/>
  <c r="J24" i="1" s="1"/>
  <c r="J13" i="1"/>
  <c r="J15" i="1"/>
  <c r="J14" i="1" s="1"/>
  <c r="J16" i="1"/>
  <c r="K16" i="1"/>
  <c r="J12" i="1"/>
  <c r="K22" i="1"/>
  <c r="K21" i="1"/>
  <c r="K20" i="1"/>
  <c r="J20" i="1"/>
  <c r="K19" i="1"/>
  <c r="J19" i="1"/>
  <c r="J18" i="1"/>
  <c r="K18" i="1"/>
  <c r="K17" i="1"/>
  <c r="J17" i="1"/>
  <c r="I11" i="1"/>
  <c r="I10" i="1"/>
  <c r="I6" i="1"/>
  <c r="I4" i="1"/>
  <c r="I5" i="1"/>
  <c r="I3" i="1"/>
  <c r="I31" i="1" s="1"/>
  <c r="H9" i="1"/>
  <c r="H8" i="1"/>
  <c r="H7" i="1"/>
  <c r="E7" i="1"/>
  <c r="C7" i="1"/>
  <c r="O7" i="1" s="1"/>
  <c r="E10" i="1"/>
  <c r="E11" i="1"/>
  <c r="E15" i="1"/>
  <c r="E14" i="1" s="1"/>
  <c r="E16" i="1"/>
  <c r="E28" i="1"/>
  <c r="E29" i="1"/>
  <c r="O13" i="1"/>
  <c r="O12" i="1"/>
  <c r="E9" i="1"/>
  <c r="E8" i="1"/>
  <c r="D34" i="1" l="1"/>
  <c r="D33" i="1"/>
  <c r="C29" i="1"/>
  <c r="O29" i="1" s="1"/>
  <c r="C28" i="1"/>
  <c r="O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8" i="1" l="1"/>
  <c r="D29" i="1"/>
  <c r="E87" i="8"/>
  <c r="E27" i="1" l="1"/>
  <c r="E26" i="1"/>
  <c r="C27" i="1"/>
  <c r="O27" i="1" s="1"/>
  <c r="C26" i="1"/>
  <c r="O26" i="1" s="1"/>
  <c r="B27" i="1"/>
  <c r="D27" i="1" s="1"/>
  <c r="B26" i="1"/>
  <c r="D26" i="1" s="1"/>
  <c r="G26" i="1"/>
  <c r="O30" i="1"/>
  <c r="O31" i="1"/>
  <c r="G25" i="1"/>
  <c r="G24" i="1" s="1"/>
  <c r="E20" i="1"/>
  <c r="E22" i="1" s="1"/>
  <c r="G20" i="1"/>
  <c r="G22" i="1" s="1"/>
  <c r="E19" i="1"/>
  <c r="E21" i="1" s="1"/>
  <c r="G19" i="1"/>
  <c r="G21" i="1" s="1"/>
  <c r="B19" i="1"/>
  <c r="B21" i="1" s="1"/>
  <c r="B20" i="1"/>
  <c r="B22" i="1" s="1"/>
  <c r="E23" i="1"/>
  <c r="C23" i="1"/>
  <c r="O23" i="1" s="1"/>
  <c r="B6" i="1"/>
  <c r="B4" i="1"/>
  <c r="C4" i="1"/>
  <c r="O4" i="1" s="1"/>
  <c r="C3" i="1"/>
  <c r="O3" i="1" s="1"/>
  <c r="C6" i="1"/>
  <c r="O6" i="1" s="1"/>
  <c r="C5" i="1"/>
  <c r="O5" i="1" s="1"/>
  <c r="B5" i="1"/>
  <c r="B3" i="1"/>
  <c r="B31" i="1" s="1"/>
  <c r="C18" i="1" l="1"/>
  <c r="O18" i="1" s="1"/>
  <c r="C17" i="1"/>
  <c r="O17" i="1" s="1"/>
  <c r="E25" i="1"/>
  <c r="E24" i="1" s="1"/>
  <c r="B16" i="1"/>
  <c r="B15" i="1"/>
  <c r="B14" i="1" s="1"/>
  <c r="C16" i="1"/>
  <c r="O16" i="1" s="1"/>
  <c r="C15" i="1"/>
  <c r="C14" i="1" s="1"/>
  <c r="C9" i="1"/>
  <c r="O9" i="1" s="1"/>
  <c r="C8" i="1"/>
  <c r="O8" i="1" s="1"/>
  <c r="C11" i="1"/>
  <c r="O11" i="1" s="1"/>
  <c r="C10" i="1"/>
  <c r="O10" i="1" s="1"/>
  <c r="C25" i="1" l="1"/>
  <c r="O15" i="1"/>
  <c r="C20" i="1"/>
  <c r="O20" i="1" s="1"/>
  <c r="B25" i="1"/>
  <c r="B24" i="1" s="1"/>
  <c r="C19" i="1"/>
  <c r="O19" i="1" s="1"/>
  <c r="D16" i="1"/>
  <c r="D15" i="1" l="1"/>
  <c r="O14" i="1"/>
  <c r="O25" i="1"/>
  <c r="O24" i="1" s="1"/>
  <c r="C24" i="1"/>
  <c r="C21" i="1"/>
  <c r="O21" i="1" s="1"/>
  <c r="C22" i="1"/>
  <c r="O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<sst xmlns="http://schemas.openxmlformats.org/spreadsheetml/2006/main" count="278166" uniqueCount="2225">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</sst>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72" formatCode="#,##0.00;\-#,##0.00;&quot;-&quot;;@"/>
    <numFmt numFmtId="173" formatCode="0.0%"/>
    <numFmt numFmtId="174" formatCode="0.0000"/>
    <numFmt numFmtId="175" formatCode="0.00000"/>
  </numFmts>
  <fonts count="6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s>
  <fills count="17">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xf numFmtId="0" fontId="62" fillId="0" borderId="0"/>
  </cellStyleXfs>
  <cellXfs count="397">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167" fontId="0" fillId="11" borderId="0" xfId="0" applyNumberFormat="1" applyFill="1"/>
    <xf numFmtId="0" fontId="48" fillId="12" borderId="0" xfId="0" applyFont="1" applyFill="1"/>
    <xf numFmtId="0" fontId="48" fillId="12" borderId="0" xfId="0" applyFont="1" applyFill="1" applyAlignment="1">
      <alignment horizontal="center"/>
    </xf>
    <xf numFmtId="0" fontId="49" fillId="12" borderId="0" xfId="0" applyFont="1" applyFill="1"/>
    <xf numFmtId="0" fontId="49" fillId="12" borderId="34" xfId="0" applyFont="1" applyFill="1" applyBorder="1"/>
    <xf numFmtId="0" fontId="48" fillId="12" borderId="34" xfId="0" applyFont="1" applyFill="1" applyBorder="1" applyAlignment="1">
      <alignment horizontal="center"/>
    </xf>
    <xf numFmtId="0" fontId="48" fillId="0" borderId="0" xfId="0" applyFont="1"/>
    <xf numFmtId="0" fontId="50" fillId="13" borderId="42" xfId="0" applyFont="1" applyFill="1" applyBorder="1" applyAlignment="1">
      <alignment horizontal="left" vertical="top"/>
    </xf>
    <xf numFmtId="0" fontId="51" fillId="13" borderId="42" xfId="0" applyFont="1" applyFill="1" applyBorder="1" applyAlignment="1">
      <alignment horizontal="left" vertical="top"/>
    </xf>
    <xf numFmtId="0" fontId="50" fillId="13" borderId="42" xfId="0" applyFont="1" applyFill="1" applyBorder="1" applyAlignment="1">
      <alignment vertical="top"/>
    </xf>
    <xf numFmtId="0" fontId="52" fillId="13" borderId="0" xfId="0" applyFont="1" applyFill="1" applyAlignment="1">
      <alignment horizontal="left" vertical="top"/>
    </xf>
    <xf numFmtId="0" fontId="31" fillId="13" borderId="0" xfId="0" applyFont="1" applyFill="1" applyAlignment="1">
      <alignment horizontal="right" vertical="top"/>
    </xf>
    <xf numFmtId="0" fontId="50" fillId="13" borderId="0" xfId="0" applyFont="1" applyFill="1" applyAlignment="1">
      <alignment horizontal="right" vertical="top"/>
    </xf>
    <xf numFmtId="0" fontId="50" fillId="13" borderId="0" xfId="0" applyFont="1" applyFill="1" applyAlignment="1">
      <alignment horizontal="center" vertical="top"/>
    </xf>
    <xf numFmtId="0" fontId="53" fillId="13" borderId="34" xfId="0" applyFont="1" applyFill="1" applyBorder="1" applyAlignment="1">
      <alignment horizontal="left" vertical="top"/>
    </xf>
    <xf numFmtId="0" fontId="52" fillId="13" borderId="34" xfId="0" applyFont="1" applyFill="1" applyBorder="1" applyAlignment="1">
      <alignment horizontal="left" vertical="top"/>
    </xf>
    <xf numFmtId="0" fontId="50" fillId="13" borderId="34" xfId="0" applyFont="1" applyFill="1" applyBorder="1" applyAlignment="1">
      <alignment horizontal="right" vertical="top"/>
    </xf>
    <xf numFmtId="0" fontId="50" fillId="13" borderId="34" xfId="0" applyFont="1" applyFill="1" applyBorder="1" applyAlignment="1">
      <alignment horizontal="center" vertical="top"/>
    </xf>
    <xf numFmtId="0" fontId="53" fillId="10" borderId="0" xfId="0" applyFont="1" applyFill="1" applyAlignment="1">
      <alignment horizontal="left" vertical="top"/>
    </xf>
    <xf numFmtId="0" fontId="53" fillId="9" borderId="0" xfId="0" applyFont="1" applyFill="1" applyAlignment="1">
      <alignment horizontal="left" vertical="top"/>
    </xf>
    <xf numFmtId="0" fontId="54" fillId="0" borderId="0" xfId="0" applyFont="1"/>
    <xf numFmtId="0" fontId="50" fillId="9" borderId="0" xfId="0" applyFont="1" applyFill="1" applyAlignment="1">
      <alignment horizontal="right" vertical="top"/>
    </xf>
    <xf numFmtId="0" fontId="50" fillId="9" borderId="0" xfId="0" applyFont="1" applyFill="1" applyAlignment="1">
      <alignment horizontal="center" vertical="top"/>
    </xf>
    <xf numFmtId="0" fontId="50" fillId="10" borderId="0" xfId="0" applyFont="1" applyFill="1" applyAlignment="1">
      <alignment horizontal="left" vertical="top"/>
    </xf>
    <xf numFmtId="0" fontId="51" fillId="10" borderId="0" xfId="0" applyFont="1" applyFill="1" applyAlignment="1">
      <alignment horizontal="left" vertical="top"/>
    </xf>
    <xf numFmtId="0" fontId="50" fillId="10" borderId="0" xfId="0" applyFont="1" applyFill="1" applyAlignment="1">
      <alignment horizontal="right" vertical="top"/>
    </xf>
    <xf numFmtId="0" fontId="50" fillId="10" borderId="0" xfId="0" applyFont="1" applyFill="1" applyAlignment="1">
      <alignment horizontal="center" vertical="top"/>
    </xf>
    <xf numFmtId="0" fontId="54" fillId="10" borderId="0" xfId="0" applyFont="1" applyFill="1"/>
    <xf numFmtId="0" fontId="51" fillId="10" borderId="0" xfId="0" applyFont="1" applyFill="1" applyAlignment="1">
      <alignment horizontal="right" vertical="top"/>
    </xf>
    <xf numFmtId="0" fontId="51" fillId="10" borderId="0" xfId="0" applyFont="1" applyFill="1" applyAlignment="1">
      <alignment horizontal="center" vertical="top"/>
    </xf>
    <xf numFmtId="49" fontId="55" fillId="10" borderId="0" xfId="0" applyNumberFormat="1" applyFont="1" applyFill="1" applyAlignment="1">
      <alignment horizontal="left" vertical="top"/>
    </xf>
    <xf numFmtId="164" fontId="51" fillId="10" borderId="0" xfId="0" applyNumberFormat="1" applyFont="1" applyFill="1" applyAlignment="1">
      <alignment horizontal="right" vertical="top"/>
    </xf>
    <xf numFmtId="2" fontId="51" fillId="10" borderId="0" xfId="0" applyNumberFormat="1" applyFont="1" applyFill="1" applyAlignment="1">
      <alignment horizontal="right" vertical="top"/>
    </xf>
    <xf numFmtId="0" fontId="54" fillId="10" borderId="34" xfId="0" applyFont="1" applyFill="1" applyBorder="1"/>
    <xf numFmtId="0" fontId="51" fillId="10" borderId="34" xfId="0" applyFont="1" applyFill="1" applyBorder="1" applyAlignment="1">
      <alignment horizontal="left" vertical="top"/>
    </xf>
    <xf numFmtId="0" fontId="51" fillId="10" borderId="34" xfId="0" applyFont="1" applyFill="1" applyBorder="1" applyAlignment="1">
      <alignment horizontal="right" vertical="top"/>
    </xf>
    <xf numFmtId="0" fontId="51" fillId="10" borderId="34" xfId="0" applyFont="1" applyFill="1" applyBorder="1" applyAlignment="1">
      <alignment horizontal="center" vertical="top"/>
    </xf>
    <xf numFmtId="0" fontId="48" fillId="13" borderId="42" xfId="0" applyFont="1" applyFill="1" applyBorder="1" applyAlignment="1">
      <alignment horizontal="left" vertical="top"/>
    </xf>
    <xf numFmtId="0" fontId="56" fillId="13" borderId="42" xfId="0" applyFont="1" applyFill="1" applyBorder="1" applyAlignment="1">
      <alignment horizontal="left" vertical="top"/>
    </xf>
    <xf numFmtId="0" fontId="57" fillId="13" borderId="42" xfId="0" applyFont="1" applyFill="1" applyBorder="1" applyAlignment="1">
      <alignment horizontal="centerContinuous" vertical="top" wrapText="1"/>
    </xf>
    <xf numFmtId="0" fontId="58" fillId="13" borderId="0" xfId="0" applyFont="1" applyFill="1" applyAlignment="1">
      <alignment horizontal="left" vertical="top"/>
    </xf>
    <xf numFmtId="0" fontId="56" fillId="13" borderId="0" xfId="0" applyFont="1" applyFill="1" applyAlignment="1">
      <alignment horizontal="left" vertical="top"/>
    </xf>
    <xf numFmtId="0" fontId="57" fillId="13" borderId="0" xfId="0" applyFont="1" applyFill="1" applyAlignment="1">
      <alignment horizontal="right" vertical="top"/>
    </xf>
    <xf numFmtId="0" fontId="57" fillId="13" borderId="0" xfId="0" applyFont="1" applyFill="1" applyAlignment="1">
      <alignment horizontal="center" vertical="top"/>
    </xf>
    <xf numFmtId="0" fontId="56" fillId="13" borderId="34" xfId="0" applyFont="1" applyFill="1" applyBorder="1" applyAlignment="1">
      <alignment horizontal="left" vertical="top"/>
    </xf>
    <xf numFmtId="0" fontId="58" fillId="13" borderId="34" xfId="0" applyFont="1" applyFill="1" applyBorder="1" applyAlignment="1">
      <alignment horizontal="left" vertical="top"/>
    </xf>
    <xf numFmtId="0" fontId="57" fillId="13" borderId="34" xfId="0" applyFont="1" applyFill="1" applyBorder="1" applyAlignment="1">
      <alignment horizontal="right" vertical="top"/>
    </xf>
    <xf numFmtId="0" fontId="57" fillId="13" borderId="34" xfId="0" applyFont="1" applyFill="1" applyBorder="1" applyAlignment="1">
      <alignment horizontal="center" vertical="top"/>
    </xf>
    <xf numFmtId="0" fontId="56" fillId="14" borderId="0" xfId="0" applyFont="1" applyFill="1" applyAlignment="1">
      <alignment horizontal="left" vertical="top"/>
    </xf>
    <xf numFmtId="0" fontId="58" fillId="14" borderId="0" xfId="0" applyFont="1" applyFill="1" applyAlignment="1">
      <alignment horizontal="left" vertical="top"/>
    </xf>
    <xf numFmtId="0" fontId="57" fillId="14" borderId="0" xfId="0" applyFont="1" applyFill="1" applyAlignment="1">
      <alignment horizontal="right" vertical="top"/>
    </xf>
    <xf numFmtId="0" fontId="57" fillId="14" borderId="0" xfId="0" applyFont="1" applyFill="1" applyAlignment="1">
      <alignment horizontal="center" vertical="top"/>
    </xf>
    <xf numFmtId="0" fontId="57" fillId="10" borderId="0" xfId="0" applyFont="1" applyFill="1" applyAlignment="1">
      <alignment horizontal="left" vertical="top"/>
    </xf>
    <xf numFmtId="0" fontId="57" fillId="10" borderId="0" xfId="0" applyFont="1" applyFill="1" applyAlignment="1">
      <alignment horizontal="right" vertical="top"/>
    </xf>
    <xf numFmtId="0" fontId="57" fillId="10" borderId="0" xfId="0" applyFont="1" applyFill="1" applyAlignment="1">
      <alignment horizontal="center" vertical="top"/>
    </xf>
    <xf numFmtId="0" fontId="59" fillId="10" borderId="0" xfId="0" applyFont="1" applyFill="1" applyAlignment="1">
      <alignment horizontal="left" vertical="top"/>
    </xf>
    <xf numFmtId="0" fontId="59" fillId="10" borderId="0" xfId="0" applyFont="1" applyFill="1" applyAlignment="1">
      <alignment horizontal="right" vertical="top"/>
    </xf>
    <xf numFmtId="0" fontId="59" fillId="10" borderId="0" xfId="0" applyFont="1" applyFill="1" applyAlignment="1">
      <alignment horizontal="center" vertical="top"/>
    </xf>
    <xf numFmtId="0" fontId="59" fillId="10" borderId="0" xfId="0" quotePrefix="1" applyFont="1" applyFill="1" applyAlignment="1">
      <alignment horizontal="center" vertical="top"/>
    </xf>
    <xf numFmtId="2" fontId="59" fillId="10" borderId="0" xfId="0" applyNumberFormat="1" applyFont="1" applyFill="1" applyAlignment="1">
      <alignment horizontal="right" vertical="top"/>
    </xf>
    <xf numFmtId="0" fontId="50" fillId="10" borderId="34" xfId="0" applyFont="1" applyFill="1" applyBorder="1" applyAlignment="1">
      <alignment horizontal="left" vertical="top"/>
    </xf>
    <xf numFmtId="0" fontId="59" fillId="10" borderId="34" xfId="0" applyFont="1" applyFill="1" applyBorder="1" applyAlignment="1">
      <alignment horizontal="left" vertical="top"/>
    </xf>
    <xf numFmtId="2" fontId="59" fillId="10" borderId="34" xfId="0" applyNumberFormat="1" applyFont="1" applyFill="1" applyBorder="1" applyAlignment="1">
      <alignment horizontal="right" vertical="top"/>
    </xf>
    <xf numFmtId="0" fontId="61" fillId="12" borderId="0" xfId="0" applyFont="1" applyFill="1" applyAlignment="1">
      <alignment horizontal="right"/>
    </xf>
    <xf numFmtId="0" fontId="62" fillId="0" borderId="0" xfId="0" applyFont="1"/>
    <xf numFmtId="0" fontId="62" fillId="0" borderId="0" xfId="0" applyFont="1" applyAlignment="1">
      <alignment horizontal="center"/>
    </xf>
    <xf numFmtId="9" fontId="62" fillId="0" borderId="0" xfId="0" applyNumberFormat="1" applyFont="1"/>
    <xf numFmtId="9" fontId="62" fillId="0" borderId="0" xfId="0" applyNumberFormat="1" applyFont="1" applyAlignment="1">
      <alignment horizontal="center"/>
    </xf>
    <xf numFmtId="2" fontId="62" fillId="0" borderId="0" xfId="0" applyNumberFormat="1" applyFont="1" applyAlignment="1">
      <alignment horizontal="center"/>
    </xf>
    <xf numFmtId="3" fontId="59" fillId="0" borderId="0" xfId="7" applyNumberFormat="1" applyFont="1" applyAlignment="1">
      <alignment horizontal="center"/>
    </xf>
    <xf numFmtId="2" fontId="59" fillId="0" borderId="0" xfId="0" applyNumberFormat="1" applyFont="1" applyAlignment="1">
      <alignment horizontal="center"/>
    </xf>
    <xf numFmtId="2" fontId="0" fillId="11" borderId="0" xfId="0" applyNumberFormat="1" applyFill="1"/>
    <xf numFmtId="167" fontId="0" fillId="0" borderId="0" xfId="0" applyNumberFormat="1"/>
    <xf numFmtId="2" fontId="0" fillId="0" borderId="0" xfId="0" applyNumberFormat="1"/>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7" xfId="3" applyFont="1" applyFill="1" applyBorder="1" applyAlignment="1">
      <alignment horizont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7" xfId="3" applyFont="1" applyFill="1" applyBorder="1" applyAlignment="1">
      <alignment horizont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9" fontId="8" fillId="6" borderId="7" xfId="1" applyFont="1" applyFill="1" applyBorder="1" applyAlignment="1">
      <alignment horizontal="center" wrapText="1"/>
    </xf>
    <xf numFmtId="0" fontId="27" fillId="10" borderId="0" xfId="0" applyFont="1" applyFill="1" applyAlignment="1">
      <alignment vertical="center" wrapText="1"/>
    </xf>
    <xf numFmtId="0" fontId="37" fillId="9" borderId="35" xfId="0" applyFont="1" applyFill="1" applyBorder="1" applyAlignment="1">
      <alignment horizontal="center"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3" fillId="10" borderId="0" xfId="0" applyFont="1" applyFill="1" applyAlignment="1">
      <alignment vertical="top" wrapText="1"/>
    </xf>
    <xf numFmtId="0" fontId="33" fillId="10" borderId="0" xfId="0" applyFont="1" applyFill="1" applyAlignment="1">
      <alignment vertical="top"/>
    </xf>
    <xf numFmtId="0" fontId="36" fillId="10" borderId="0" xfId="0" applyFont="1" applyFill="1" applyAlignment="1">
      <alignment vertical="top" wrapText="1"/>
    </xf>
    <xf numFmtId="0" fontId="35" fillId="10" borderId="37" xfId="0" applyFont="1" applyFill="1" applyBorder="1" applyAlignment="1">
      <alignment horizontal="center" vertical="center"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5" fillId="10" borderId="38" xfId="0" applyFont="1" applyFill="1" applyBorder="1" applyAlignment="1">
      <alignment horizontal="left" vertical="center" wrapText="1"/>
    </xf>
    <xf numFmtId="0" fontId="35" fillId="10" borderId="0" xfId="0" applyFont="1" applyFill="1" applyAlignment="1">
      <alignment vertical="top"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18"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xf numFmtId="0" fontId="48" fillId="12" borderId="0" xfId="0" applyFont="1" applyFill="1" applyAlignment="1">
      <alignment horizontal="center"/>
    </xf>
    <xf numFmtId="0" fontId="63" fillId="15" borderId="0" xfId="0" applyFont="1" applyFill="1"/>
    <xf numFmtId="0" fontId="16" fillId="15" borderId="0" xfId="6" applyFill="1"/>
    <xf numFmtId="0" fontId="51" fillId="15" borderId="0" xfId="0" applyFont="1" applyFill="1"/>
    <xf numFmtId="0" fontId="50" fillId="15" borderId="0" xfId="0" applyFont="1" applyFill="1"/>
    <xf numFmtId="0" fontId="50" fillId="15" borderId="0" xfId="0" applyFont="1" applyFill="1" applyAlignment="1">
      <alignment horizontal="center"/>
    </xf>
    <xf numFmtId="0" fontId="50" fillId="15" borderId="34" xfId="0" applyFont="1" applyFill="1" applyBorder="1"/>
    <xf numFmtId="0" fontId="50" fillId="15" borderId="34" xfId="0" applyFont="1" applyFill="1" applyBorder="1" applyAlignment="1">
      <alignment horizontal="center"/>
    </xf>
    <xf numFmtId="0" fontId="51" fillId="15" borderId="0" xfId="0" applyFont="1" applyFill="1" applyAlignment="1">
      <alignment horizontal="center"/>
    </xf>
    <xf numFmtId="1" fontId="51" fillId="15" borderId="0" xfId="0" applyNumberFormat="1" applyFont="1" applyFill="1" applyAlignment="1">
      <alignment horizontal="right"/>
    </xf>
    <xf numFmtId="9" fontId="51" fillId="15" borderId="0" xfId="0" applyNumberFormat="1" applyFont="1" applyFill="1"/>
    <xf numFmtId="0" fontId="51" fillId="15" borderId="0" xfId="0" applyFont="1" applyFill="1" applyAlignment="1">
      <alignment horizontal="right"/>
    </xf>
    <xf numFmtId="164" fontId="51" fillId="15" borderId="0" xfId="0" applyNumberFormat="1" applyFont="1" applyFill="1" applyAlignment="1">
      <alignment horizontal="right"/>
    </xf>
    <xf numFmtId="9" fontId="51" fillId="15" borderId="0" xfId="0" applyNumberFormat="1" applyFont="1" applyFill="1" applyAlignment="1">
      <alignment horizontal="right"/>
    </xf>
    <xf numFmtId="172" fontId="51" fillId="15" borderId="0" xfId="0" applyNumberFormat="1" applyFont="1" applyFill="1" applyAlignment="1">
      <alignment horizontal="right"/>
    </xf>
    <xf numFmtId="2" fontId="51" fillId="15" borderId="0" xfId="0" applyNumberFormat="1" applyFont="1" applyFill="1" applyAlignment="1">
      <alignment horizontal="right"/>
    </xf>
    <xf numFmtId="167" fontId="51" fillId="15" borderId="0" xfId="0" applyNumberFormat="1" applyFont="1" applyFill="1" applyAlignment="1">
      <alignment horizontal="right"/>
    </xf>
    <xf numFmtId="1" fontId="51" fillId="15" borderId="0" xfId="0" applyNumberFormat="1" applyFont="1" applyFill="1"/>
    <xf numFmtId="10" fontId="51" fillId="15" borderId="0" xfId="0" applyNumberFormat="1" applyFont="1" applyFill="1" applyAlignment="1">
      <alignment horizontal="right"/>
    </xf>
    <xf numFmtId="173" fontId="51" fillId="15" borderId="0" xfId="0" applyNumberFormat="1" applyFont="1" applyFill="1" applyAlignment="1">
      <alignment horizontal="right"/>
    </xf>
    <xf numFmtId="174" fontId="51" fillId="15" borderId="0" xfId="0" applyNumberFormat="1" applyFont="1" applyFill="1"/>
    <xf numFmtId="0" fontId="51" fillId="16" borderId="0" xfId="0" applyFont="1" applyFill="1"/>
    <xf numFmtId="0" fontId="51" fillId="15" borderId="0" xfId="0" applyFont="1" applyFill="1" applyAlignment="1">
      <alignment vertical="center"/>
    </xf>
    <xf numFmtId="0" fontId="51" fillId="15" borderId="0" xfId="0" applyFont="1" applyFill="1" applyAlignment="1">
      <alignment horizontal="left" vertical="top" wrapText="1"/>
    </xf>
    <xf numFmtId="175" fontId="0" fillId="0" borderId="0" xfId="0" applyNumberFormat="1"/>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R39"/>
  <sheetViews>
    <sheetView tabSelected="1" zoomScale="158" workbookViewId="0">
      <selection activeCell="G42" sqref="G42"/>
    </sheetView>
  </sheetViews>
  <sheetFormatPr baseColWidth="10" defaultColWidth="8.83203125" defaultRowHeight="15" x14ac:dyDescent="0.2"/>
  <sheetData>
    <row r="1" spans="1:18" x14ac:dyDescent="0.2">
      <c r="B1" t="s">
        <v>981</v>
      </c>
      <c r="C1" t="s">
        <v>203</v>
      </c>
      <c r="D1" t="s">
        <v>983</v>
      </c>
      <c r="E1" t="s">
        <v>243</v>
      </c>
      <c r="R1" t="s">
        <v>2123</v>
      </c>
    </row>
    <row r="2" spans="1:18" x14ac:dyDescent="0.2">
      <c r="A2" t="s">
        <v>1</v>
      </c>
      <c r="B2" t="s">
        <v>149</v>
      </c>
      <c r="C2" t="s">
        <v>150</v>
      </c>
      <c r="D2" t="s">
        <v>151</v>
      </c>
      <c r="E2" t="s">
        <v>152</v>
      </c>
      <c r="F2" t="s">
        <v>2122</v>
      </c>
      <c r="G2" t="s">
        <v>162</v>
      </c>
      <c r="H2" t="s">
        <v>2032</v>
      </c>
      <c r="I2" t="s">
        <v>2034</v>
      </c>
      <c r="J2" t="s">
        <v>2035</v>
      </c>
      <c r="K2" t="s">
        <v>2036</v>
      </c>
      <c r="L2" t="s">
        <v>2037</v>
      </c>
      <c r="M2" t="s">
        <v>153</v>
      </c>
      <c r="N2" t="s">
        <v>988</v>
      </c>
      <c r="O2" t="s">
        <v>982</v>
      </c>
      <c r="P2" t="s">
        <v>147</v>
      </c>
      <c r="Q2" t="s">
        <v>2124</v>
      </c>
      <c r="R2" t="s">
        <v>2123</v>
      </c>
    </row>
    <row r="3" spans="1:18" x14ac:dyDescent="0.2">
      <c r="A3" t="s">
        <v>1958</v>
      </c>
      <c r="B3">
        <v>624806.53482373175</v>
      </c>
      <c r="C3">
        <v>25</v>
      </c>
      <c r="D3">
        <v>0.04</v>
      </c>
      <c r="E3">
        <v>0</v>
      </c>
      <c r="F3">
        <v>2025</v>
      </c>
      <c r="G3">
        <v>2030</v>
      </c>
      <c r="H3">
        <v>0</v>
      </c>
      <c r="I3">
        <v>0.65500000000000003</v>
      </c>
      <c r="M3" t="s">
        <v>161</v>
      </c>
      <c r="N3" t="s">
        <v>1960</v>
      </c>
      <c r="O3">
        <v>0.1101680721900208</v>
      </c>
      <c r="P3">
        <v>0.1</v>
      </c>
      <c r="Q3">
        <v>2022</v>
      </c>
      <c r="R3">
        <v>0.96124082280574108</v>
      </c>
    </row>
    <row r="4" spans="1:18" x14ac:dyDescent="0.2">
      <c r="A4" t="s">
        <v>1958</v>
      </c>
      <c r="B4">
        <v>384496.32912229642</v>
      </c>
      <c r="C4">
        <v>30</v>
      </c>
      <c r="D4">
        <v>0.04</v>
      </c>
      <c r="E4">
        <v>0</v>
      </c>
      <c r="F4">
        <v>2025</v>
      </c>
      <c r="G4">
        <v>2050</v>
      </c>
      <c r="H4">
        <v>0</v>
      </c>
      <c r="I4">
        <v>0.70499999999999996</v>
      </c>
      <c r="M4" t="s">
        <v>161</v>
      </c>
      <c r="N4" t="s">
        <v>1960</v>
      </c>
      <c r="O4">
        <v>0.1060792482526339</v>
      </c>
      <c r="P4">
        <v>0.1</v>
      </c>
      <c r="Q4">
        <v>2022</v>
      </c>
      <c r="R4">
        <v>0.96124082280574108</v>
      </c>
    </row>
    <row r="5" spans="1:18" x14ac:dyDescent="0.2">
      <c r="A5" t="s">
        <v>1959</v>
      </c>
      <c r="B5">
        <v>432558.37026258348</v>
      </c>
      <c r="C5">
        <v>30</v>
      </c>
      <c r="D5">
        <v>0.02</v>
      </c>
      <c r="E5">
        <v>0</v>
      </c>
      <c r="F5">
        <v>2025</v>
      </c>
      <c r="G5">
        <v>2030</v>
      </c>
      <c r="H5">
        <v>0</v>
      </c>
      <c r="I5">
        <v>0.68</v>
      </c>
      <c r="M5" t="s">
        <v>161</v>
      </c>
      <c r="N5" t="s">
        <v>1960</v>
      </c>
      <c r="O5">
        <v>0.1060792482526339</v>
      </c>
      <c r="P5">
        <v>0.1</v>
      </c>
      <c r="Q5">
        <v>2022</v>
      </c>
      <c r="R5">
        <v>0.96124082280574108</v>
      </c>
    </row>
    <row r="6" spans="1:18" x14ac:dyDescent="0.2">
      <c r="A6" t="s">
        <v>1959</v>
      </c>
      <c r="B6">
        <v>240310.2057014353</v>
      </c>
      <c r="C6">
        <v>35</v>
      </c>
      <c r="D6">
        <v>0.02</v>
      </c>
      <c r="E6">
        <v>0</v>
      </c>
      <c r="F6">
        <v>2025</v>
      </c>
      <c r="G6">
        <v>2050</v>
      </c>
      <c r="H6">
        <v>0</v>
      </c>
      <c r="I6">
        <v>0.75</v>
      </c>
      <c r="M6" t="s">
        <v>161</v>
      </c>
      <c r="N6" t="s">
        <v>1960</v>
      </c>
      <c r="O6">
        <v>0.1036897051198974</v>
      </c>
      <c r="P6">
        <v>0.1</v>
      </c>
      <c r="Q6">
        <v>2022</v>
      </c>
      <c r="R6">
        <v>0.96124082280574108</v>
      </c>
    </row>
    <row r="7" spans="1:18" x14ac:dyDescent="0.2">
      <c r="A7" t="s">
        <v>2031</v>
      </c>
      <c r="B7">
        <v>0</v>
      </c>
      <c r="C7">
        <v>30</v>
      </c>
      <c r="D7">
        <v>0</v>
      </c>
      <c r="E7">
        <v>125.1789925454835</v>
      </c>
      <c r="F7">
        <v>2025</v>
      </c>
      <c r="G7">
        <v>2030</v>
      </c>
      <c r="H7">
        <v>0.63104325699745545</v>
      </c>
      <c r="M7" t="s">
        <v>1957</v>
      </c>
      <c r="N7" t="s">
        <v>1961</v>
      </c>
      <c r="O7">
        <v>0.1060792482526339</v>
      </c>
      <c r="P7">
        <v>0.1</v>
      </c>
      <c r="Q7">
        <v>2022</v>
      </c>
      <c r="R7">
        <v>0.96124082280574108</v>
      </c>
    </row>
    <row r="8" spans="1:18" x14ac:dyDescent="0.2">
      <c r="A8" t="s">
        <v>155</v>
      </c>
      <c r="B8">
        <v>0</v>
      </c>
      <c r="C8">
        <v>25</v>
      </c>
      <c r="D8">
        <v>0</v>
      </c>
      <c r="E8">
        <v>60.404058300727691</v>
      </c>
      <c r="F8">
        <v>2025</v>
      </c>
      <c r="G8">
        <v>2030</v>
      </c>
      <c r="H8">
        <v>0.76293103448275856</v>
      </c>
      <c r="M8" t="s">
        <v>161</v>
      </c>
      <c r="N8" t="s">
        <v>1961</v>
      </c>
      <c r="O8">
        <v>0.1101680721900208</v>
      </c>
      <c r="P8">
        <v>0.1</v>
      </c>
      <c r="Q8">
        <v>2022</v>
      </c>
      <c r="R8">
        <v>0.96124082280574108</v>
      </c>
    </row>
    <row r="9" spans="1:18" x14ac:dyDescent="0.2">
      <c r="A9" t="s">
        <v>155</v>
      </c>
      <c r="B9">
        <v>0</v>
      </c>
      <c r="C9">
        <v>25</v>
      </c>
      <c r="D9">
        <v>0</v>
      </c>
      <c r="E9">
        <v>60.291673302517687</v>
      </c>
      <c r="F9">
        <v>2025</v>
      </c>
      <c r="G9">
        <v>2050</v>
      </c>
      <c r="H9">
        <v>0.76293103448275856</v>
      </c>
      <c r="M9" t="s">
        <v>161</v>
      </c>
      <c r="N9" t="s">
        <v>1961</v>
      </c>
      <c r="O9">
        <v>0.1101680721900208</v>
      </c>
      <c r="P9">
        <v>0.1</v>
      </c>
      <c r="Q9">
        <v>2022</v>
      </c>
      <c r="R9">
        <v>0.96124082280574108</v>
      </c>
    </row>
    <row r="10" spans="1:18" x14ac:dyDescent="0.2">
      <c r="A10" t="s">
        <v>157</v>
      </c>
      <c r="B10">
        <v>0</v>
      </c>
      <c r="C10">
        <v>25</v>
      </c>
      <c r="D10">
        <v>0</v>
      </c>
      <c r="E10">
        <v>4.0372114557841128</v>
      </c>
      <c r="F10">
        <v>2025</v>
      </c>
      <c r="G10">
        <v>2030</v>
      </c>
      <c r="H10">
        <v>0.187</v>
      </c>
      <c r="I10">
        <v>0.61</v>
      </c>
      <c r="M10" t="s">
        <v>161</v>
      </c>
      <c r="N10" t="s">
        <v>2033</v>
      </c>
      <c r="O10">
        <v>0.1101680721900208</v>
      </c>
      <c r="P10">
        <v>0.1</v>
      </c>
      <c r="Q10">
        <v>2022</v>
      </c>
      <c r="R10">
        <v>0.96124082280574108</v>
      </c>
    </row>
    <row r="11" spans="1:18" x14ac:dyDescent="0.2">
      <c r="A11" t="s">
        <v>157</v>
      </c>
      <c r="B11">
        <v>0</v>
      </c>
      <c r="C11">
        <v>25</v>
      </c>
      <c r="D11">
        <v>0</v>
      </c>
      <c r="E11">
        <v>3.8449632912229639</v>
      </c>
      <c r="F11">
        <v>2025</v>
      </c>
      <c r="G11">
        <v>2050</v>
      </c>
      <c r="H11">
        <v>0.187</v>
      </c>
      <c r="I11">
        <v>0.63</v>
      </c>
      <c r="M11" t="s">
        <v>161</v>
      </c>
      <c r="N11" t="s">
        <v>2033</v>
      </c>
      <c r="O11">
        <v>0.1101680721900208</v>
      </c>
      <c r="P11">
        <v>0.1</v>
      </c>
      <c r="Q11">
        <v>2022</v>
      </c>
      <c r="R11">
        <v>0.96124082280574108</v>
      </c>
    </row>
    <row r="12" spans="1:18" x14ac:dyDescent="0.2">
      <c r="A12" t="s">
        <v>158</v>
      </c>
      <c r="B12">
        <v>0</v>
      </c>
      <c r="C12">
        <v>25</v>
      </c>
      <c r="D12">
        <v>0</v>
      </c>
      <c r="E12">
        <v>0</v>
      </c>
      <c r="F12">
        <v>2025</v>
      </c>
      <c r="G12">
        <v>2030</v>
      </c>
      <c r="H12">
        <v>0</v>
      </c>
      <c r="J12">
        <v>0.98499999999999999</v>
      </c>
      <c r="K12">
        <v>0.97499999999999998</v>
      </c>
      <c r="L12">
        <v>4.1686644986937971E-5</v>
      </c>
      <c r="M12" t="s">
        <v>161</v>
      </c>
      <c r="O12">
        <v>0.1101680721900208</v>
      </c>
      <c r="P12">
        <v>0.1</v>
      </c>
      <c r="Q12">
        <v>2022</v>
      </c>
      <c r="R12">
        <v>0.96124082280574108</v>
      </c>
    </row>
    <row r="13" spans="1:18" x14ac:dyDescent="0.2">
      <c r="A13" t="s">
        <v>158</v>
      </c>
      <c r="B13">
        <v>0</v>
      </c>
      <c r="C13">
        <v>30</v>
      </c>
      <c r="D13">
        <v>0</v>
      </c>
      <c r="E13">
        <v>0</v>
      </c>
      <c r="F13">
        <v>2025</v>
      </c>
      <c r="G13">
        <v>2050</v>
      </c>
      <c r="H13">
        <v>0</v>
      </c>
      <c r="J13">
        <v>0.98499999999999999</v>
      </c>
      <c r="K13">
        <v>0.97499999999999998</v>
      </c>
      <c r="L13">
        <v>4.1686644986937971E-5</v>
      </c>
      <c r="M13" t="s">
        <v>161</v>
      </c>
      <c r="O13">
        <v>0.1060792482526339</v>
      </c>
      <c r="P13">
        <v>0.1</v>
      </c>
      <c r="Q13">
        <v>2022</v>
      </c>
      <c r="R13">
        <v>0.96124082280574108</v>
      </c>
    </row>
    <row r="14" spans="1:18" x14ac:dyDescent="0.2">
      <c r="A14" t="s">
        <v>2038</v>
      </c>
      <c r="B14">
        <v>597891.79178517091</v>
      </c>
      <c r="C14">
        <v>25</v>
      </c>
      <c r="D14">
        <v>7.9058090481352483E-2</v>
      </c>
      <c r="E14">
        <v>1.7302334810503339</v>
      </c>
      <c r="F14">
        <v>2025</v>
      </c>
      <c r="G14">
        <v>2030</v>
      </c>
      <c r="H14">
        <v>0</v>
      </c>
      <c r="I14">
        <v>0</v>
      </c>
      <c r="J14">
        <v>0.98499999999999999</v>
      </c>
      <c r="K14">
        <v>0.97499999999999998</v>
      </c>
      <c r="L14">
        <v>4.1686644986937971E-5</v>
      </c>
      <c r="M14" t="s">
        <v>161</v>
      </c>
      <c r="N14">
        <v>0</v>
      </c>
      <c r="O14">
        <v>0.1101680721900208</v>
      </c>
      <c r="P14">
        <v>0.1</v>
      </c>
      <c r="Q14">
        <v>2022</v>
      </c>
      <c r="R14">
        <v>0.96124082280574108</v>
      </c>
    </row>
    <row r="15" spans="1:18" x14ac:dyDescent="0.2">
      <c r="A15" t="s">
        <v>2030</v>
      </c>
      <c r="B15">
        <v>597891.79178517091</v>
      </c>
      <c r="C15">
        <v>25</v>
      </c>
      <c r="D15">
        <v>7.9058090481352483E-2</v>
      </c>
      <c r="E15">
        <v>1.7302334810503339</v>
      </c>
      <c r="F15">
        <v>2025</v>
      </c>
      <c r="G15">
        <v>2030</v>
      </c>
      <c r="H15">
        <v>0</v>
      </c>
      <c r="J15">
        <v>0.98499999999999999</v>
      </c>
      <c r="K15">
        <v>0.97499999999999998</v>
      </c>
      <c r="L15">
        <v>4.1686644986937971E-5</v>
      </c>
      <c r="M15" t="s">
        <v>161</v>
      </c>
      <c r="O15">
        <v>0.1101680721900208</v>
      </c>
      <c r="P15">
        <v>0.1</v>
      </c>
      <c r="Q15">
        <v>2022</v>
      </c>
      <c r="R15">
        <v>0.96124082280574108</v>
      </c>
    </row>
    <row r="16" spans="1:18" x14ac:dyDescent="0.2">
      <c r="A16" t="s">
        <v>2030</v>
      </c>
      <c r="B16">
        <v>245116.40981546399</v>
      </c>
      <c r="C16">
        <v>30</v>
      </c>
      <c r="D16">
        <v>0.14544382320496271</v>
      </c>
      <c r="E16">
        <v>1.5379853164891859</v>
      </c>
      <c r="F16">
        <v>2025</v>
      </c>
      <c r="G16">
        <v>2050</v>
      </c>
      <c r="H16">
        <v>0</v>
      </c>
      <c r="J16">
        <v>0.98499999999999999</v>
      </c>
      <c r="K16">
        <v>1E-3</v>
      </c>
      <c r="L16">
        <v>4.1686644986937971E-5</v>
      </c>
      <c r="M16" t="s">
        <v>161</v>
      </c>
      <c r="O16">
        <v>0.1060792482526339</v>
      </c>
      <c r="P16">
        <v>0.1</v>
      </c>
      <c r="Q16">
        <v>2022</v>
      </c>
      <c r="R16">
        <v>0.96124082280574108</v>
      </c>
    </row>
    <row r="17" spans="1:18" x14ac:dyDescent="0.2">
      <c r="A17" t="s">
        <v>159</v>
      </c>
      <c r="B17">
        <v>0</v>
      </c>
      <c r="C17">
        <v>50</v>
      </c>
      <c r="D17">
        <v>0</v>
      </c>
      <c r="E17">
        <v>0</v>
      </c>
      <c r="F17">
        <v>2025</v>
      </c>
      <c r="G17">
        <v>2030</v>
      </c>
      <c r="H17">
        <v>0</v>
      </c>
      <c r="J17">
        <v>0.89</v>
      </c>
      <c r="K17">
        <v>0.89</v>
      </c>
      <c r="L17">
        <v>0</v>
      </c>
      <c r="M17" t="s">
        <v>161</v>
      </c>
      <c r="O17">
        <v>0.10085917404612001</v>
      </c>
      <c r="P17">
        <v>0.1</v>
      </c>
      <c r="Q17">
        <v>2022</v>
      </c>
      <c r="R17">
        <v>0.96124082280574108</v>
      </c>
    </row>
    <row r="18" spans="1:18" x14ac:dyDescent="0.2">
      <c r="A18" t="s">
        <v>159</v>
      </c>
      <c r="B18">
        <v>0</v>
      </c>
      <c r="C18">
        <v>50</v>
      </c>
      <c r="D18">
        <v>0</v>
      </c>
      <c r="E18">
        <v>0</v>
      </c>
      <c r="F18">
        <v>2025</v>
      </c>
      <c r="G18">
        <v>2050</v>
      </c>
      <c r="H18">
        <v>0</v>
      </c>
      <c r="J18">
        <v>0.89</v>
      </c>
      <c r="K18">
        <v>0.89</v>
      </c>
      <c r="L18">
        <v>0</v>
      </c>
      <c r="M18" t="s">
        <v>161</v>
      </c>
      <c r="O18">
        <v>0.10085917404612001</v>
      </c>
      <c r="P18">
        <v>0.1</v>
      </c>
      <c r="Q18">
        <v>2022</v>
      </c>
      <c r="R18">
        <v>0.96124082280574108</v>
      </c>
    </row>
    <row r="19" spans="1:18" x14ac:dyDescent="0.2">
      <c r="A19" t="s">
        <v>1962</v>
      </c>
      <c r="B19">
        <v>0</v>
      </c>
      <c r="C19">
        <v>50</v>
      </c>
      <c r="D19">
        <v>0</v>
      </c>
      <c r="E19">
        <v>0</v>
      </c>
      <c r="F19">
        <v>2025</v>
      </c>
      <c r="G19">
        <v>2030</v>
      </c>
      <c r="H19">
        <v>0</v>
      </c>
      <c r="J19">
        <v>0.89</v>
      </c>
      <c r="K19">
        <v>0.89</v>
      </c>
      <c r="L19">
        <v>0</v>
      </c>
      <c r="M19" t="s">
        <v>161</v>
      </c>
      <c r="N19" t="s">
        <v>1964</v>
      </c>
      <c r="O19">
        <v>0.10085917404612001</v>
      </c>
      <c r="P19">
        <v>0.1</v>
      </c>
      <c r="Q19">
        <v>2022</v>
      </c>
      <c r="R19">
        <v>0.96124082280574108</v>
      </c>
    </row>
    <row r="20" spans="1:18" x14ac:dyDescent="0.2">
      <c r="A20" t="s">
        <v>1962</v>
      </c>
      <c r="B20">
        <v>0</v>
      </c>
      <c r="C20">
        <v>50</v>
      </c>
      <c r="D20">
        <v>0</v>
      </c>
      <c r="E20">
        <v>0</v>
      </c>
      <c r="F20">
        <v>2025</v>
      </c>
      <c r="G20">
        <v>2050</v>
      </c>
      <c r="H20">
        <v>0</v>
      </c>
      <c r="J20">
        <v>0.89</v>
      </c>
      <c r="K20">
        <v>0.89</v>
      </c>
      <c r="L20">
        <v>0</v>
      </c>
      <c r="M20" t="s">
        <v>161</v>
      </c>
      <c r="N20" t="s">
        <v>1964</v>
      </c>
      <c r="O20">
        <v>0.10085917404612001</v>
      </c>
      <c r="P20">
        <v>0.1</v>
      </c>
      <c r="Q20">
        <v>2022</v>
      </c>
      <c r="R20">
        <v>0.96124082280574108</v>
      </c>
    </row>
    <row r="21" spans="1:18" x14ac:dyDescent="0.2">
      <c r="A21" t="s">
        <v>1963</v>
      </c>
      <c r="B21">
        <v>0</v>
      </c>
      <c r="C21">
        <v>50</v>
      </c>
      <c r="D21">
        <v>0</v>
      </c>
      <c r="E21">
        <v>0</v>
      </c>
      <c r="F21">
        <v>2025</v>
      </c>
      <c r="G21">
        <v>2030</v>
      </c>
      <c r="H21">
        <v>0</v>
      </c>
      <c r="J21">
        <v>1</v>
      </c>
      <c r="K21">
        <v>0.89</v>
      </c>
      <c r="L21">
        <v>0</v>
      </c>
      <c r="M21" t="s">
        <v>161</v>
      </c>
      <c r="N21" t="s">
        <v>1964</v>
      </c>
      <c r="O21">
        <v>0.10085917404612001</v>
      </c>
      <c r="P21">
        <v>0.1</v>
      </c>
      <c r="Q21">
        <v>2022</v>
      </c>
      <c r="R21">
        <v>0.96124082280574108</v>
      </c>
    </row>
    <row r="22" spans="1:18" x14ac:dyDescent="0.2">
      <c r="A22" t="s">
        <v>1963</v>
      </c>
      <c r="B22">
        <v>0</v>
      </c>
      <c r="C22">
        <v>50</v>
      </c>
      <c r="D22">
        <v>0</v>
      </c>
      <c r="E22">
        <v>0</v>
      </c>
      <c r="F22">
        <v>2025</v>
      </c>
      <c r="G22">
        <v>2050</v>
      </c>
      <c r="H22">
        <v>0</v>
      </c>
      <c r="J22">
        <v>1</v>
      </c>
      <c r="K22">
        <v>0.89</v>
      </c>
      <c r="L22">
        <v>0</v>
      </c>
      <c r="M22" t="s">
        <v>161</v>
      </c>
      <c r="N22" t="s">
        <v>1964</v>
      </c>
      <c r="O22">
        <v>0.10085917404612001</v>
      </c>
      <c r="P22">
        <v>0.1</v>
      </c>
      <c r="Q22">
        <v>2022</v>
      </c>
      <c r="R22">
        <v>0.96124082280574108</v>
      </c>
    </row>
    <row r="23" spans="1:18" x14ac:dyDescent="0.2">
      <c r="A23" t="s">
        <v>156</v>
      </c>
      <c r="B23">
        <v>0</v>
      </c>
      <c r="C23">
        <v>45</v>
      </c>
      <c r="D23">
        <v>0</v>
      </c>
      <c r="E23">
        <v>16.246966548075669</v>
      </c>
      <c r="F23">
        <v>2025</v>
      </c>
      <c r="G23">
        <v>2030</v>
      </c>
      <c r="H23">
        <v>0</v>
      </c>
      <c r="M23" t="s">
        <v>1957</v>
      </c>
      <c r="N23" t="s">
        <v>1961</v>
      </c>
      <c r="O23">
        <v>0.1013910046903847</v>
      </c>
      <c r="P23">
        <v>0.1</v>
      </c>
      <c r="Q23">
        <v>2022</v>
      </c>
      <c r="R23">
        <v>0.96124082280574108</v>
      </c>
    </row>
    <row r="24" spans="1:18" x14ac:dyDescent="0.2">
      <c r="A24" t="s">
        <v>2039</v>
      </c>
      <c r="B24">
        <v>717470.15014220518</v>
      </c>
      <c r="C24">
        <v>25</v>
      </c>
      <c r="D24">
        <v>7.9058090481352483E-2</v>
      </c>
      <c r="E24">
        <v>1.7302334810503339</v>
      </c>
      <c r="F24">
        <v>2025</v>
      </c>
      <c r="G24">
        <v>2030</v>
      </c>
      <c r="H24">
        <v>0</v>
      </c>
      <c r="I24">
        <v>0</v>
      </c>
      <c r="J24">
        <v>0.98499999999999999</v>
      </c>
      <c r="K24">
        <v>0.97499999999999998</v>
      </c>
      <c r="L24">
        <v>4.1686644986937971E-5</v>
      </c>
      <c r="M24" t="s">
        <v>161</v>
      </c>
      <c r="N24">
        <v>0</v>
      </c>
      <c r="O24">
        <v>0.1101680721900208</v>
      </c>
      <c r="P24">
        <v>0.1</v>
      </c>
      <c r="Q24">
        <v>2022</v>
      </c>
      <c r="R24">
        <v>0.96124082280574108</v>
      </c>
    </row>
    <row r="25" spans="1:18" x14ac:dyDescent="0.2">
      <c r="A25" t="s">
        <v>160</v>
      </c>
      <c r="B25">
        <v>717470.15014220518</v>
      </c>
      <c r="C25">
        <v>25</v>
      </c>
      <c r="D25">
        <v>7.9058090481352483E-2</v>
      </c>
      <c r="E25">
        <v>1.7302334810503339</v>
      </c>
      <c r="F25">
        <v>2025</v>
      </c>
      <c r="G25">
        <v>2030</v>
      </c>
      <c r="H25">
        <v>0</v>
      </c>
      <c r="J25">
        <v>0.98499999999999999</v>
      </c>
      <c r="K25">
        <v>0.97499999999999998</v>
      </c>
      <c r="L25">
        <v>4.1686644986937971E-5</v>
      </c>
      <c r="M25" t="s">
        <v>161</v>
      </c>
      <c r="O25">
        <v>0.1101680721900208</v>
      </c>
      <c r="P25">
        <v>0.1</v>
      </c>
      <c r="Q25">
        <v>2022</v>
      </c>
      <c r="R25">
        <v>0.96124082280574108</v>
      </c>
    </row>
    <row r="26" spans="1:18" x14ac:dyDescent="0.2">
      <c r="A26" t="s">
        <v>154</v>
      </c>
      <c r="B26">
        <v>1057364.905086315</v>
      </c>
      <c r="C26">
        <v>10</v>
      </c>
      <c r="D26">
        <v>0.05</v>
      </c>
      <c r="E26">
        <v>0</v>
      </c>
      <c r="F26">
        <v>2025</v>
      </c>
      <c r="G26">
        <v>2030</v>
      </c>
      <c r="H26">
        <v>0</v>
      </c>
      <c r="I26">
        <v>0.5</v>
      </c>
      <c r="M26" t="s">
        <v>161</v>
      </c>
      <c r="N26" t="s">
        <v>1968</v>
      </c>
      <c r="O26">
        <v>0.1627453948825115</v>
      </c>
      <c r="P26">
        <v>0.1</v>
      </c>
      <c r="Q26">
        <v>2022</v>
      </c>
      <c r="R26">
        <v>0.96124082280574108</v>
      </c>
    </row>
    <row r="27" spans="1:18" x14ac:dyDescent="0.2">
      <c r="A27" t="s">
        <v>154</v>
      </c>
      <c r="B27">
        <v>768992.65824459284</v>
      </c>
      <c r="C27">
        <v>10</v>
      </c>
      <c r="D27">
        <v>0.05</v>
      </c>
      <c r="E27">
        <v>0</v>
      </c>
      <c r="F27">
        <v>2025</v>
      </c>
      <c r="G27">
        <v>2050</v>
      </c>
      <c r="H27">
        <v>0</v>
      </c>
      <c r="I27">
        <v>0.5</v>
      </c>
      <c r="M27" t="s">
        <v>161</v>
      </c>
      <c r="N27" t="s">
        <v>1968</v>
      </c>
      <c r="O27">
        <v>0.1627453948825115</v>
      </c>
      <c r="P27">
        <v>0.1</v>
      </c>
      <c r="Q27">
        <v>2022</v>
      </c>
      <c r="R27">
        <v>0.96124082280574108</v>
      </c>
    </row>
    <row r="28" spans="1:18" x14ac:dyDescent="0.2">
      <c r="A28" t="s">
        <v>1965</v>
      </c>
      <c r="B28">
        <v>1922.481645611482</v>
      </c>
      <c r="C28">
        <v>100</v>
      </c>
      <c r="D28">
        <v>3.3997532765659348E-5</v>
      </c>
      <c r="E28">
        <v>1.9224816456114821E-5</v>
      </c>
      <c r="F28">
        <v>2025</v>
      </c>
      <c r="G28">
        <v>2030</v>
      </c>
      <c r="H28">
        <v>0</v>
      </c>
      <c r="J28">
        <v>0.99</v>
      </c>
      <c r="K28">
        <v>1</v>
      </c>
      <c r="L28">
        <v>0</v>
      </c>
      <c r="M28" t="s">
        <v>161</v>
      </c>
      <c r="N28" t="s">
        <v>2029</v>
      </c>
      <c r="O28">
        <v>0.10000725709820669</v>
      </c>
      <c r="P28">
        <v>0.1</v>
      </c>
      <c r="Q28">
        <v>2022</v>
      </c>
      <c r="R28">
        <v>0.96124082280574108</v>
      </c>
    </row>
    <row r="29" spans="1:18" x14ac:dyDescent="0.2">
      <c r="A29" t="s">
        <v>1965</v>
      </c>
      <c r="B29">
        <v>1153.488987366889</v>
      </c>
      <c r="C29">
        <v>100</v>
      </c>
      <c r="D29">
        <v>2.9997823028522949E-5</v>
      </c>
      <c r="E29">
        <v>1.153488987366889E-5</v>
      </c>
      <c r="F29">
        <v>2025</v>
      </c>
      <c r="G29">
        <v>2050</v>
      </c>
      <c r="H29">
        <v>0</v>
      </c>
      <c r="J29">
        <v>0.99</v>
      </c>
      <c r="K29">
        <v>1</v>
      </c>
      <c r="L29">
        <v>0</v>
      </c>
      <c r="M29" t="s">
        <v>161</v>
      </c>
      <c r="N29" t="s">
        <v>2029</v>
      </c>
      <c r="O29">
        <v>0.10000725709820669</v>
      </c>
      <c r="P29">
        <v>0.1</v>
      </c>
      <c r="Q29">
        <v>2022</v>
      </c>
      <c r="R29">
        <v>0.96124082280574108</v>
      </c>
    </row>
    <row r="30" spans="1:18" x14ac:dyDescent="0.2">
      <c r="A30" t="s">
        <v>1966</v>
      </c>
      <c r="B30">
        <v>480620.41140287061</v>
      </c>
      <c r="C30">
        <v>25</v>
      </c>
      <c r="D30">
        <v>0.37</v>
      </c>
      <c r="E30">
        <v>0</v>
      </c>
      <c r="F30">
        <v>2025</v>
      </c>
      <c r="G30">
        <v>2030</v>
      </c>
      <c r="H30">
        <v>0</v>
      </c>
      <c r="O30">
        <v>0.1101680721900208</v>
      </c>
      <c r="P30">
        <v>0.1</v>
      </c>
      <c r="Q30">
        <v>2022</v>
      </c>
      <c r="R30">
        <v>0.96124082280574108</v>
      </c>
    </row>
    <row r="31" spans="1:18" x14ac:dyDescent="0.2">
      <c r="A31" t="s">
        <v>1967</v>
      </c>
      <c r="B31">
        <v>749767.84178847808</v>
      </c>
      <c r="C31">
        <v>25</v>
      </c>
      <c r="D31">
        <v>0.02</v>
      </c>
      <c r="E31">
        <v>0</v>
      </c>
      <c r="F31">
        <v>2025</v>
      </c>
      <c r="G31">
        <v>2030</v>
      </c>
      <c r="H31">
        <v>0</v>
      </c>
      <c r="I31">
        <v>0.65500000000000003</v>
      </c>
      <c r="M31" t="s">
        <v>161</v>
      </c>
      <c r="N31" t="s">
        <v>1960</v>
      </c>
      <c r="O31">
        <v>0.1101680721900208</v>
      </c>
      <c r="P31">
        <v>0.1</v>
      </c>
      <c r="Q31">
        <v>2022</v>
      </c>
      <c r="R31">
        <v>0.96124082280574108</v>
      </c>
    </row>
    <row r="32" spans="1:18" x14ac:dyDescent="0.2">
      <c r="A32" t="s">
        <v>803</v>
      </c>
      <c r="B32" s="141">
        <f>ToModel!B32</f>
        <v>560000</v>
      </c>
      <c r="C32" s="141">
        <f>ToModel!C32</f>
        <v>40</v>
      </c>
      <c r="D32" s="396">
        <f>ToModel!D32</f>
        <v>1.7642857142857144E-2</v>
      </c>
      <c r="E32">
        <v>0</v>
      </c>
      <c r="F32">
        <v>2025</v>
      </c>
      <c r="G32">
        <v>2030</v>
      </c>
      <c r="H32">
        <v>0</v>
      </c>
      <c r="M32" t="s">
        <v>161</v>
      </c>
      <c r="O32">
        <v>0.1022594144143695</v>
      </c>
      <c r="P32">
        <v>0.1</v>
      </c>
      <c r="Q32">
        <v>2020</v>
      </c>
      <c r="R32">
        <v>1.325398996808026</v>
      </c>
    </row>
    <row r="33" spans="1:18" x14ac:dyDescent="0.2">
      <c r="A33" t="s">
        <v>2040</v>
      </c>
      <c r="B33">
        <v>1494174.6277571991</v>
      </c>
      <c r="C33">
        <v>30</v>
      </c>
      <c r="D33">
        <v>0.23651844916038001</v>
      </c>
      <c r="E33">
        <v>3.7437111018591311</v>
      </c>
      <c r="F33">
        <v>2025</v>
      </c>
      <c r="G33">
        <v>2030</v>
      </c>
      <c r="H33">
        <v>0</v>
      </c>
      <c r="M33" t="s">
        <v>161</v>
      </c>
      <c r="O33">
        <v>0.1060792482526339</v>
      </c>
      <c r="P33">
        <v>0.1</v>
      </c>
      <c r="Q33">
        <v>2022</v>
      </c>
      <c r="R33">
        <v>0.96124082280574108</v>
      </c>
    </row>
    <row r="34" spans="1:18" x14ac:dyDescent="0.2">
      <c r="A34" t="s">
        <v>2041</v>
      </c>
      <c r="B34">
        <v>995423.7480157417</v>
      </c>
      <c r="C34">
        <v>30</v>
      </c>
      <c r="D34">
        <v>0.1147002384301777</v>
      </c>
      <c r="E34">
        <v>1.29767511078775</v>
      </c>
      <c r="F34">
        <v>2025</v>
      </c>
      <c r="G34">
        <v>2030</v>
      </c>
      <c r="H34">
        <v>0</v>
      </c>
      <c r="M34" t="s">
        <v>161</v>
      </c>
      <c r="O34">
        <v>0.1060792482526339</v>
      </c>
      <c r="P34">
        <v>0.1</v>
      </c>
      <c r="Q34">
        <v>2022</v>
      </c>
      <c r="R34">
        <v>0.96124082280574108</v>
      </c>
    </row>
    <row r="35" spans="1:18" x14ac:dyDescent="0.2">
      <c r="A35" t="s">
        <v>2045</v>
      </c>
      <c r="B35">
        <v>5672.6268603093167</v>
      </c>
      <c r="C35">
        <v>25</v>
      </c>
      <c r="D35">
        <v>0.34583522469453859</v>
      </c>
      <c r="E35">
        <v>0</v>
      </c>
      <c r="F35">
        <v>2025</v>
      </c>
      <c r="G35">
        <v>2030</v>
      </c>
      <c r="H35">
        <v>-1</v>
      </c>
      <c r="I35">
        <v>0.97</v>
      </c>
      <c r="M35" t="s">
        <v>2054</v>
      </c>
      <c r="Q35">
        <v>2022</v>
      </c>
      <c r="R35">
        <v>0.96124082280574108</v>
      </c>
    </row>
    <row r="36" spans="1:18" x14ac:dyDescent="0.2">
      <c r="A36" t="s">
        <v>2042</v>
      </c>
      <c r="B36">
        <v>5672.6268603093167</v>
      </c>
      <c r="C36">
        <v>25</v>
      </c>
      <c r="D36">
        <v>0.34583522469453859</v>
      </c>
      <c r="E36">
        <v>0</v>
      </c>
      <c r="F36">
        <v>2025</v>
      </c>
      <c r="G36">
        <v>2030</v>
      </c>
      <c r="H36">
        <v>-1</v>
      </c>
      <c r="I36">
        <v>0.97</v>
      </c>
      <c r="M36" t="s">
        <v>2054</v>
      </c>
      <c r="O36">
        <v>0.1101680721900208</v>
      </c>
      <c r="P36">
        <v>0.1</v>
      </c>
      <c r="Q36">
        <v>2022</v>
      </c>
      <c r="R36">
        <v>0.96124082280574108</v>
      </c>
    </row>
    <row r="37" spans="1:18" x14ac:dyDescent="0.2">
      <c r="A37" t="s">
        <v>2043</v>
      </c>
      <c r="B37">
        <v>0</v>
      </c>
      <c r="C37">
        <v>30</v>
      </c>
      <c r="D37">
        <v>0</v>
      </c>
      <c r="E37">
        <v>69.0332507228418</v>
      </c>
      <c r="F37">
        <v>2025</v>
      </c>
      <c r="G37">
        <v>2030</v>
      </c>
      <c r="H37">
        <v>0</v>
      </c>
      <c r="M37" t="s">
        <v>2121</v>
      </c>
      <c r="O37">
        <v>0.1060792482526339</v>
      </c>
      <c r="P37">
        <v>0.1</v>
      </c>
      <c r="Q37">
        <v>2024</v>
      </c>
      <c r="R37">
        <v>1.0004818945339391</v>
      </c>
    </row>
    <row r="38" spans="1:18" x14ac:dyDescent="0.2">
      <c r="A38" t="s">
        <v>2044</v>
      </c>
      <c r="B38" s="141">
        <f>DEA_HP_airsource!F28*1000000</f>
        <v>944774.99999999988</v>
      </c>
      <c r="C38">
        <v>25</v>
      </c>
      <c r="D38" s="291">
        <f>DEA_HP_airsource!F36/(ToModel!B38*ToModel!O38)</f>
        <v>1.8926032775645734E-2</v>
      </c>
      <c r="E38" s="292">
        <f>DEA_HP_airsource!F33</f>
        <v>0.79657499999999992</v>
      </c>
      <c r="F38">
        <v>2025</v>
      </c>
      <c r="G38">
        <v>2030</v>
      </c>
      <c r="H38">
        <v>0</v>
      </c>
      <c r="M38" t="s">
        <v>161</v>
      </c>
      <c r="O38">
        <v>0.1101680721900208</v>
      </c>
      <c r="P38">
        <v>0.1</v>
      </c>
      <c r="Q38">
        <v>2020</v>
      </c>
      <c r="R38">
        <v>1</v>
      </c>
    </row>
    <row r="39" spans="1:18" x14ac:dyDescent="0.2">
      <c r="A39" t="s">
        <v>2046</v>
      </c>
      <c r="B39">
        <f>DEA_HP_seawater!F28*1000000</f>
        <v>1017450</v>
      </c>
      <c r="C39">
        <v>25</v>
      </c>
      <c r="D39" s="291">
        <f>DEA_HP_seawater!F35/(ToModel!B39*ToModel!O39)</f>
        <v>3.2444627615392685E-2</v>
      </c>
      <c r="E39" s="292">
        <f>DEA_HP_seawater!F32</f>
        <v>1.0819285719291001</v>
      </c>
      <c r="F39">
        <v>2025</v>
      </c>
      <c r="G39">
        <v>2030</v>
      </c>
      <c r="H39">
        <v>0</v>
      </c>
      <c r="M39" t="s">
        <v>161</v>
      </c>
      <c r="O39">
        <v>0.1101680721900208</v>
      </c>
      <c r="P39">
        <v>0.1</v>
      </c>
      <c r="Q39">
        <v>2020</v>
      </c>
      <c r="R39">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zoomScale="150" workbookViewId="0">
      <pane ySplit="1" topLeftCell="A2" activePane="bottomLeft" state="frozen"/>
      <selection pane="bottomLeft" activeCell="B32" sqref="B32"/>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x14ac:dyDescent="0.2">
      <c r="B1" t="s">
        <v>981</v>
      </c>
      <c r="C1" t="s">
        <v>203</v>
      </c>
      <c r="D1" t="s">
        <v>983</v>
      </c>
      <c r="E1" t="s">
        <v>243</v>
      </c>
    </row>
    <row r="2" spans="1:16" x14ac:dyDescent="0.2">
      <c r="A2" t="s">
        <v>1</v>
      </c>
      <c r="B2" t="s">
        <v>149</v>
      </c>
      <c r="C2" t="s">
        <v>150</v>
      </c>
      <c r="D2" t="s">
        <v>151</v>
      </c>
      <c r="E2" t="s">
        <v>152</v>
      </c>
      <c r="F2" t="s">
        <v>2122</v>
      </c>
      <c r="G2" t="s">
        <v>162</v>
      </c>
      <c r="H2" t="s">
        <v>2032</v>
      </c>
      <c r="I2" t="s">
        <v>2034</v>
      </c>
      <c r="J2" t="s">
        <v>2035</v>
      </c>
      <c r="K2" t="s">
        <v>2036</v>
      </c>
      <c r="L2" t="s">
        <v>2037</v>
      </c>
      <c r="M2" t="s">
        <v>153</v>
      </c>
      <c r="N2" t="s">
        <v>988</v>
      </c>
      <c r="O2" t="s">
        <v>982</v>
      </c>
      <c r="P2" t="s">
        <v>147</v>
      </c>
    </row>
    <row r="3" spans="1:16" s="140" customFormat="1" x14ac:dyDescent="0.2">
      <c r="A3" s="140" t="s">
        <v>1958</v>
      </c>
      <c r="B3" s="218">
        <f>DEA_REFuels!K1438*1000</f>
        <v>650000</v>
      </c>
      <c r="C3" s="140">
        <f>DEA_REFuels!K1374</f>
        <v>25</v>
      </c>
      <c r="D3" s="140">
        <f>DEA_REFuels!K1430 / 100</f>
        <v>0.04</v>
      </c>
      <c r="E3" s="140">
        <v>0</v>
      </c>
      <c r="F3" s="140">
        <v>2022</v>
      </c>
      <c r="G3" s="140">
        <v>2030</v>
      </c>
      <c r="H3" s="140">
        <v>0</v>
      </c>
      <c r="I3" s="140">
        <f>DEA_REFuels!K1350/100</f>
        <v>0.65500000000000003</v>
      </c>
      <c r="M3" s="140" t="s">
        <v>161</v>
      </c>
      <c r="N3" s="140" t="s">
        <v>1960</v>
      </c>
      <c r="O3" s="140">
        <f>P3/(1-(1/(1+P3)^C3))</f>
        <v>0.11016807219002082</v>
      </c>
      <c r="P3" s="140">
        <v>0.1</v>
      </c>
    </row>
    <row r="4" spans="1:16" s="140" customFormat="1" x14ac:dyDescent="0.2">
      <c r="A4" s="140" t="s">
        <v>1958</v>
      </c>
      <c r="B4" s="218">
        <f>DEA_REFuels!K1440*1000</f>
        <v>400000</v>
      </c>
      <c r="C4" s="140">
        <f>DEA_REFuels!K1376</f>
        <v>30</v>
      </c>
      <c r="D4" s="140">
        <f>DEA_REFuels!K1432 / 100</f>
        <v>0.04</v>
      </c>
      <c r="E4" s="140">
        <v>0</v>
      </c>
      <c r="F4" s="140">
        <v>2022</v>
      </c>
      <c r="G4" s="140">
        <v>2050</v>
      </c>
      <c r="H4" s="140">
        <v>0</v>
      </c>
      <c r="I4" s="140">
        <f>DEA_REFuels!K1176/100</f>
        <v>0.70499999999999996</v>
      </c>
      <c r="M4" s="140" t="s">
        <v>161</v>
      </c>
      <c r="N4" s="140" t="s">
        <v>1960</v>
      </c>
      <c r="O4" s="140">
        <f t="shared" ref="O4:O39" si="0">P4/(1-(1/(1+P4)^C4))</f>
        <v>0.1060792482526339</v>
      </c>
      <c r="P4" s="140">
        <v>0.1</v>
      </c>
    </row>
    <row r="5" spans="1:16" s="140" customFormat="1" x14ac:dyDescent="0.2">
      <c r="A5" s="140" t="s">
        <v>1959</v>
      </c>
      <c r="B5" s="218">
        <f>DEA_REFuels!K1086*1000</f>
        <v>450000</v>
      </c>
      <c r="C5" s="140">
        <f>DEA_REFuels!K1022</f>
        <v>30</v>
      </c>
      <c r="D5" s="140">
        <f>DEA_REFuels!K1078/100</f>
        <v>0.02</v>
      </c>
      <c r="E5" s="140">
        <v>0</v>
      </c>
      <c r="F5" s="140">
        <v>2022</v>
      </c>
      <c r="G5" s="140">
        <v>2030</v>
      </c>
      <c r="H5" s="140">
        <v>0</v>
      </c>
      <c r="I5" s="140">
        <f>DEA_REFuels!K822/100</f>
        <v>0.68</v>
      </c>
      <c r="M5" s="140" t="s">
        <v>161</v>
      </c>
      <c r="N5" s="140" t="s">
        <v>1960</v>
      </c>
      <c r="O5" s="140">
        <f t="shared" si="0"/>
        <v>0.1060792482526339</v>
      </c>
      <c r="P5" s="140">
        <v>0.1</v>
      </c>
    </row>
    <row r="6" spans="1:16" s="140" customFormat="1" x14ac:dyDescent="0.2">
      <c r="A6" s="140" t="s">
        <v>1959</v>
      </c>
      <c r="B6" s="218">
        <f>DEA_REFuels!K1088*1000</f>
        <v>250000</v>
      </c>
      <c r="C6" s="140">
        <f>DEA_REFuels!K1024</f>
        <v>35</v>
      </c>
      <c r="D6" s="140">
        <f>DEA_REFuels!K1080/100</f>
        <v>0.02</v>
      </c>
      <c r="E6" s="140">
        <v>0</v>
      </c>
      <c r="F6" s="140">
        <v>2022</v>
      </c>
      <c r="G6" s="140">
        <v>2050</v>
      </c>
      <c r="H6" s="140">
        <v>0</v>
      </c>
      <c r="I6" s="140">
        <f>DEA_REFuels!K824/100</f>
        <v>0.75</v>
      </c>
      <c r="M6" s="140" t="s">
        <v>161</v>
      </c>
      <c r="N6" s="140" t="s">
        <v>1960</v>
      </c>
      <c r="O6" s="140">
        <f t="shared" si="0"/>
        <v>0.10368970511989745</v>
      </c>
      <c r="P6" s="140">
        <v>0.1</v>
      </c>
    </row>
    <row r="7" spans="1:16" s="140" customFormat="1" x14ac:dyDescent="0.2">
      <c r="A7" s="140" t="s">
        <v>2031</v>
      </c>
      <c r="B7" s="218">
        <v>0</v>
      </c>
      <c r="C7" s="140">
        <f>PyPSA!D18</f>
        <v>30</v>
      </c>
      <c r="D7" s="140">
        <v>0</v>
      </c>
      <c r="E7" s="140">
        <f>PyPSA!D67/PyPSA!D79+PyPSA!D60</f>
        <v>130.22646310432569</v>
      </c>
      <c r="F7" s="140">
        <v>2022</v>
      </c>
      <c r="G7" s="140">
        <v>2030</v>
      </c>
      <c r="H7" s="140">
        <f>PyPSA!D82/PyPSA!D79</f>
        <v>0.63104325699745545</v>
      </c>
      <c r="M7" s="140" t="s">
        <v>1957</v>
      </c>
      <c r="N7" s="140" t="s">
        <v>1961</v>
      </c>
      <c r="O7" s="140">
        <f t="shared" si="0"/>
        <v>0.1060792482526339</v>
      </c>
      <c r="P7" s="140">
        <v>0.1</v>
      </c>
    </row>
    <row r="8" spans="1:16" s="140" customFormat="1" x14ac:dyDescent="0.2">
      <c r="A8" s="140" t="s">
        <v>155</v>
      </c>
      <c r="B8" s="218">
        <v>0</v>
      </c>
      <c r="C8" s="140">
        <f>DEA_conversion!Q28</f>
        <v>25</v>
      </c>
      <c r="D8" s="140">
        <v>0</v>
      </c>
      <c r="E8" s="140">
        <f>DEA_conversion!Q56+60</f>
        <v>62.839672294000003</v>
      </c>
      <c r="F8" s="140">
        <v>2022</v>
      </c>
      <c r="G8" s="140">
        <v>2030</v>
      </c>
      <c r="H8" s="140">
        <f>PyPSA!D80/PyPSA!D77</f>
        <v>0.76293103448275856</v>
      </c>
      <c r="M8" s="140" t="s">
        <v>161</v>
      </c>
      <c r="N8" s="140" t="s">
        <v>1961</v>
      </c>
      <c r="O8" s="140">
        <f t="shared" si="0"/>
        <v>0.11016807219002082</v>
      </c>
      <c r="P8" s="140">
        <v>0.1</v>
      </c>
    </row>
    <row r="9" spans="1:16" s="140" customFormat="1" x14ac:dyDescent="0.2">
      <c r="A9" s="140" t="s">
        <v>155</v>
      </c>
      <c r="B9" s="218">
        <v>0</v>
      </c>
      <c r="C9" s="140">
        <f>DEA_conversion!Q29</f>
        <v>25</v>
      </c>
      <c r="D9" s="140">
        <v>0</v>
      </c>
      <c r="E9" s="140">
        <f>DEA_conversion!Q57+60</f>
        <v>62.722755704999997</v>
      </c>
      <c r="F9" s="140">
        <v>2022</v>
      </c>
      <c r="G9" s="140">
        <v>2050</v>
      </c>
      <c r="H9" s="140">
        <f>PyPSA!D80/PyPSA!D77</f>
        <v>0.76293103448275856</v>
      </c>
      <c r="M9" s="140" t="s">
        <v>161</v>
      </c>
      <c r="N9" s="140" t="s">
        <v>1961</v>
      </c>
      <c r="O9" s="140">
        <f t="shared" si="0"/>
        <v>0.11016807219002082</v>
      </c>
      <c r="P9" s="140">
        <v>0.1</v>
      </c>
    </row>
    <row r="10" spans="1:16" s="140" customFormat="1" x14ac:dyDescent="0.2">
      <c r="A10" s="140" t="s">
        <v>157</v>
      </c>
      <c r="B10" s="218">
        <v>0</v>
      </c>
      <c r="C10" s="140">
        <f>DEA_conversion!Q1762</f>
        <v>25</v>
      </c>
      <c r="D10" s="140">
        <v>0</v>
      </c>
      <c r="E10" s="140">
        <f>DEA_conversion!Q1834</f>
        <v>4.2</v>
      </c>
      <c r="F10" s="140">
        <v>2022</v>
      </c>
      <c r="G10" s="140">
        <v>2030</v>
      </c>
      <c r="H10" s="140">
        <v>0.187</v>
      </c>
      <c r="I10" s="140">
        <f>DEA_conversion!Q1714</f>
        <v>0.61</v>
      </c>
      <c r="M10" s="140" t="s">
        <v>161</v>
      </c>
      <c r="N10" s="140" t="s">
        <v>2033</v>
      </c>
      <c r="O10" s="140">
        <f t="shared" si="0"/>
        <v>0.11016807219002082</v>
      </c>
      <c r="P10" s="140">
        <v>0.1</v>
      </c>
    </row>
    <row r="11" spans="1:16" s="140" customFormat="1" x14ac:dyDescent="0.2">
      <c r="A11" s="140" t="s">
        <v>157</v>
      </c>
      <c r="B11" s="218">
        <v>0</v>
      </c>
      <c r="C11" s="140">
        <f>DEA_conversion!Q1763</f>
        <v>25</v>
      </c>
      <c r="D11" s="140">
        <v>0</v>
      </c>
      <c r="E11" s="140">
        <f>DEA_conversion!Q1835</f>
        <v>4</v>
      </c>
      <c r="F11" s="140">
        <v>2022</v>
      </c>
      <c r="G11" s="140">
        <v>2050</v>
      </c>
      <c r="H11" s="140">
        <v>0.187</v>
      </c>
      <c r="I11" s="140">
        <f>DEA_conversion!Q1715</f>
        <v>0.63</v>
      </c>
      <c r="M11" s="140" t="s">
        <v>161</v>
      </c>
      <c r="N11" s="140" t="s">
        <v>2033</v>
      </c>
      <c r="O11" s="140">
        <f t="shared" si="0"/>
        <v>0.11016807219002082</v>
      </c>
      <c r="P11" s="140">
        <v>0.1</v>
      </c>
    </row>
    <row r="12" spans="1:16" s="140" customFormat="1" x14ac:dyDescent="0.2">
      <c r="A12" s="140" t="s">
        <v>158</v>
      </c>
      <c r="B12" s="218">
        <v>0</v>
      </c>
      <c r="C12" s="140">
        <v>25</v>
      </c>
      <c r="D12" s="140">
        <v>0</v>
      </c>
      <c r="E12" s="140">
        <v>0</v>
      </c>
      <c r="F12" s="140">
        <v>2022</v>
      </c>
      <c r="G12" s="140">
        <v>2030</v>
      </c>
      <c r="H12" s="140">
        <v>0</v>
      </c>
      <c r="J12" s="140">
        <f>DEA_Battery!$F$16/100</f>
        <v>0.98499999999999999</v>
      </c>
      <c r="K12" s="140">
        <f>DEA_Battery!$F$17/100</f>
        <v>0.97499999999999998</v>
      </c>
      <c r="L12" s="140">
        <f>-((1-DEA_Battery!$F$18/100)^(1/24)-1)</f>
        <v>4.1686644986937971E-5</v>
      </c>
      <c r="M12" s="140" t="s">
        <v>161</v>
      </c>
      <c r="O12" s="140">
        <f t="shared" ref="O12:O13" si="1">P12/(1-(1/(1+P12)^C12))</f>
        <v>0.11016807219002082</v>
      </c>
      <c r="P12" s="140">
        <v>0.1</v>
      </c>
    </row>
    <row r="13" spans="1:16" s="140" customFormat="1" x14ac:dyDescent="0.2">
      <c r="A13" s="140" t="s">
        <v>158</v>
      </c>
      <c r="B13" s="218">
        <v>0</v>
      </c>
      <c r="C13" s="140">
        <v>30</v>
      </c>
      <c r="D13" s="140">
        <v>0</v>
      </c>
      <c r="E13" s="140">
        <v>0</v>
      </c>
      <c r="F13" s="140">
        <v>2022</v>
      </c>
      <c r="G13" s="140">
        <v>2050</v>
      </c>
      <c r="H13" s="140">
        <v>0</v>
      </c>
      <c r="J13" s="140">
        <f>DEA_Battery!$F$16/100</f>
        <v>0.98499999999999999</v>
      </c>
      <c r="K13" s="140">
        <f>DEA_Battery!$F$17/100</f>
        <v>0.97499999999999998</v>
      </c>
      <c r="L13" s="140">
        <f>-((1-DEA_Battery!$F$18/100)^(1/24)-1)</f>
        <v>4.1686644986937971E-5</v>
      </c>
      <c r="M13" s="140" t="s">
        <v>161</v>
      </c>
      <c r="O13" s="140">
        <f t="shared" si="1"/>
        <v>0.1060792482526339</v>
      </c>
      <c r="P13" s="140">
        <v>0.1</v>
      </c>
    </row>
    <row r="14" spans="1:16" s="140" customFormat="1" x14ac:dyDescent="0.2">
      <c r="A14" s="140" t="s">
        <v>2038</v>
      </c>
      <c r="B14" s="218">
        <f>B15</f>
        <v>622000</v>
      </c>
      <c r="C14" s="140">
        <f t="shared" ref="C14:P14" si="2">C15</f>
        <v>25</v>
      </c>
      <c r="D14" s="140">
        <f t="shared" si="2"/>
        <v>7.9058090481352483E-2</v>
      </c>
      <c r="E14" s="140">
        <f t="shared" si="2"/>
        <v>1.8</v>
      </c>
      <c r="F14" s="140">
        <v>2022</v>
      </c>
      <c r="G14" s="140">
        <f t="shared" si="2"/>
        <v>2030</v>
      </c>
      <c r="H14" s="140">
        <f t="shared" si="2"/>
        <v>0</v>
      </c>
      <c r="I14" s="140">
        <f t="shared" si="2"/>
        <v>0</v>
      </c>
      <c r="J14" s="140">
        <f t="shared" si="2"/>
        <v>0.98499999999999999</v>
      </c>
      <c r="K14" s="140">
        <f t="shared" si="2"/>
        <v>0.97499999999999998</v>
      </c>
      <c r="L14" s="140">
        <f t="shared" si="2"/>
        <v>4.1686644986937971E-5</v>
      </c>
      <c r="M14" s="140" t="str">
        <f t="shared" si="2"/>
        <v>DEA</v>
      </c>
      <c r="N14" s="140">
        <f t="shared" si="2"/>
        <v>0</v>
      </c>
      <c r="O14" s="140">
        <f t="shared" si="2"/>
        <v>0.11016807219002082</v>
      </c>
      <c r="P14" s="140">
        <f t="shared" si="2"/>
        <v>0.1</v>
      </c>
    </row>
    <row r="15" spans="1:16" s="140" customFormat="1" x14ac:dyDescent="0.2">
      <c r="A15" s="140" t="s">
        <v>2030</v>
      </c>
      <c r="B15" s="218">
        <f>DEA_Battery!F27*10^6</f>
        <v>622000</v>
      </c>
      <c r="C15" s="140">
        <f>DEA_Battery!F21</f>
        <v>25</v>
      </c>
      <c r="D15" s="140">
        <f>DEA_Battery!F31*1000/(DEA_Battery!F28*10^6*O15)</f>
        <v>7.9058090481352483E-2</v>
      </c>
      <c r="E15" s="140">
        <f>DEA_Battery!F32</f>
        <v>1.8</v>
      </c>
      <c r="F15" s="140">
        <v>2022</v>
      </c>
      <c r="G15" s="140">
        <v>2030</v>
      </c>
      <c r="H15" s="140">
        <v>0</v>
      </c>
      <c r="J15" s="140">
        <f>DEA_Battery!$F$16/100</f>
        <v>0.98499999999999999</v>
      </c>
      <c r="K15" s="140">
        <f>DEA_Battery!$F$17/100</f>
        <v>0.97499999999999998</v>
      </c>
      <c r="L15" s="140">
        <f>-((1-DEA_Battery!$F$18/100)^(1/24)-1)</f>
        <v>4.1686644986937971E-5</v>
      </c>
      <c r="M15" s="140" t="s">
        <v>161</v>
      </c>
      <c r="O15" s="140">
        <f t="shared" si="0"/>
        <v>0.11016807219002082</v>
      </c>
      <c r="P15" s="140">
        <v>0.1</v>
      </c>
    </row>
    <row r="16" spans="1:16" s="140" customFormat="1" x14ac:dyDescent="0.2">
      <c r="A16" s="140" t="s">
        <v>2030</v>
      </c>
      <c r="B16" s="218">
        <f>DEA_Battery!J27*10^6</f>
        <v>255000</v>
      </c>
      <c r="C16" s="140">
        <f>DEA_Battery!J21</f>
        <v>30</v>
      </c>
      <c r="D16" s="140">
        <f>DEA_Battery!J31*1000/(DEA_Battery!J28*10^6*O16)</f>
        <v>0.14544382320496266</v>
      </c>
      <c r="E16" s="140">
        <f>DEA_Battery!J32</f>
        <v>1.6</v>
      </c>
      <c r="F16" s="140">
        <v>2022</v>
      </c>
      <c r="G16" s="140">
        <v>2050</v>
      </c>
      <c r="H16" s="140">
        <v>0</v>
      </c>
      <c r="J16" s="140">
        <f>DEA_Battery!$F$16/100</f>
        <v>0.98499999999999999</v>
      </c>
      <c r="K16" s="140">
        <f>DEA_Battery!F20/100</f>
        <v>1E-3</v>
      </c>
      <c r="L16" s="140">
        <f>-((1-DEA_Battery!$F$18/100)^(1/24)-1)</f>
        <v>4.1686644986937971E-5</v>
      </c>
      <c r="M16" s="140" t="s">
        <v>161</v>
      </c>
      <c r="O16" s="140">
        <f t="shared" si="0"/>
        <v>0.1060792482526339</v>
      </c>
      <c r="P16" s="140">
        <v>0.1</v>
      </c>
    </row>
    <row r="17" spans="1:16" s="140" customFormat="1" x14ac:dyDescent="0.2">
      <c r="A17" s="140" t="s">
        <v>159</v>
      </c>
      <c r="B17" s="218">
        <v>0</v>
      </c>
      <c r="C17" s="140">
        <f>DEA_pumpedHydro!E8</f>
        <v>50</v>
      </c>
      <c r="D17" s="140">
        <v>0</v>
      </c>
      <c r="E17" s="140">
        <v>0</v>
      </c>
      <c r="F17" s="140">
        <v>2022</v>
      </c>
      <c r="G17" s="140">
        <v>2030</v>
      </c>
      <c r="H17" s="140">
        <v>0</v>
      </c>
      <c r="J17" s="140">
        <f t="shared" ref="J17:K20" si="3">ROUND(SQRT(0.8),2)</f>
        <v>0.89</v>
      </c>
      <c r="K17" s="140">
        <f t="shared" si="3"/>
        <v>0.89</v>
      </c>
      <c r="L17" s="140">
        <v>0</v>
      </c>
      <c r="M17" s="140" t="s">
        <v>161</v>
      </c>
      <c r="O17" s="140">
        <f t="shared" si="0"/>
        <v>0.10085917404611995</v>
      </c>
      <c r="P17" s="140">
        <v>0.1</v>
      </c>
    </row>
    <row r="18" spans="1:16" s="140" customFormat="1" x14ac:dyDescent="0.2">
      <c r="A18" s="140" t="s">
        <v>159</v>
      </c>
      <c r="B18" s="218">
        <v>0</v>
      </c>
      <c r="C18" s="140">
        <f>DEA_pumpedHydro!F8</f>
        <v>50</v>
      </c>
      <c r="D18" s="140">
        <v>0</v>
      </c>
      <c r="E18" s="140">
        <v>0</v>
      </c>
      <c r="F18" s="140">
        <v>2022</v>
      </c>
      <c r="G18" s="140">
        <v>2050</v>
      </c>
      <c r="H18" s="140">
        <v>0</v>
      </c>
      <c r="J18" s="140">
        <f t="shared" si="3"/>
        <v>0.89</v>
      </c>
      <c r="K18" s="140">
        <f t="shared" si="3"/>
        <v>0.89</v>
      </c>
      <c r="L18" s="140">
        <v>0</v>
      </c>
      <c r="M18" s="140" t="s">
        <v>161</v>
      </c>
      <c r="O18" s="140">
        <f t="shared" si="0"/>
        <v>0.10085917404611995</v>
      </c>
      <c r="P18" s="140">
        <v>0.1</v>
      </c>
    </row>
    <row r="19" spans="1:16" s="140" customFormat="1" x14ac:dyDescent="0.2">
      <c r="A19" s="140" t="s">
        <v>1962</v>
      </c>
      <c r="B19" s="218">
        <f>B17</f>
        <v>0</v>
      </c>
      <c r="C19" s="140">
        <f t="shared" ref="C19:G19" si="4">C17</f>
        <v>50</v>
      </c>
      <c r="D19" s="140">
        <f t="shared" si="4"/>
        <v>0</v>
      </c>
      <c r="E19" s="140">
        <f t="shared" si="4"/>
        <v>0</v>
      </c>
      <c r="F19" s="140">
        <v>2022</v>
      </c>
      <c r="G19" s="140">
        <f t="shared" si="4"/>
        <v>2030</v>
      </c>
      <c r="H19" s="140">
        <v>0</v>
      </c>
      <c r="J19" s="140">
        <f t="shared" si="3"/>
        <v>0.89</v>
      </c>
      <c r="K19" s="140">
        <f t="shared" si="3"/>
        <v>0.89</v>
      </c>
      <c r="L19" s="140">
        <v>0</v>
      </c>
      <c r="M19" s="140" t="s">
        <v>161</v>
      </c>
      <c r="N19" s="140" t="s">
        <v>1964</v>
      </c>
      <c r="O19" s="140">
        <f t="shared" si="0"/>
        <v>0.10085917404611995</v>
      </c>
      <c r="P19" s="140">
        <v>0.1</v>
      </c>
    </row>
    <row r="20" spans="1:16" s="140" customFormat="1" x14ac:dyDescent="0.2">
      <c r="A20" s="140" t="s">
        <v>1962</v>
      </c>
      <c r="B20" s="218">
        <f>B18</f>
        <v>0</v>
      </c>
      <c r="C20" s="140">
        <f t="shared" ref="C20:G20" si="5">C18</f>
        <v>50</v>
      </c>
      <c r="D20" s="140">
        <f t="shared" si="5"/>
        <v>0</v>
      </c>
      <c r="E20" s="140">
        <f t="shared" si="5"/>
        <v>0</v>
      </c>
      <c r="F20" s="140">
        <v>2022</v>
      </c>
      <c r="G20" s="140">
        <f t="shared" si="5"/>
        <v>2050</v>
      </c>
      <c r="H20" s="140">
        <v>0</v>
      </c>
      <c r="J20" s="140">
        <f t="shared" si="3"/>
        <v>0.89</v>
      </c>
      <c r="K20" s="140">
        <f t="shared" si="3"/>
        <v>0.89</v>
      </c>
      <c r="L20" s="140">
        <v>0</v>
      </c>
      <c r="M20" s="140" t="s">
        <v>161</v>
      </c>
      <c r="N20" s="140" t="s">
        <v>1964</v>
      </c>
      <c r="O20" s="140">
        <f t="shared" si="0"/>
        <v>0.10085917404611995</v>
      </c>
      <c r="P20" s="140">
        <v>0.1</v>
      </c>
    </row>
    <row r="21" spans="1:16" s="140" customFormat="1" x14ac:dyDescent="0.2">
      <c r="A21" s="140" t="s">
        <v>1963</v>
      </c>
      <c r="B21" s="218">
        <f t="shared" ref="B21:G22" si="6">B19</f>
        <v>0</v>
      </c>
      <c r="C21" s="140">
        <f t="shared" si="6"/>
        <v>50</v>
      </c>
      <c r="D21" s="140">
        <f t="shared" si="6"/>
        <v>0</v>
      </c>
      <c r="E21" s="140">
        <f t="shared" si="6"/>
        <v>0</v>
      </c>
      <c r="F21" s="140">
        <v>2022</v>
      </c>
      <c r="G21" s="140">
        <f t="shared" si="6"/>
        <v>2030</v>
      </c>
      <c r="H21" s="140">
        <v>0</v>
      </c>
      <c r="J21" s="140">
        <v>1</v>
      </c>
      <c r="K21" s="140">
        <f>ROUND(SQRT(0.8),2)</f>
        <v>0.89</v>
      </c>
      <c r="L21" s="140">
        <v>0</v>
      </c>
      <c r="M21" s="140" t="s">
        <v>161</v>
      </c>
      <c r="N21" s="140" t="s">
        <v>1964</v>
      </c>
      <c r="O21" s="140">
        <f t="shared" si="0"/>
        <v>0.10085917404611995</v>
      </c>
      <c r="P21" s="140">
        <v>0.1</v>
      </c>
    </row>
    <row r="22" spans="1:16" s="140" customFormat="1" x14ac:dyDescent="0.2">
      <c r="A22" s="140" t="s">
        <v>1963</v>
      </c>
      <c r="B22" s="218">
        <f t="shared" si="6"/>
        <v>0</v>
      </c>
      <c r="C22" s="140">
        <f t="shared" si="6"/>
        <v>50</v>
      </c>
      <c r="D22" s="140">
        <f t="shared" si="6"/>
        <v>0</v>
      </c>
      <c r="E22" s="140">
        <f t="shared" si="6"/>
        <v>0</v>
      </c>
      <c r="F22" s="140">
        <v>2022</v>
      </c>
      <c r="G22" s="140">
        <f t="shared" si="6"/>
        <v>2050</v>
      </c>
      <c r="H22" s="140">
        <v>0</v>
      </c>
      <c r="J22" s="140">
        <v>1</v>
      </c>
      <c r="K22" s="140">
        <f>ROUND(SQRT(0.8),2)</f>
        <v>0.89</v>
      </c>
      <c r="L22" s="140">
        <v>0</v>
      </c>
      <c r="M22" s="140" t="s">
        <v>161</v>
      </c>
      <c r="N22" s="140" t="s">
        <v>1964</v>
      </c>
      <c r="O22" s="140">
        <f t="shared" si="0"/>
        <v>0.10085917404611995</v>
      </c>
      <c r="P22" s="140">
        <v>0.1</v>
      </c>
    </row>
    <row r="23" spans="1:16" s="140" customFormat="1" x14ac:dyDescent="0.2">
      <c r="A23" s="140" t="s">
        <v>156</v>
      </c>
      <c r="B23" s="218">
        <v>0</v>
      </c>
      <c r="C23" s="140">
        <f>PyPSA!D12</f>
        <v>45</v>
      </c>
      <c r="D23" s="140">
        <v>0</v>
      </c>
      <c r="E23" s="140">
        <f>PyPSA!D57+PyPSA!D61/PyPSA!D75</f>
        <v>16.902077151335313</v>
      </c>
      <c r="F23" s="140">
        <v>2022</v>
      </c>
      <c r="G23" s="140">
        <v>2030</v>
      </c>
      <c r="H23" s="140">
        <v>0</v>
      </c>
      <c r="M23" s="140" t="s">
        <v>1957</v>
      </c>
      <c r="N23" s="140" t="s">
        <v>1961</v>
      </c>
      <c r="O23" s="140">
        <f t="shared" si="0"/>
        <v>0.10139100469038466</v>
      </c>
      <c r="P23" s="140">
        <v>0.1</v>
      </c>
    </row>
    <row r="24" spans="1:16" s="140" customFormat="1" x14ac:dyDescent="0.2">
      <c r="A24" s="140" t="s">
        <v>2039</v>
      </c>
      <c r="B24" s="218">
        <f>B25</f>
        <v>746400</v>
      </c>
      <c r="C24" s="140">
        <f t="shared" ref="C24:P24" si="7">C25</f>
        <v>25</v>
      </c>
      <c r="D24" s="140">
        <f t="shared" si="7"/>
        <v>7.9058090481352483E-2</v>
      </c>
      <c r="E24" s="140">
        <f t="shared" si="7"/>
        <v>1.8</v>
      </c>
      <c r="F24" s="140">
        <v>2022</v>
      </c>
      <c r="G24" s="140">
        <f t="shared" si="7"/>
        <v>2030</v>
      </c>
      <c r="H24" s="140">
        <f t="shared" si="7"/>
        <v>0</v>
      </c>
      <c r="I24" s="140">
        <f t="shared" si="7"/>
        <v>0</v>
      </c>
      <c r="J24" s="140">
        <f t="shared" si="7"/>
        <v>0.98499999999999999</v>
      </c>
      <c r="K24" s="140">
        <f t="shared" si="7"/>
        <v>0.97499999999999998</v>
      </c>
      <c r="L24" s="140">
        <f t="shared" si="7"/>
        <v>4.1686644986937971E-5</v>
      </c>
      <c r="M24" s="140" t="str">
        <f t="shared" si="7"/>
        <v>DEA</v>
      </c>
      <c r="N24" s="140">
        <f t="shared" si="7"/>
        <v>0</v>
      </c>
      <c r="O24" s="140">
        <f t="shared" si="7"/>
        <v>0.11016807219002082</v>
      </c>
      <c r="P24" s="140">
        <f t="shared" si="7"/>
        <v>0.1</v>
      </c>
    </row>
    <row r="25" spans="1:16" s="140" customFormat="1" x14ac:dyDescent="0.2">
      <c r="A25" s="140" t="s">
        <v>160</v>
      </c>
      <c r="B25" s="218">
        <f>B15*1.2</f>
        <v>746400</v>
      </c>
      <c r="C25" s="140">
        <f>C15</f>
        <v>25</v>
      </c>
      <c r="D25" s="140">
        <f t="shared" ref="D25:G25" si="8">D15</f>
        <v>7.9058090481352483E-2</v>
      </c>
      <c r="E25" s="140">
        <f t="shared" si="8"/>
        <v>1.8</v>
      </c>
      <c r="F25" s="140">
        <v>2022</v>
      </c>
      <c r="G25" s="140">
        <f t="shared" si="8"/>
        <v>2030</v>
      </c>
      <c r="H25" s="140">
        <v>0</v>
      </c>
      <c r="J25" s="140">
        <f>DEA_Battery!$F$16/100</f>
        <v>0.98499999999999999</v>
      </c>
      <c r="K25" s="140">
        <f>DEA_Battery!$F$17/100</f>
        <v>0.97499999999999998</v>
      </c>
      <c r="L25" s="140">
        <f>-((1-DEA_Battery!$F$18/100)^(1/24)-1)</f>
        <v>4.1686644986937971E-5</v>
      </c>
      <c r="M25" s="140" t="s">
        <v>161</v>
      </c>
      <c r="O25" s="140">
        <f t="shared" si="0"/>
        <v>0.11016807219002082</v>
      </c>
      <c r="P25" s="140">
        <v>0.1</v>
      </c>
    </row>
    <row r="26" spans="1:16"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v>2022</v>
      </c>
      <c r="G26" s="140">
        <f t="shared" ref="G26" si="9">G23</f>
        <v>2030</v>
      </c>
      <c r="H26" s="140">
        <v>0</v>
      </c>
      <c r="I26" s="140">
        <f>DEA_conversion!$Q$10158</f>
        <v>0.5</v>
      </c>
      <c r="M26" s="140" t="s">
        <v>161</v>
      </c>
      <c r="N26" s="140" t="s">
        <v>1968</v>
      </c>
      <c r="O26" s="140">
        <f t="shared" si="0"/>
        <v>0.16274539488251152</v>
      </c>
      <c r="P26" s="140">
        <v>0.1</v>
      </c>
    </row>
    <row r="27" spans="1:16"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2022</v>
      </c>
      <c r="G27" s="140">
        <v>2050</v>
      </c>
      <c r="H27" s="140">
        <v>0</v>
      </c>
      <c r="I27" s="140">
        <f>DEA_conversion!$Q$10158</f>
        <v>0.5</v>
      </c>
      <c r="M27" s="140" t="s">
        <v>161</v>
      </c>
      <c r="N27" s="140" t="s">
        <v>1968</v>
      </c>
      <c r="O27" s="140">
        <f>P27/(1-(1/(1+P27)^C27))</f>
        <v>0.16274539488251152</v>
      </c>
      <c r="P27" s="140">
        <v>0.1</v>
      </c>
    </row>
    <row r="28" spans="1:16" s="140" customFormat="1" x14ac:dyDescent="0.2">
      <c r="A28" s="140" t="s">
        <v>1965</v>
      </c>
      <c r="B28" s="218">
        <f>'DEA_H2 Storage'!E26*1000000</f>
        <v>2000</v>
      </c>
      <c r="C28" s="140">
        <f>'DEA_H2 Storage'!E18</f>
        <v>100</v>
      </c>
      <c r="D28" s="140">
        <f>'DEA_H2 Storage'!E29*'DEA_H2 Storage'!E10/(ToModel!B28*ToModel!O28)</f>
        <v>3.3997532765659348E-5</v>
      </c>
      <c r="E28" s="140">
        <f>'DEA_H2 Storage'!E30</f>
        <v>2.0000000000000002E-5</v>
      </c>
      <c r="F28" s="140">
        <v>2022</v>
      </c>
      <c r="G28" s="140">
        <v>2030</v>
      </c>
      <c r="H28" s="140">
        <v>0</v>
      </c>
      <c r="J28" s="140">
        <f>'DEA_H2 Storage'!$E$12</f>
        <v>0.99</v>
      </c>
      <c r="K28" s="140">
        <v>1</v>
      </c>
      <c r="L28" s="140">
        <v>0</v>
      </c>
      <c r="M28" s="140" t="s">
        <v>161</v>
      </c>
      <c r="N28" s="140" t="s">
        <v>2029</v>
      </c>
      <c r="O28" s="140">
        <f>P28/(1-(1/(1+P28)^C28))</f>
        <v>0.10000725709820668</v>
      </c>
      <c r="P28" s="140">
        <v>0.1</v>
      </c>
    </row>
    <row r="29" spans="1:16" s="140" customFormat="1" x14ac:dyDescent="0.2">
      <c r="A29" s="140" t="s">
        <v>1965</v>
      </c>
      <c r="B29" s="218">
        <f>'DEA_H2 Storage'!G26*1000000</f>
        <v>1200</v>
      </c>
      <c r="C29" s="140">
        <f>'DEA_H2 Storage'!G18</f>
        <v>100</v>
      </c>
      <c r="D29" s="140">
        <f>'DEA_H2 Storage'!G10*'DEA_H2 Storage'!G29/(ToModel!B29*ToModel!O29)</f>
        <v>2.9997823028522949E-5</v>
      </c>
      <c r="E29" s="140">
        <f>'DEA_H2 Storage'!G30</f>
        <v>1.1999999999999999E-5</v>
      </c>
      <c r="F29" s="140">
        <v>2022</v>
      </c>
      <c r="G29" s="140">
        <v>2050</v>
      </c>
      <c r="H29" s="140">
        <v>0</v>
      </c>
      <c r="J29" s="140">
        <f>'DEA_H2 Storage'!$E$12</f>
        <v>0.99</v>
      </c>
      <c r="K29" s="140">
        <v>1</v>
      </c>
      <c r="L29" s="140">
        <v>0</v>
      </c>
      <c r="M29" s="140" t="s">
        <v>161</v>
      </c>
      <c r="N29" s="140" t="s">
        <v>2029</v>
      </c>
      <c r="O29" s="140">
        <f>P29/(1-(1/(1+P29)^C29))</f>
        <v>0.10000725709820668</v>
      </c>
      <c r="P29" s="140">
        <v>0.1</v>
      </c>
    </row>
    <row r="30" spans="1:16" x14ac:dyDescent="0.2">
      <c r="A30" t="s">
        <v>1966</v>
      </c>
      <c r="B30" s="141">
        <v>500000</v>
      </c>
      <c r="C30">
        <v>25</v>
      </c>
      <c r="D30">
        <v>0.37</v>
      </c>
      <c r="E30">
        <v>0</v>
      </c>
      <c r="F30" s="140">
        <v>2022</v>
      </c>
      <c r="G30">
        <v>2030</v>
      </c>
      <c r="H30">
        <v>0</v>
      </c>
      <c r="O30">
        <f t="shared" si="0"/>
        <v>0.11016807219002082</v>
      </c>
      <c r="P30">
        <v>0.1</v>
      </c>
    </row>
    <row r="31" spans="1:16" x14ac:dyDescent="0.2">
      <c r="A31" t="s">
        <v>1967</v>
      </c>
      <c r="B31" s="141">
        <f>B3*1.2</f>
        <v>780000</v>
      </c>
      <c r="C31">
        <v>25</v>
      </c>
      <c r="D31">
        <v>0.02</v>
      </c>
      <c r="E31">
        <v>0</v>
      </c>
      <c r="F31" s="140">
        <v>2022</v>
      </c>
      <c r="G31">
        <v>2030</v>
      </c>
      <c r="H31">
        <v>0</v>
      </c>
      <c r="I31">
        <f>I3</f>
        <v>0.65500000000000003</v>
      </c>
      <c r="M31" t="s">
        <v>161</v>
      </c>
      <c r="N31" t="s">
        <v>1960</v>
      </c>
      <c r="O31">
        <f t="shared" si="0"/>
        <v>0.11016807219002082</v>
      </c>
      <c r="P31">
        <v>0.1</v>
      </c>
    </row>
    <row r="32" spans="1:16" s="140" customFormat="1" x14ac:dyDescent="0.2">
      <c r="A32" s="140" t="s">
        <v>803</v>
      </c>
      <c r="B32" s="218">
        <f>DEA_PV_utility!D17*1000000</f>
        <v>560000</v>
      </c>
      <c r="C32" s="140">
        <f>DEA_conversion!Q16545</f>
        <v>40</v>
      </c>
      <c r="D32" s="140">
        <f>DEA_PV_utility!D26/(DEA_PV_utility!D17*1000000)</f>
        <v>1.7642857142857144E-2</v>
      </c>
      <c r="E32" s="140">
        <v>0</v>
      </c>
      <c r="F32" s="140">
        <v>2025</v>
      </c>
      <c r="G32" s="140">
        <v>2030</v>
      </c>
      <c r="H32" s="140">
        <v>0</v>
      </c>
      <c r="M32" s="140" t="s">
        <v>161</v>
      </c>
      <c r="O32" s="140">
        <f t="shared" si="0"/>
        <v>0.10225941441436949</v>
      </c>
      <c r="P32" s="140">
        <v>0.1</v>
      </c>
    </row>
    <row r="33" spans="1:17" s="140" customFormat="1" x14ac:dyDescent="0.2">
      <c r="A33" s="140" t="s">
        <v>2040</v>
      </c>
      <c r="B33" s="218">
        <f>(DEA_conversion!Q18219-DEA_conversion!Q18336)*1000000</f>
        <v>1554422.775549514</v>
      </c>
      <c r="C33" s="140">
        <f>DEA_conversion!Q18201</f>
        <v>30</v>
      </c>
      <c r="D33" s="140">
        <f>DEA_conversion!Q18210/(B33*O33)</f>
        <v>0.23651844916038001</v>
      </c>
      <c r="E33" s="140">
        <f>DEA_conversion!Q18237</f>
        <v>3.8946651172509599</v>
      </c>
      <c r="F33" s="140">
        <v>2022</v>
      </c>
      <c r="G33" s="140">
        <v>2030</v>
      </c>
      <c r="H33" s="140">
        <v>0</v>
      </c>
      <c r="M33" s="140" t="s">
        <v>161</v>
      </c>
      <c r="O33" s="140">
        <f t="shared" si="0"/>
        <v>0.1060792482526339</v>
      </c>
      <c r="P33" s="140">
        <v>0.1</v>
      </c>
    </row>
    <row r="34" spans="1:17" s="140" customFormat="1" x14ac:dyDescent="0.2">
      <c r="A34" s="140" t="s">
        <v>2041</v>
      </c>
      <c r="B34" s="218">
        <f>DEA_conversion!Q10444*1000000</f>
        <v>1035561.25</v>
      </c>
      <c r="C34" s="140">
        <f>DEA_conversion!Q10372</f>
        <v>30</v>
      </c>
      <c r="D34" s="140">
        <f>DEA_conversion!Q10435/(B34*O34)</f>
        <v>0.11470023843017768</v>
      </c>
      <c r="E34" s="140">
        <f>DEA_conversion!Q10453</f>
        <v>1.35</v>
      </c>
      <c r="F34" s="140">
        <v>2022</v>
      </c>
      <c r="G34" s="140">
        <v>2030</v>
      </c>
      <c r="H34" s="140">
        <v>0</v>
      </c>
      <c r="M34" s="140" t="s">
        <v>161</v>
      </c>
      <c r="O34" s="140">
        <f t="shared" si="0"/>
        <v>0.1060792482526339</v>
      </c>
      <c r="P34" s="140">
        <v>0.1</v>
      </c>
    </row>
    <row r="35" spans="1:17" s="140" customFormat="1" x14ac:dyDescent="0.2">
      <c r="A35" s="140" t="s">
        <v>2045</v>
      </c>
      <c r="B35" s="290">
        <v>5901.3586665531247</v>
      </c>
      <c r="C35" s="140">
        <v>25</v>
      </c>
      <c r="D35" s="219">
        <v>0.34583522469453859</v>
      </c>
      <c r="E35" s="140">
        <v>0</v>
      </c>
      <c r="F35" s="140">
        <v>2022</v>
      </c>
      <c r="G35" s="140">
        <v>2030</v>
      </c>
      <c r="H35" s="140">
        <v>-1</v>
      </c>
      <c r="I35" s="140">
        <v>0.97</v>
      </c>
      <c r="M35" s="140" t="s">
        <v>2054</v>
      </c>
    </row>
    <row r="36" spans="1:17" x14ac:dyDescent="0.2">
      <c r="A36" s="140" t="s">
        <v>2042</v>
      </c>
      <c r="B36" s="290">
        <v>5901.3586665531247</v>
      </c>
      <c r="C36" s="140">
        <v>25</v>
      </c>
      <c r="D36" s="219">
        <v>0.34583522469453859</v>
      </c>
      <c r="E36" s="140">
        <v>0</v>
      </c>
      <c r="F36" s="140">
        <v>2022</v>
      </c>
      <c r="G36" s="140">
        <v>2030</v>
      </c>
      <c r="H36" s="140">
        <v>-1</v>
      </c>
      <c r="I36" s="140">
        <v>0.97</v>
      </c>
      <c r="J36" s="140"/>
      <c r="K36" s="140"/>
      <c r="L36" s="140"/>
      <c r="M36" s="140" t="s">
        <v>2054</v>
      </c>
      <c r="N36" s="140"/>
      <c r="O36" s="140">
        <f t="shared" si="0"/>
        <v>0.11016807219002082</v>
      </c>
      <c r="P36" s="140">
        <v>0.1</v>
      </c>
    </row>
    <row r="37" spans="1:17" x14ac:dyDescent="0.2">
      <c r="A37" s="140" t="s">
        <v>2043</v>
      </c>
      <c r="B37" s="140">
        <v>0</v>
      </c>
      <c r="C37" s="140">
        <v>30</v>
      </c>
      <c r="D37" s="219">
        <v>0</v>
      </c>
      <c r="E37" s="140">
        <v>69</v>
      </c>
      <c r="F37" s="140">
        <v>2024</v>
      </c>
      <c r="G37" s="140">
        <v>2030</v>
      </c>
      <c r="H37" s="140">
        <v>0</v>
      </c>
      <c r="I37" s="140"/>
      <c r="J37" s="140"/>
      <c r="K37" s="140"/>
      <c r="L37" s="140"/>
      <c r="M37" s="140" t="s">
        <v>2121</v>
      </c>
      <c r="N37" s="140"/>
      <c r="O37" s="140">
        <f t="shared" si="0"/>
        <v>0.1060792482526339</v>
      </c>
      <c r="P37" s="140">
        <v>0.1</v>
      </c>
    </row>
    <row r="38" spans="1:17" x14ac:dyDescent="0.2">
      <c r="A38" s="140" t="s">
        <v>2044</v>
      </c>
      <c r="B38" s="218">
        <f>DEA_HP_airsource!F28*1000000</f>
        <v>944774.99999999988</v>
      </c>
      <c r="C38" s="140">
        <v>25</v>
      </c>
      <c r="D38" s="219">
        <f>DEA_HP_airsource!F36/(ToModel!B38*ToModel!O38)</f>
        <v>1.8926032775645734E-2</v>
      </c>
      <c r="E38" s="290">
        <f>DEA_HP_airsource!F33</f>
        <v>0.79657499999999992</v>
      </c>
      <c r="F38" s="218">
        <v>2020</v>
      </c>
      <c r="G38" s="140">
        <v>2030</v>
      </c>
      <c r="H38" s="140">
        <v>0</v>
      </c>
      <c r="I38" s="140"/>
      <c r="J38" s="140"/>
      <c r="K38" s="140"/>
      <c r="L38" s="140"/>
      <c r="M38" s="140" t="s">
        <v>161</v>
      </c>
      <c r="N38" s="140"/>
      <c r="O38" s="140">
        <f t="shared" si="0"/>
        <v>0.11016807219002082</v>
      </c>
      <c r="P38" s="140">
        <v>0.1</v>
      </c>
    </row>
    <row r="39" spans="1:17" s="140" customFormat="1" x14ac:dyDescent="0.2">
      <c r="A39" s="140" t="s">
        <v>2046</v>
      </c>
      <c r="B39" s="140">
        <f>DEA_HP_seawater!F28*1000000</f>
        <v>1017450</v>
      </c>
      <c r="C39" s="140">
        <v>25</v>
      </c>
      <c r="D39" s="219">
        <f>DEA_HP_seawater!F35/(ToModel!B39*ToModel!O39)</f>
        <v>3.2444627615392685E-2</v>
      </c>
      <c r="E39" s="290">
        <f>DEA_HP_seawater!F32</f>
        <v>1.0819285719291001</v>
      </c>
      <c r="F39" s="218">
        <v>2020</v>
      </c>
      <c r="G39" s="140">
        <v>2030</v>
      </c>
      <c r="H39" s="140">
        <v>0</v>
      </c>
      <c r="M39" s="140" t="s">
        <v>161</v>
      </c>
      <c r="O39" s="140">
        <f t="shared" si="0"/>
        <v>0.11016807219002082</v>
      </c>
      <c r="P39" s="140">
        <v>0.1</v>
      </c>
      <c r="Q39" s="140" t="s">
        <v>2047</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election activeCell="A3" sqref="A3"/>
    </sheetView>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322" t="s">
        <v>57</v>
      </c>
      <c r="J55" s="323"/>
      <c r="K55" s="17"/>
      <c r="L55" s="17"/>
      <c r="M55" s="18"/>
      <c r="N55" s="19" t="s">
        <v>58</v>
      </c>
      <c r="O55" s="17"/>
      <c r="P55" s="17"/>
      <c r="Q55" s="17"/>
      <c r="R55" s="18"/>
      <c r="S55" s="18"/>
      <c r="T55" s="17"/>
      <c r="U55" s="17"/>
    </row>
    <row r="56" spans="1:21" ht="16" thickBot="1" x14ac:dyDescent="0.25">
      <c r="A56" s="17" t="s">
        <v>59</v>
      </c>
      <c r="B56" s="295" t="s">
        <v>60</v>
      </c>
      <c r="C56" s="295" t="s">
        <v>61</v>
      </c>
      <c r="D56" s="295" t="s">
        <v>62</v>
      </c>
      <c r="E56" s="295" t="s">
        <v>63</v>
      </c>
      <c r="F56" s="315" t="s">
        <v>64</v>
      </c>
      <c r="G56" s="315" t="s">
        <v>65</v>
      </c>
      <c r="H56" s="315" t="s">
        <v>66</v>
      </c>
      <c r="I56" s="324" t="s">
        <v>67</v>
      </c>
      <c r="J56" s="315" t="s">
        <v>68</v>
      </c>
      <c r="K56" s="315" t="s">
        <v>69</v>
      </c>
      <c r="L56" s="315" t="s">
        <v>70</v>
      </c>
      <c r="M56" s="18"/>
      <c r="N56" s="316" t="s">
        <v>71</v>
      </c>
      <c r="O56" s="319" t="s">
        <v>72</v>
      </c>
      <c r="P56" s="319" t="s">
        <v>73</v>
      </c>
      <c r="Q56" s="319" t="s">
        <v>74</v>
      </c>
      <c r="R56" s="18"/>
      <c r="S56" s="18"/>
      <c r="T56" s="17"/>
      <c r="U56" s="295" t="s">
        <v>60</v>
      </c>
    </row>
    <row r="57" spans="1:21" ht="16" thickBot="1" x14ac:dyDescent="0.25">
      <c r="A57" s="17" t="s">
        <v>75</v>
      </c>
      <c r="B57" s="295"/>
      <c r="C57" s="295"/>
      <c r="D57" s="295"/>
      <c r="E57" s="295"/>
      <c r="F57" s="315"/>
      <c r="G57" s="315"/>
      <c r="H57" s="315"/>
      <c r="I57" s="324"/>
      <c r="J57" s="315"/>
      <c r="K57" s="315"/>
      <c r="L57" s="315"/>
      <c r="M57" s="18"/>
      <c r="N57" s="317"/>
      <c r="O57" s="320"/>
      <c r="P57" s="320"/>
      <c r="Q57" s="320"/>
      <c r="R57" s="18"/>
      <c r="S57" s="18"/>
      <c r="T57" s="17"/>
      <c r="U57" s="295"/>
    </row>
    <row r="58" spans="1:21" ht="16" thickBot="1" x14ac:dyDescent="0.25">
      <c r="A58" s="17"/>
      <c r="B58" s="295"/>
      <c r="C58" s="295"/>
      <c r="D58" s="295"/>
      <c r="E58" s="295"/>
      <c r="F58" s="315"/>
      <c r="G58" s="315"/>
      <c r="H58" s="315"/>
      <c r="I58" s="324"/>
      <c r="J58" s="315"/>
      <c r="K58" s="315"/>
      <c r="L58" s="315"/>
      <c r="M58" s="18"/>
      <c r="N58" s="318"/>
      <c r="O58" s="321"/>
      <c r="P58" s="321"/>
      <c r="Q58" s="321"/>
      <c r="R58" s="18"/>
      <c r="S58" s="18"/>
      <c r="T58" s="17"/>
      <c r="U58" s="295"/>
    </row>
    <row r="59" spans="1:21" ht="38" thickBot="1" x14ac:dyDescent="0.25">
      <c r="A59" s="17"/>
      <c r="B59" s="295"/>
      <c r="C59" s="295"/>
      <c r="D59" s="29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95"/>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296" t="s">
        <v>60</v>
      </c>
      <c r="C88" s="299" t="s">
        <v>61</v>
      </c>
      <c r="D88" s="302" t="s">
        <v>62</v>
      </c>
      <c r="E88" s="305" t="s">
        <v>130</v>
      </c>
      <c r="F88" s="306"/>
      <c r="G88" s="306"/>
      <c r="H88" s="307"/>
      <c r="I88" s="308" t="s">
        <v>131</v>
      </c>
      <c r="J88" s="311" t="s">
        <v>132</v>
      </c>
      <c r="K88" s="311" t="s">
        <v>133</v>
      </c>
      <c r="L88" s="311" t="s">
        <v>134</v>
      </c>
      <c r="M88" s="17"/>
      <c r="N88" s="50"/>
      <c r="O88" s="17"/>
      <c r="P88" s="17"/>
      <c r="Q88" s="17"/>
      <c r="R88" s="17"/>
      <c r="S88" s="17"/>
      <c r="T88" s="17"/>
      <c r="U88" s="17"/>
    </row>
    <row r="89" spans="1:21" ht="16" thickBot="1" x14ac:dyDescent="0.25">
      <c r="A89" s="17"/>
      <c r="B89" s="297"/>
      <c r="C89" s="300"/>
      <c r="D89" s="303"/>
      <c r="E89" s="293" t="s">
        <v>135</v>
      </c>
      <c r="F89" s="294"/>
      <c r="G89" s="293" t="s">
        <v>136</v>
      </c>
      <c r="H89" s="294"/>
      <c r="I89" s="309"/>
      <c r="J89" s="312"/>
      <c r="K89" s="312"/>
      <c r="L89" s="312"/>
      <c r="M89" s="17"/>
      <c r="N89" s="17"/>
      <c r="O89" s="17"/>
      <c r="P89" s="17"/>
      <c r="Q89" s="51"/>
      <c r="R89" s="51"/>
      <c r="S89" s="51"/>
      <c r="T89" s="17"/>
      <c r="U89" s="17"/>
    </row>
    <row r="90" spans="1:21" ht="16" thickBot="1" x14ac:dyDescent="0.25">
      <c r="A90" s="17"/>
      <c r="B90" s="297"/>
      <c r="C90" s="300"/>
      <c r="D90" s="303"/>
      <c r="E90" s="52" t="s">
        <v>137</v>
      </c>
      <c r="F90" s="53" t="s">
        <v>138</v>
      </c>
      <c r="G90" s="53" t="s">
        <v>137</v>
      </c>
      <c r="H90" s="53" t="s">
        <v>139</v>
      </c>
      <c r="I90" s="310"/>
      <c r="J90" s="313"/>
      <c r="K90" s="313"/>
      <c r="L90" s="314"/>
      <c r="M90" s="17"/>
      <c r="N90" s="17"/>
      <c r="O90" s="17"/>
      <c r="P90" s="17"/>
      <c r="Q90" s="51"/>
      <c r="R90" s="51"/>
      <c r="S90" s="51"/>
      <c r="T90" s="17"/>
      <c r="U90" s="17"/>
    </row>
    <row r="91" spans="1:21" ht="37" thickBot="1" x14ac:dyDescent="0.25">
      <c r="A91" s="17"/>
      <c r="B91" s="298"/>
      <c r="C91" s="301"/>
      <c r="D91" s="304"/>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election activeCell="B1" sqref="B1"/>
    </sheetView>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B1" zoomScale="133" workbookViewId="0">
      <selection activeCell="E16716" sqref="E16716"/>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zoomScale="158" workbookViewId="0">
      <selection activeCell="D35" sqref="D35"/>
    </sheetView>
  </sheetViews>
  <sheetFormatPr baseColWidth="10" defaultRowHeight="15" x14ac:dyDescent="0.2"/>
  <sheetData>
    <row r="1" spans="1:23" x14ac:dyDescent="0.2">
      <c r="A1" s="374" t="s">
        <v>984</v>
      </c>
      <c r="B1" s="373"/>
      <c r="C1" s="375"/>
      <c r="D1" s="375"/>
      <c r="E1" s="375"/>
      <c r="F1" s="375"/>
      <c r="G1" s="375"/>
      <c r="H1" s="375"/>
      <c r="I1" s="375"/>
      <c r="J1" s="375"/>
      <c r="K1" s="375"/>
      <c r="L1" s="375"/>
      <c r="M1" s="375"/>
      <c r="N1" s="375"/>
      <c r="O1" s="375"/>
      <c r="P1" s="375"/>
      <c r="Q1" s="375"/>
      <c r="R1" s="375"/>
      <c r="S1" s="375"/>
      <c r="T1" s="375"/>
      <c r="U1" s="375"/>
      <c r="V1" s="375"/>
      <c r="W1" s="375"/>
    </row>
    <row r="2" spans="1:23" x14ac:dyDescent="0.2">
      <c r="A2" s="376" t="s">
        <v>1</v>
      </c>
      <c r="B2" s="376"/>
      <c r="C2" s="376" t="s">
        <v>2125</v>
      </c>
      <c r="D2" s="376"/>
      <c r="E2" s="376"/>
      <c r="F2" s="376"/>
      <c r="G2" s="376"/>
      <c r="H2" s="376"/>
      <c r="I2" s="376"/>
      <c r="J2" s="376"/>
      <c r="K2" s="376"/>
      <c r="L2" s="376"/>
      <c r="M2" s="376"/>
      <c r="N2" s="375"/>
      <c r="O2" s="375"/>
      <c r="P2" s="375"/>
      <c r="Q2" s="375"/>
      <c r="R2" s="375"/>
      <c r="S2" s="375"/>
      <c r="T2" s="375"/>
      <c r="U2" s="375"/>
      <c r="V2" s="375"/>
      <c r="W2" s="375"/>
    </row>
    <row r="3" spans="1:23" x14ac:dyDescent="0.2">
      <c r="A3" s="376" t="s">
        <v>181</v>
      </c>
      <c r="B3" s="376"/>
      <c r="C3" s="377">
        <v>2025</v>
      </c>
      <c r="D3" s="377">
        <v>2030</v>
      </c>
      <c r="E3" s="377">
        <v>2035</v>
      </c>
      <c r="F3" s="377">
        <v>2040</v>
      </c>
      <c r="G3" s="377">
        <v>2050</v>
      </c>
      <c r="H3" s="377">
        <v>2025</v>
      </c>
      <c r="I3" s="377">
        <v>2025</v>
      </c>
      <c r="J3" s="377">
        <v>2050</v>
      </c>
      <c r="K3" s="377">
        <v>2050</v>
      </c>
      <c r="L3" s="377" t="s">
        <v>988</v>
      </c>
      <c r="M3" s="377" t="s">
        <v>989</v>
      </c>
      <c r="N3" s="375"/>
      <c r="O3" s="375"/>
      <c r="P3" s="375"/>
      <c r="Q3" s="375"/>
      <c r="R3" s="375"/>
      <c r="S3" s="375"/>
      <c r="T3" s="375"/>
      <c r="U3" s="375"/>
      <c r="V3" s="375"/>
      <c r="W3" s="375"/>
    </row>
    <row r="4" spans="1:23" ht="16" thickBot="1" x14ac:dyDescent="0.25">
      <c r="A4" s="378" t="s">
        <v>180</v>
      </c>
      <c r="B4" s="378"/>
      <c r="C4" s="379"/>
      <c r="D4" s="379" t="s">
        <v>195</v>
      </c>
      <c r="E4" s="379"/>
      <c r="F4" s="379" t="s">
        <v>195</v>
      </c>
      <c r="G4" s="379" t="s">
        <v>195</v>
      </c>
      <c r="H4" s="379" t="s">
        <v>265</v>
      </c>
      <c r="I4" s="379" t="s">
        <v>266</v>
      </c>
      <c r="J4" s="379" t="s">
        <v>265</v>
      </c>
      <c r="K4" s="379" t="s">
        <v>266</v>
      </c>
      <c r="L4" s="379" t="s">
        <v>31</v>
      </c>
      <c r="M4" s="379" t="s">
        <v>31</v>
      </c>
      <c r="N4" s="375"/>
      <c r="O4" s="375"/>
      <c r="P4" s="375"/>
      <c r="Q4" s="375"/>
      <c r="R4" s="375"/>
      <c r="S4" s="375"/>
      <c r="T4" s="375"/>
      <c r="U4" s="375"/>
      <c r="V4" s="375"/>
      <c r="W4" s="375"/>
    </row>
    <row r="5" spans="1:23" x14ac:dyDescent="0.2">
      <c r="A5" s="376" t="s">
        <v>172</v>
      </c>
      <c r="B5" s="376" t="s">
        <v>173</v>
      </c>
      <c r="C5" s="377"/>
      <c r="D5" s="377"/>
      <c r="E5" s="377"/>
      <c r="F5" s="377"/>
      <c r="G5" s="377"/>
      <c r="H5" s="377"/>
      <c r="I5" s="377"/>
      <c r="J5" s="377"/>
      <c r="K5" s="377"/>
      <c r="L5" s="377"/>
      <c r="M5" s="377"/>
      <c r="N5" s="375"/>
      <c r="O5" s="375"/>
      <c r="P5" s="375"/>
      <c r="Q5" s="375"/>
      <c r="R5" s="375"/>
      <c r="S5" s="375"/>
      <c r="T5" s="375"/>
      <c r="U5" s="375"/>
      <c r="V5" s="375"/>
      <c r="W5" s="375"/>
    </row>
    <row r="6" spans="1:23" x14ac:dyDescent="0.2">
      <c r="A6" s="376" t="s">
        <v>196</v>
      </c>
      <c r="B6" s="376"/>
      <c r="C6" s="380"/>
      <c r="D6" s="380"/>
      <c r="E6" s="380"/>
      <c r="F6" s="380"/>
      <c r="G6" s="380"/>
      <c r="H6" s="375"/>
      <c r="I6" s="375"/>
      <c r="J6" s="375"/>
      <c r="K6" s="375"/>
      <c r="L6" s="380"/>
      <c r="M6" s="380"/>
      <c r="N6" s="375"/>
      <c r="O6" s="375"/>
      <c r="P6" s="375"/>
      <c r="Q6" s="375"/>
      <c r="R6" s="375"/>
      <c r="S6" s="375"/>
      <c r="T6" s="375"/>
      <c r="U6" s="375"/>
      <c r="V6" s="375"/>
      <c r="W6" s="375"/>
    </row>
    <row r="7" spans="1:23" x14ac:dyDescent="0.2">
      <c r="A7" s="376"/>
      <c r="B7" s="375" t="s">
        <v>213</v>
      </c>
      <c r="C7" s="381">
        <v>69</v>
      </c>
      <c r="D7" s="381">
        <v>69</v>
      </c>
      <c r="E7" s="381">
        <v>69</v>
      </c>
      <c r="F7" s="381">
        <v>69</v>
      </c>
      <c r="G7" s="381">
        <v>69</v>
      </c>
      <c r="H7" s="381">
        <v>59</v>
      </c>
      <c r="I7" s="381">
        <v>87</v>
      </c>
      <c r="J7" s="381">
        <v>59</v>
      </c>
      <c r="K7" s="381">
        <v>90</v>
      </c>
      <c r="L7" s="380" t="s">
        <v>211</v>
      </c>
      <c r="M7" s="380"/>
      <c r="N7" s="375"/>
      <c r="O7" s="375"/>
      <c r="P7" s="375"/>
      <c r="Q7" s="375"/>
      <c r="R7" s="375"/>
      <c r="S7" s="375"/>
      <c r="T7" s="375"/>
      <c r="U7" s="375"/>
      <c r="V7" s="375"/>
      <c r="W7" s="375"/>
    </row>
    <row r="8" spans="1:23" x14ac:dyDescent="0.2">
      <c r="A8" s="382"/>
      <c r="B8" s="382" t="s">
        <v>353</v>
      </c>
      <c r="C8" s="383">
        <v>0</v>
      </c>
      <c r="D8" s="383">
        <v>0</v>
      </c>
      <c r="E8" s="383">
        <v>0</v>
      </c>
      <c r="F8" s="383">
        <v>0</v>
      </c>
      <c r="G8" s="383">
        <v>0</v>
      </c>
      <c r="H8" s="383">
        <v>0</v>
      </c>
      <c r="I8" s="383">
        <v>0</v>
      </c>
      <c r="J8" s="383">
        <v>0</v>
      </c>
      <c r="K8" s="383">
        <v>0</v>
      </c>
      <c r="L8" s="380"/>
      <c r="M8" s="380"/>
      <c r="N8" s="375"/>
      <c r="O8" s="375"/>
      <c r="P8" s="375"/>
      <c r="Q8" s="375"/>
      <c r="R8" s="375"/>
      <c r="S8" s="375"/>
      <c r="T8" s="375"/>
      <c r="U8" s="375"/>
      <c r="V8" s="375"/>
      <c r="W8" s="375"/>
    </row>
    <row r="9" spans="1:23" x14ac:dyDescent="0.2">
      <c r="A9" s="376"/>
      <c r="B9" s="375" t="s">
        <v>355</v>
      </c>
      <c r="C9" s="383">
        <v>0</v>
      </c>
      <c r="D9" s="383">
        <v>0</v>
      </c>
      <c r="E9" s="383">
        <v>0</v>
      </c>
      <c r="F9" s="383">
        <v>0</v>
      </c>
      <c r="G9" s="383">
        <v>0</v>
      </c>
      <c r="H9" s="383">
        <v>0</v>
      </c>
      <c r="I9" s="383">
        <v>0</v>
      </c>
      <c r="J9" s="383">
        <v>0</v>
      </c>
      <c r="K9" s="383">
        <v>0</v>
      </c>
      <c r="L9" s="380"/>
      <c r="M9" s="380"/>
      <c r="N9" s="375"/>
      <c r="O9" s="375"/>
      <c r="P9" s="375"/>
      <c r="Q9" s="375"/>
      <c r="R9" s="375"/>
      <c r="S9" s="375"/>
      <c r="T9" s="375"/>
      <c r="U9" s="375"/>
      <c r="V9" s="375"/>
      <c r="W9" s="375"/>
    </row>
    <row r="10" spans="1:23" x14ac:dyDescent="0.2">
      <c r="A10" s="376"/>
      <c r="B10" s="375" t="s">
        <v>216</v>
      </c>
      <c r="C10" s="383">
        <v>40</v>
      </c>
      <c r="D10" s="383">
        <v>40</v>
      </c>
      <c r="E10" s="383">
        <v>40</v>
      </c>
      <c r="F10" s="383">
        <v>40</v>
      </c>
      <c r="G10" s="383">
        <v>40</v>
      </c>
      <c r="H10" s="381">
        <v>34</v>
      </c>
      <c r="I10" s="381">
        <v>50</v>
      </c>
      <c r="J10" s="381">
        <v>34</v>
      </c>
      <c r="K10" s="381">
        <v>52</v>
      </c>
      <c r="L10" s="380"/>
      <c r="M10" s="380"/>
      <c r="N10" s="375"/>
      <c r="O10" s="375"/>
      <c r="P10" s="375"/>
      <c r="Q10" s="375"/>
      <c r="R10" s="375"/>
      <c r="S10" s="375"/>
      <c r="T10" s="375"/>
      <c r="U10" s="375"/>
      <c r="V10" s="375"/>
      <c r="W10" s="375"/>
    </row>
    <row r="11" spans="1:23" x14ac:dyDescent="0.2">
      <c r="A11" s="376"/>
      <c r="B11" s="375" t="s">
        <v>201</v>
      </c>
      <c r="C11" s="383">
        <v>0.5</v>
      </c>
      <c r="D11" s="383">
        <v>0.5</v>
      </c>
      <c r="E11" s="383">
        <v>0.5</v>
      </c>
      <c r="F11" s="383">
        <v>0.5</v>
      </c>
      <c r="G11" s="383">
        <v>0.5</v>
      </c>
      <c r="H11" s="384">
        <v>0.4</v>
      </c>
      <c r="I11" s="384">
        <v>0.6</v>
      </c>
      <c r="J11" s="384">
        <v>0.4</v>
      </c>
      <c r="K11" s="384">
        <v>0.7</v>
      </c>
      <c r="L11" s="380"/>
      <c r="M11" s="380"/>
      <c r="N11" s="375"/>
      <c r="O11" s="375"/>
      <c r="P11" s="375"/>
      <c r="Q11" s="375"/>
      <c r="R11" s="375"/>
      <c r="S11" s="375"/>
      <c r="T11" s="375"/>
      <c r="U11" s="375"/>
      <c r="V11" s="375"/>
      <c r="W11" s="375"/>
    </row>
    <row r="12" spans="1:23" x14ac:dyDescent="0.2">
      <c r="A12" s="376"/>
      <c r="B12" s="375" t="s">
        <v>356</v>
      </c>
      <c r="C12" s="384">
        <v>10.1</v>
      </c>
      <c r="D12" s="384">
        <v>9.6999999999999993</v>
      </c>
      <c r="E12" s="384">
        <v>9</v>
      </c>
      <c r="F12" s="384">
        <v>8.3000000000000007</v>
      </c>
      <c r="G12" s="384">
        <v>7.6</v>
      </c>
      <c r="H12" s="384">
        <v>8.6</v>
      </c>
      <c r="I12" s="384">
        <v>12.6</v>
      </c>
      <c r="J12" s="384">
        <v>6.4</v>
      </c>
      <c r="K12" s="384">
        <v>9.8000000000000007</v>
      </c>
      <c r="L12" s="380" t="s">
        <v>874</v>
      </c>
      <c r="M12" s="380">
        <v>6</v>
      </c>
      <c r="N12" s="375"/>
      <c r="O12" s="375"/>
      <c r="P12" s="375"/>
      <c r="Q12" s="375"/>
      <c r="R12" s="375"/>
      <c r="S12" s="375"/>
      <c r="T12" s="375"/>
      <c r="U12" s="375"/>
      <c r="V12" s="375"/>
      <c r="W12" s="375"/>
    </row>
    <row r="13" spans="1:23" x14ac:dyDescent="0.2">
      <c r="A13" s="376" t="s">
        <v>244</v>
      </c>
      <c r="B13" s="376"/>
      <c r="C13" s="383"/>
      <c r="D13" s="383"/>
      <c r="E13" s="383"/>
      <c r="F13" s="383"/>
      <c r="G13" s="383"/>
      <c r="H13" s="383"/>
      <c r="I13" s="383"/>
      <c r="J13" s="383"/>
      <c r="K13" s="383"/>
      <c r="L13" s="380"/>
      <c r="M13" s="380"/>
      <c r="N13" s="375"/>
      <c r="O13" s="375"/>
      <c r="P13" s="375"/>
      <c r="Q13" s="375"/>
      <c r="R13" s="375"/>
      <c r="S13" s="375"/>
      <c r="T13" s="375"/>
      <c r="U13" s="375"/>
      <c r="V13" s="375"/>
      <c r="W13" s="375"/>
    </row>
    <row r="14" spans="1:23" x14ac:dyDescent="0.2">
      <c r="A14" s="382"/>
      <c r="B14" s="382" t="s">
        <v>249</v>
      </c>
      <c r="C14" s="383"/>
      <c r="D14" s="383"/>
      <c r="E14" s="383"/>
      <c r="F14" s="383"/>
      <c r="G14" s="383"/>
      <c r="H14" s="385"/>
      <c r="I14" s="385"/>
      <c r="J14" s="385"/>
      <c r="K14" s="385"/>
      <c r="L14" s="380"/>
      <c r="M14" s="380"/>
      <c r="N14" s="375"/>
      <c r="O14" s="375"/>
      <c r="P14" s="375"/>
      <c r="Q14" s="375"/>
      <c r="R14" s="375"/>
      <c r="S14" s="375"/>
      <c r="T14" s="375"/>
      <c r="U14" s="375"/>
      <c r="V14" s="375"/>
      <c r="W14" s="375"/>
    </row>
    <row r="15" spans="1:23" x14ac:dyDescent="0.2">
      <c r="A15" s="382"/>
      <c r="B15" s="382" t="s">
        <v>254</v>
      </c>
      <c r="C15" s="385"/>
      <c r="D15" s="385"/>
      <c r="E15" s="385"/>
      <c r="F15" s="385"/>
      <c r="G15" s="386"/>
      <c r="H15" s="385"/>
      <c r="I15" s="385"/>
      <c r="J15" s="385"/>
      <c r="K15" s="385"/>
      <c r="L15" s="380"/>
      <c r="M15" s="380"/>
      <c r="N15" s="375"/>
      <c r="O15" s="375"/>
      <c r="P15" s="375"/>
      <c r="Q15" s="375"/>
      <c r="R15" s="375"/>
      <c r="S15" s="375"/>
      <c r="T15" s="375"/>
      <c r="U15" s="375"/>
      <c r="V15" s="375"/>
      <c r="W15" s="375"/>
    </row>
    <row r="16" spans="1:23" x14ac:dyDescent="0.2">
      <c r="A16" s="376" t="s">
        <v>234</v>
      </c>
      <c r="B16" s="376"/>
      <c r="C16" s="383"/>
      <c r="D16" s="383"/>
      <c r="E16" s="383"/>
      <c r="F16" s="383"/>
      <c r="G16" s="383"/>
      <c r="H16" s="383"/>
      <c r="I16" s="383"/>
      <c r="J16" s="383"/>
      <c r="K16" s="383"/>
      <c r="L16" s="380"/>
      <c r="M16" s="380"/>
      <c r="N16" s="375"/>
      <c r="O16" s="375"/>
      <c r="P16" s="375"/>
      <c r="Q16" s="375"/>
      <c r="R16" s="375"/>
      <c r="S16" s="375"/>
      <c r="T16" s="375"/>
      <c r="U16" s="375"/>
      <c r="V16" s="375"/>
      <c r="W16" s="375"/>
    </row>
    <row r="17" spans="1:23" x14ac:dyDescent="0.2">
      <c r="A17" s="376"/>
      <c r="B17" s="375" t="s">
        <v>2126</v>
      </c>
      <c r="C17" s="387">
        <v>0.6</v>
      </c>
      <c r="D17" s="387">
        <v>0.56000000000000005</v>
      </c>
      <c r="E17" s="387">
        <v>0.52</v>
      </c>
      <c r="F17" s="387">
        <v>0.5</v>
      </c>
      <c r="G17" s="387">
        <v>0.46</v>
      </c>
      <c r="H17" s="387">
        <v>0.51</v>
      </c>
      <c r="I17" s="387">
        <v>0.74</v>
      </c>
      <c r="J17" s="387">
        <v>0.39</v>
      </c>
      <c r="K17" s="387">
        <v>0.6</v>
      </c>
      <c r="L17" s="380" t="s">
        <v>876</v>
      </c>
      <c r="M17" s="380" t="s">
        <v>2127</v>
      </c>
      <c r="N17" s="375"/>
      <c r="O17" s="375"/>
      <c r="P17" s="375"/>
      <c r="Q17" s="375"/>
      <c r="R17" s="375"/>
      <c r="S17" s="375"/>
      <c r="T17" s="375"/>
      <c r="U17" s="375"/>
      <c r="V17" s="375"/>
      <c r="W17" s="375"/>
    </row>
    <row r="18" spans="1:23" x14ac:dyDescent="0.2">
      <c r="A18" s="376"/>
      <c r="B18" s="375" t="s">
        <v>2128</v>
      </c>
      <c r="C18" s="387">
        <v>0.46</v>
      </c>
      <c r="D18" s="387">
        <v>0.43</v>
      </c>
      <c r="E18" s="387">
        <v>0.4</v>
      </c>
      <c r="F18" s="387">
        <v>0.38</v>
      </c>
      <c r="G18" s="387">
        <v>0.35</v>
      </c>
      <c r="H18" s="387">
        <v>0.39</v>
      </c>
      <c r="I18" s="387">
        <v>0.56999999999999995</v>
      </c>
      <c r="J18" s="387">
        <v>0.3</v>
      </c>
      <c r="K18" s="387">
        <v>0.46</v>
      </c>
      <c r="L18" s="380" t="s">
        <v>876</v>
      </c>
      <c r="M18" s="380" t="s">
        <v>2127</v>
      </c>
      <c r="N18" s="375"/>
      <c r="O18" s="375"/>
      <c r="P18" s="375"/>
      <c r="Q18" s="375"/>
      <c r="R18" s="375"/>
      <c r="S18" s="375"/>
      <c r="T18" s="375"/>
      <c r="U18" s="375"/>
      <c r="V18" s="375"/>
      <c r="W18" s="375"/>
    </row>
    <row r="19" spans="1:23" x14ac:dyDescent="0.2">
      <c r="A19" s="376"/>
      <c r="B19" s="375" t="s">
        <v>2129</v>
      </c>
      <c r="C19" s="387">
        <v>0.16</v>
      </c>
      <c r="D19" s="387">
        <v>0.13</v>
      </c>
      <c r="E19" s="387">
        <v>0.12</v>
      </c>
      <c r="F19" s="387">
        <v>0.11</v>
      </c>
      <c r="G19" s="387">
        <v>0.1</v>
      </c>
      <c r="H19" s="387">
        <v>0.13</v>
      </c>
      <c r="I19" s="387">
        <v>0.2</v>
      </c>
      <c r="J19" s="387">
        <v>0.08</v>
      </c>
      <c r="K19" s="387">
        <v>0.13</v>
      </c>
      <c r="L19" s="380"/>
      <c r="M19" s="380"/>
      <c r="N19" s="375"/>
      <c r="O19" s="375"/>
      <c r="P19" s="375"/>
      <c r="Q19" s="375"/>
      <c r="R19" s="375"/>
      <c r="S19" s="375"/>
      <c r="T19" s="375"/>
      <c r="U19" s="375"/>
      <c r="V19" s="375"/>
      <c r="W19" s="375"/>
    </row>
    <row r="20" spans="1:23" x14ac:dyDescent="0.2">
      <c r="A20" s="376"/>
      <c r="B20" s="375" t="s">
        <v>2130</v>
      </c>
      <c r="C20" s="388">
        <v>2.5999999999999999E-2</v>
      </c>
      <c r="D20" s="388">
        <v>2.1999999999999999E-2</v>
      </c>
      <c r="E20" s="388">
        <v>0.02</v>
      </c>
      <c r="F20" s="388">
        <v>1.7999999999999999E-2</v>
      </c>
      <c r="G20" s="388">
        <v>1.6E-2</v>
      </c>
      <c r="H20" s="388">
        <v>2.1999999999999999E-2</v>
      </c>
      <c r="I20" s="388">
        <v>3.3000000000000002E-2</v>
      </c>
      <c r="J20" s="388">
        <v>1.4E-2</v>
      </c>
      <c r="K20" s="388">
        <v>2.1000000000000001E-2</v>
      </c>
      <c r="L20" s="380"/>
      <c r="M20" s="380"/>
      <c r="N20" s="375"/>
      <c r="O20" s="375"/>
      <c r="P20" s="375"/>
      <c r="Q20" s="375"/>
      <c r="R20" s="375"/>
      <c r="S20" s="375"/>
      <c r="T20" s="375"/>
      <c r="U20" s="375"/>
      <c r="V20" s="375"/>
      <c r="W20" s="375"/>
    </row>
    <row r="21" spans="1:23" x14ac:dyDescent="0.2">
      <c r="A21" s="376"/>
      <c r="B21" s="375" t="s">
        <v>2131</v>
      </c>
      <c r="C21" s="387">
        <v>0.17</v>
      </c>
      <c r="D21" s="387">
        <v>0.16</v>
      </c>
      <c r="E21" s="387">
        <v>0.15</v>
      </c>
      <c r="F21" s="387">
        <v>0.15</v>
      </c>
      <c r="G21" s="387">
        <v>0.14000000000000001</v>
      </c>
      <c r="H21" s="387">
        <v>0.14000000000000001</v>
      </c>
      <c r="I21" s="387">
        <v>0.21</v>
      </c>
      <c r="J21" s="387">
        <v>0.12</v>
      </c>
      <c r="K21" s="387">
        <v>0.18</v>
      </c>
      <c r="L21" s="380"/>
      <c r="M21" s="380"/>
      <c r="N21" s="375"/>
      <c r="O21" s="375"/>
      <c r="P21" s="375"/>
      <c r="Q21" s="375"/>
      <c r="R21" s="375"/>
      <c r="S21" s="375"/>
      <c r="T21" s="375"/>
      <c r="U21" s="375"/>
      <c r="V21" s="375"/>
      <c r="W21" s="375"/>
    </row>
    <row r="22" spans="1:23" x14ac:dyDescent="0.2">
      <c r="A22" s="376"/>
      <c r="B22" s="375" t="s">
        <v>2132</v>
      </c>
      <c r="C22" s="388">
        <v>0.06</v>
      </c>
      <c r="D22" s="388">
        <v>5.8000000000000003E-2</v>
      </c>
      <c r="E22" s="388">
        <v>5.5E-2</v>
      </c>
      <c r="F22" s="388">
        <v>5.1999999999999998E-2</v>
      </c>
      <c r="G22" s="388">
        <v>4.9000000000000002E-2</v>
      </c>
      <c r="H22" s="388">
        <v>5.0999999999999997E-2</v>
      </c>
      <c r="I22" s="388">
        <v>7.4999999999999997E-2</v>
      </c>
      <c r="J22" s="388">
        <v>4.1000000000000002E-2</v>
      </c>
      <c r="K22" s="388">
        <v>6.3E-2</v>
      </c>
      <c r="L22" s="380" t="s">
        <v>2133</v>
      </c>
      <c r="M22" s="380">
        <v>6</v>
      </c>
      <c r="N22" s="375"/>
      <c r="O22" s="375"/>
      <c r="P22" s="375"/>
      <c r="Q22" s="375"/>
      <c r="R22" s="375"/>
      <c r="S22" s="375"/>
      <c r="T22" s="375"/>
      <c r="U22" s="375"/>
      <c r="V22" s="375"/>
      <c r="W22" s="375"/>
    </row>
    <row r="23" spans="1:23" x14ac:dyDescent="0.2">
      <c r="A23" s="376"/>
      <c r="B23" s="375" t="s">
        <v>2134</v>
      </c>
      <c r="C23" s="381">
        <v>0</v>
      </c>
      <c r="D23" s="381">
        <v>0</v>
      </c>
      <c r="E23" s="381">
        <v>0</v>
      </c>
      <c r="F23" s="381">
        <v>0</v>
      </c>
      <c r="G23" s="381">
        <v>0</v>
      </c>
      <c r="H23" s="381">
        <v>0</v>
      </c>
      <c r="I23" s="381">
        <v>0</v>
      </c>
      <c r="J23" s="381">
        <v>0</v>
      </c>
      <c r="K23" s="381">
        <v>0</v>
      </c>
      <c r="L23" s="380"/>
      <c r="M23" s="380"/>
      <c r="N23" s="375"/>
      <c r="O23" s="375"/>
      <c r="P23" s="375"/>
      <c r="Q23" s="375"/>
      <c r="R23" s="375"/>
      <c r="S23" s="375"/>
      <c r="T23" s="375"/>
      <c r="U23" s="375"/>
      <c r="V23" s="375"/>
      <c r="W23" s="375"/>
    </row>
    <row r="24" spans="1:23" x14ac:dyDescent="0.2">
      <c r="A24" s="376"/>
      <c r="B24" s="375" t="s">
        <v>2135</v>
      </c>
      <c r="C24" s="387">
        <v>0.14000000000000001</v>
      </c>
      <c r="D24" s="387">
        <v>0.13</v>
      </c>
      <c r="E24" s="387">
        <v>0.12</v>
      </c>
      <c r="F24" s="387">
        <v>0.12</v>
      </c>
      <c r="G24" s="387">
        <v>0.11</v>
      </c>
      <c r="H24" s="387">
        <v>0.11</v>
      </c>
      <c r="I24" s="387">
        <v>0.17</v>
      </c>
      <c r="J24" s="387">
        <v>0.09</v>
      </c>
      <c r="K24" s="387">
        <v>0.14000000000000001</v>
      </c>
      <c r="L24" s="380"/>
      <c r="M24" s="380"/>
      <c r="N24" s="375"/>
      <c r="O24" s="375"/>
      <c r="P24" s="375"/>
      <c r="Q24" s="375"/>
      <c r="R24" s="375"/>
      <c r="S24" s="375"/>
      <c r="T24" s="375"/>
      <c r="U24" s="375"/>
      <c r="V24" s="375"/>
      <c r="W24" s="375"/>
    </row>
    <row r="25" spans="1:23" x14ac:dyDescent="0.2">
      <c r="A25" s="376"/>
      <c r="B25" s="375" t="s">
        <v>2136</v>
      </c>
      <c r="C25" s="388">
        <v>5.1999999999999998E-2</v>
      </c>
      <c r="D25" s="388">
        <v>5.1999999999999998E-2</v>
      </c>
      <c r="E25" s="388">
        <v>5.1999999999999998E-2</v>
      </c>
      <c r="F25" s="388">
        <v>5.1999999999999998E-2</v>
      </c>
      <c r="G25" s="388">
        <v>5.1999999999999998E-2</v>
      </c>
      <c r="H25" s="388">
        <v>4.3999999999999997E-2</v>
      </c>
      <c r="I25" s="388">
        <v>6.5000000000000002E-2</v>
      </c>
      <c r="J25" s="388">
        <v>4.3999999999999997E-2</v>
      </c>
      <c r="K25" s="388">
        <v>6.8000000000000005E-2</v>
      </c>
      <c r="L25" s="380" t="s">
        <v>880</v>
      </c>
      <c r="M25" s="380"/>
      <c r="N25" s="375"/>
      <c r="O25" s="375"/>
      <c r="P25" s="375"/>
      <c r="Q25" s="375"/>
      <c r="R25" s="375"/>
      <c r="S25" s="375"/>
      <c r="T25" s="375"/>
      <c r="U25" s="375"/>
      <c r="V25" s="375"/>
      <c r="W25" s="375"/>
    </row>
    <row r="26" spans="1:23" x14ac:dyDescent="0.2">
      <c r="A26" s="376"/>
      <c r="B26" s="375" t="s">
        <v>2137</v>
      </c>
      <c r="C26" s="381">
        <v>10030</v>
      </c>
      <c r="D26" s="381">
        <v>9880</v>
      </c>
      <c r="E26" s="381">
        <v>9740</v>
      </c>
      <c r="F26" s="381">
        <v>9650</v>
      </c>
      <c r="G26" s="381">
        <v>9580</v>
      </c>
      <c r="H26" s="381">
        <v>8530</v>
      </c>
      <c r="I26" s="381">
        <v>12500</v>
      </c>
      <c r="J26" s="381">
        <v>8150</v>
      </c>
      <c r="K26" s="381">
        <v>12500</v>
      </c>
      <c r="L26" s="380"/>
      <c r="M26" s="380"/>
      <c r="N26" s="375"/>
      <c r="O26" s="375"/>
      <c r="P26" s="375"/>
      <c r="Q26" s="375"/>
      <c r="R26" s="375"/>
      <c r="S26" s="375"/>
      <c r="T26" s="375"/>
      <c r="U26" s="375"/>
      <c r="V26" s="375"/>
      <c r="W26" s="375"/>
    </row>
    <row r="27" spans="1:23" x14ac:dyDescent="0.2">
      <c r="A27" s="376"/>
      <c r="B27" s="375" t="s">
        <v>2138</v>
      </c>
      <c r="C27" s="381">
        <v>3040</v>
      </c>
      <c r="D27" s="381">
        <v>3040</v>
      </c>
      <c r="E27" s="381">
        <v>3040</v>
      </c>
      <c r="F27" s="381">
        <v>3040</v>
      </c>
      <c r="G27" s="381">
        <v>3040</v>
      </c>
      <c r="H27" s="381">
        <v>2580</v>
      </c>
      <c r="I27" s="381">
        <v>3800</v>
      </c>
      <c r="J27" s="381">
        <v>2580</v>
      </c>
      <c r="K27" s="381">
        <v>3950</v>
      </c>
      <c r="L27" s="380" t="s">
        <v>875</v>
      </c>
      <c r="M27" s="380"/>
      <c r="N27" s="375"/>
      <c r="O27" s="375"/>
      <c r="P27" s="375"/>
      <c r="Q27" s="375"/>
      <c r="R27" s="375"/>
      <c r="S27" s="375"/>
      <c r="T27" s="375"/>
      <c r="U27" s="375"/>
      <c r="V27" s="375"/>
      <c r="W27" s="375"/>
    </row>
    <row r="28" spans="1:23" x14ac:dyDescent="0.2">
      <c r="A28" s="376" t="s">
        <v>189</v>
      </c>
      <c r="B28" s="376"/>
      <c r="C28" s="387"/>
      <c r="D28" s="387"/>
      <c r="E28" s="387"/>
      <c r="F28" s="387"/>
      <c r="G28" s="387"/>
      <c r="H28" s="383"/>
      <c r="I28" s="383"/>
      <c r="J28" s="387"/>
      <c r="K28" s="387"/>
      <c r="L28" s="380"/>
      <c r="M28" s="380"/>
      <c r="N28" s="375"/>
      <c r="O28" s="375"/>
      <c r="P28" s="375"/>
      <c r="Q28" s="375"/>
      <c r="R28" s="375"/>
      <c r="S28" s="375"/>
      <c r="T28" s="375"/>
      <c r="U28" s="375"/>
      <c r="V28" s="375"/>
      <c r="W28" s="375"/>
    </row>
    <row r="29" spans="1:23" x14ac:dyDescent="0.2">
      <c r="A29" s="376"/>
      <c r="B29" s="375" t="s">
        <v>2139</v>
      </c>
      <c r="C29" s="381">
        <v>90</v>
      </c>
      <c r="D29" s="381">
        <v>90</v>
      </c>
      <c r="E29" s="381">
        <v>90</v>
      </c>
      <c r="F29" s="381">
        <v>90</v>
      </c>
      <c r="G29" s="381">
        <v>90</v>
      </c>
      <c r="H29" s="381">
        <v>77</v>
      </c>
      <c r="I29" s="381">
        <v>113</v>
      </c>
      <c r="J29" s="381">
        <v>77</v>
      </c>
      <c r="K29" s="381">
        <v>117</v>
      </c>
      <c r="L29" s="380" t="s">
        <v>239</v>
      </c>
      <c r="M29" s="380"/>
      <c r="N29" s="375"/>
      <c r="O29" s="375"/>
      <c r="P29" s="375"/>
      <c r="Q29" s="375"/>
      <c r="R29" s="375"/>
      <c r="S29" s="375"/>
      <c r="T29" s="375"/>
      <c r="U29" s="375"/>
      <c r="V29" s="375"/>
      <c r="W29" s="375"/>
    </row>
    <row r="30" spans="1:23" x14ac:dyDescent="0.2">
      <c r="A30" s="376"/>
      <c r="B30" s="375" t="s">
        <v>2140</v>
      </c>
      <c r="C30" s="384">
        <v>7.8</v>
      </c>
      <c r="D30" s="384">
        <v>7.4</v>
      </c>
      <c r="E30" s="384">
        <v>6.9</v>
      </c>
      <c r="F30" s="384">
        <v>6.4</v>
      </c>
      <c r="G30" s="384">
        <v>5.8</v>
      </c>
      <c r="H30" s="384">
        <v>6.6</v>
      </c>
      <c r="I30" s="384">
        <v>9.6999999999999993</v>
      </c>
      <c r="J30" s="384">
        <v>4.9000000000000004</v>
      </c>
      <c r="K30" s="384">
        <v>7.6</v>
      </c>
      <c r="L30" s="380" t="s">
        <v>874</v>
      </c>
      <c r="M30" s="380">
        <v>6</v>
      </c>
      <c r="N30" s="375"/>
      <c r="O30" s="375"/>
      <c r="P30" s="375"/>
      <c r="Q30" s="375"/>
      <c r="R30" s="375"/>
      <c r="S30" s="375"/>
      <c r="T30" s="375"/>
      <c r="U30" s="375"/>
      <c r="V30" s="375"/>
      <c r="W30" s="375"/>
    </row>
    <row r="31" spans="1:23" x14ac:dyDescent="0.2">
      <c r="A31" s="376"/>
      <c r="B31" s="375" t="s">
        <v>2141</v>
      </c>
      <c r="C31" s="387">
        <v>0.12</v>
      </c>
      <c r="D31" s="387">
        <v>0.1</v>
      </c>
      <c r="E31" s="388">
        <v>9.0999999999999998E-2</v>
      </c>
      <c r="F31" s="388">
        <v>8.3000000000000004E-2</v>
      </c>
      <c r="G31" s="388">
        <v>7.4999999999999997E-2</v>
      </c>
      <c r="H31" s="387">
        <v>0.1</v>
      </c>
      <c r="I31" s="387">
        <v>0.15</v>
      </c>
      <c r="J31" s="387">
        <v>0.06</v>
      </c>
      <c r="K31" s="387">
        <v>0.1</v>
      </c>
      <c r="L31" s="380" t="s">
        <v>876</v>
      </c>
      <c r="M31" s="380" t="s">
        <v>2127</v>
      </c>
      <c r="N31" s="375"/>
      <c r="O31" s="375"/>
      <c r="P31" s="375"/>
      <c r="Q31" s="375"/>
      <c r="R31" s="375"/>
      <c r="S31" s="375"/>
      <c r="T31" s="375"/>
      <c r="U31" s="375"/>
      <c r="V31" s="375"/>
      <c r="W31" s="375"/>
    </row>
    <row r="32" spans="1:23" x14ac:dyDescent="0.2">
      <c r="A32" s="376"/>
      <c r="B32" s="375" t="s">
        <v>2142</v>
      </c>
      <c r="C32" s="388">
        <v>0.02</v>
      </c>
      <c r="D32" s="388">
        <v>1.7000000000000001E-2</v>
      </c>
      <c r="E32" s="388">
        <v>1.4999999999999999E-2</v>
      </c>
      <c r="F32" s="388">
        <v>1.4E-2</v>
      </c>
      <c r="G32" s="388">
        <v>1.2999999999999999E-2</v>
      </c>
      <c r="H32" s="388">
        <v>1.7000000000000001E-2</v>
      </c>
      <c r="I32" s="388">
        <v>2.5000000000000001E-2</v>
      </c>
      <c r="J32" s="388">
        <v>1.0999999999999999E-2</v>
      </c>
      <c r="K32" s="388">
        <v>1.6E-2</v>
      </c>
      <c r="L32" s="380"/>
      <c r="M32" s="380"/>
      <c r="N32" s="375"/>
      <c r="O32" s="375"/>
      <c r="P32" s="375"/>
      <c r="Q32" s="375"/>
      <c r="R32" s="375"/>
      <c r="S32" s="375"/>
      <c r="T32" s="375"/>
      <c r="U32" s="375"/>
      <c r="V32" s="375"/>
      <c r="W32" s="375"/>
    </row>
    <row r="33" spans="1:23" x14ac:dyDescent="0.2">
      <c r="A33" s="376"/>
      <c r="B33" s="375" t="s">
        <v>2143</v>
      </c>
      <c r="C33" s="387">
        <v>0.13</v>
      </c>
      <c r="D33" s="387">
        <v>0.12</v>
      </c>
      <c r="E33" s="387">
        <v>0.12</v>
      </c>
      <c r="F33" s="387">
        <v>0.11</v>
      </c>
      <c r="G33" s="387">
        <v>0.1</v>
      </c>
      <c r="H33" s="387">
        <v>0.11</v>
      </c>
      <c r="I33" s="387">
        <v>0.16</v>
      </c>
      <c r="J33" s="387">
        <v>0.09</v>
      </c>
      <c r="K33" s="387">
        <v>0.14000000000000001</v>
      </c>
      <c r="L33" s="380" t="s">
        <v>2144</v>
      </c>
      <c r="M33" s="380"/>
      <c r="N33" s="375"/>
      <c r="O33" s="375"/>
      <c r="P33" s="375"/>
      <c r="Q33" s="375"/>
      <c r="R33" s="375"/>
      <c r="S33" s="375"/>
      <c r="T33" s="375"/>
      <c r="U33" s="375"/>
      <c r="V33" s="375"/>
      <c r="W33" s="375"/>
    </row>
    <row r="34" spans="1:23" x14ac:dyDescent="0.2">
      <c r="A34" s="376"/>
      <c r="B34" s="375" t="s">
        <v>2145</v>
      </c>
      <c r="C34" s="388">
        <v>4.5999999999999999E-2</v>
      </c>
      <c r="D34" s="388">
        <v>4.4999999999999998E-2</v>
      </c>
      <c r="E34" s="388">
        <v>4.2000000000000003E-2</v>
      </c>
      <c r="F34" s="388">
        <v>0.04</v>
      </c>
      <c r="G34" s="388">
        <v>3.7999999999999999E-2</v>
      </c>
      <c r="H34" s="388">
        <v>3.9E-2</v>
      </c>
      <c r="I34" s="388">
        <v>5.8000000000000003E-2</v>
      </c>
      <c r="J34" s="388">
        <v>3.2000000000000001E-2</v>
      </c>
      <c r="K34" s="388">
        <v>4.9000000000000002E-2</v>
      </c>
      <c r="L34" s="380" t="s">
        <v>740</v>
      </c>
      <c r="M34" s="380"/>
      <c r="N34" s="375"/>
      <c r="O34" s="375"/>
      <c r="P34" s="375"/>
      <c r="Q34" s="375"/>
      <c r="R34" s="375"/>
      <c r="S34" s="375"/>
      <c r="T34" s="375"/>
      <c r="U34" s="375"/>
      <c r="V34" s="375"/>
      <c r="W34" s="375"/>
    </row>
    <row r="35" spans="1:23" x14ac:dyDescent="0.2">
      <c r="A35" s="375"/>
      <c r="B35" s="375" t="s">
        <v>2146</v>
      </c>
      <c r="C35" s="381">
        <v>0</v>
      </c>
      <c r="D35" s="381">
        <v>0</v>
      </c>
      <c r="E35" s="381">
        <v>0</v>
      </c>
      <c r="F35" s="381">
        <v>0</v>
      </c>
      <c r="G35" s="381">
        <v>0</v>
      </c>
      <c r="H35" s="381">
        <v>0</v>
      </c>
      <c r="I35" s="381">
        <v>0</v>
      </c>
      <c r="J35" s="381">
        <v>0</v>
      </c>
      <c r="K35" s="381">
        <v>0</v>
      </c>
      <c r="L35" s="375"/>
      <c r="M35" s="375"/>
      <c r="N35" s="375"/>
      <c r="O35" s="375"/>
      <c r="P35" s="375"/>
      <c r="Q35" s="375"/>
      <c r="R35" s="375"/>
      <c r="S35" s="375"/>
      <c r="T35" s="375"/>
      <c r="U35" s="375"/>
      <c r="V35" s="375"/>
      <c r="W35" s="375"/>
    </row>
    <row r="36" spans="1:23" x14ac:dyDescent="0.2">
      <c r="A36" s="376"/>
      <c r="B36" s="375" t="s">
        <v>2147</v>
      </c>
      <c r="C36" s="387">
        <v>0.1</v>
      </c>
      <c r="D36" s="387">
        <v>0.1</v>
      </c>
      <c r="E36" s="388">
        <v>9.6000000000000002E-2</v>
      </c>
      <c r="F36" s="388">
        <v>9.0999999999999998E-2</v>
      </c>
      <c r="G36" s="388">
        <v>8.5000000000000006E-2</v>
      </c>
      <c r="H36" s="387">
        <v>0.09</v>
      </c>
      <c r="I36" s="387">
        <v>0.13</v>
      </c>
      <c r="J36" s="387">
        <v>7.0000000000000007E-2</v>
      </c>
      <c r="K36" s="387">
        <v>0.11</v>
      </c>
      <c r="L36" s="375" t="s">
        <v>2148</v>
      </c>
      <c r="M36" s="380"/>
      <c r="N36" s="375"/>
      <c r="O36" s="375"/>
      <c r="P36" s="375"/>
      <c r="Q36" s="375"/>
      <c r="R36" s="375"/>
      <c r="S36" s="375"/>
      <c r="T36" s="375"/>
      <c r="U36" s="375"/>
      <c r="V36" s="375"/>
      <c r="W36" s="375"/>
    </row>
    <row r="37" spans="1:23" x14ac:dyDescent="0.2">
      <c r="A37" s="376"/>
      <c r="B37" s="375" t="s">
        <v>2149</v>
      </c>
      <c r="C37" s="387">
        <v>0.04</v>
      </c>
      <c r="D37" s="387">
        <v>0.04</v>
      </c>
      <c r="E37" s="387">
        <v>0.04</v>
      </c>
      <c r="F37" s="387">
        <v>0.04</v>
      </c>
      <c r="G37" s="387">
        <v>0.04</v>
      </c>
      <c r="H37" s="387">
        <v>0.03</v>
      </c>
      <c r="I37" s="387">
        <v>0.05</v>
      </c>
      <c r="J37" s="387">
        <v>0.03</v>
      </c>
      <c r="K37" s="387">
        <v>0.05</v>
      </c>
      <c r="L37" s="380" t="s">
        <v>880</v>
      </c>
      <c r="M37" s="380"/>
      <c r="N37" s="375"/>
      <c r="O37" s="375"/>
      <c r="P37" s="375"/>
      <c r="Q37" s="375"/>
      <c r="R37" s="375"/>
      <c r="S37" s="375"/>
      <c r="T37" s="375"/>
      <c r="U37" s="375"/>
      <c r="V37" s="375"/>
      <c r="W37" s="375"/>
    </row>
    <row r="38" spans="1:23" x14ac:dyDescent="0.2">
      <c r="A38" s="376"/>
      <c r="B38" s="375" t="s">
        <v>2150</v>
      </c>
      <c r="C38" s="389">
        <v>7720</v>
      </c>
      <c r="D38" s="389">
        <v>7600</v>
      </c>
      <c r="E38" s="389">
        <v>7490</v>
      </c>
      <c r="F38" s="389">
        <v>7420</v>
      </c>
      <c r="G38" s="389">
        <v>7370</v>
      </c>
      <c r="H38" s="389">
        <v>6560</v>
      </c>
      <c r="I38" s="389">
        <v>9650</v>
      </c>
      <c r="J38" s="389">
        <v>6270</v>
      </c>
      <c r="K38" s="389">
        <v>9580</v>
      </c>
      <c r="L38" s="380" t="s">
        <v>879</v>
      </c>
      <c r="M38" s="380"/>
      <c r="N38" s="389"/>
      <c r="O38" s="389"/>
      <c r="P38" s="389"/>
      <c r="Q38" s="389"/>
      <c r="R38" s="389"/>
      <c r="S38" s="389"/>
      <c r="T38" s="389"/>
      <c r="U38" s="389"/>
      <c r="V38" s="389"/>
      <c r="W38" s="389"/>
    </row>
    <row r="39" spans="1:23" x14ac:dyDescent="0.2">
      <c r="A39" s="376"/>
      <c r="B39" s="375" t="s">
        <v>2151</v>
      </c>
      <c r="C39" s="389">
        <v>2340</v>
      </c>
      <c r="D39" s="389">
        <v>2340</v>
      </c>
      <c r="E39" s="389">
        <v>2340</v>
      </c>
      <c r="F39" s="389">
        <v>2340</v>
      </c>
      <c r="G39" s="389">
        <v>2340</v>
      </c>
      <c r="H39" s="389">
        <v>2080</v>
      </c>
      <c r="I39" s="389">
        <v>2920</v>
      </c>
      <c r="J39" s="389">
        <v>1990</v>
      </c>
      <c r="K39" s="389">
        <v>3040</v>
      </c>
      <c r="L39" s="380" t="s">
        <v>875</v>
      </c>
      <c r="M39" s="380">
        <v>6</v>
      </c>
      <c r="N39" s="389"/>
      <c r="O39" s="389"/>
      <c r="P39" s="389"/>
      <c r="Q39" s="389"/>
      <c r="R39" s="389"/>
      <c r="S39" s="389"/>
      <c r="T39" s="389"/>
      <c r="U39" s="389"/>
      <c r="V39" s="389"/>
      <c r="W39" s="389"/>
    </row>
    <row r="40" spans="1:23" x14ac:dyDescent="0.2">
      <c r="A40" s="376"/>
      <c r="B40" s="375" t="s">
        <v>2152</v>
      </c>
      <c r="C40" s="389">
        <v>5380</v>
      </c>
      <c r="D40" s="389">
        <v>5260</v>
      </c>
      <c r="E40" s="389">
        <v>5150</v>
      </c>
      <c r="F40" s="389">
        <v>5090</v>
      </c>
      <c r="G40" s="389">
        <v>5030</v>
      </c>
      <c r="H40" s="389">
        <v>4570</v>
      </c>
      <c r="I40" s="389">
        <v>6730</v>
      </c>
      <c r="J40" s="389">
        <v>4280</v>
      </c>
      <c r="K40" s="389">
        <v>6540</v>
      </c>
      <c r="L40" s="380" t="s">
        <v>467</v>
      </c>
      <c r="M40" s="380">
        <v>6</v>
      </c>
      <c r="N40" s="389"/>
      <c r="O40" s="389"/>
      <c r="P40" s="389"/>
      <c r="Q40" s="389"/>
      <c r="R40" s="389"/>
      <c r="S40" s="389"/>
      <c r="T40" s="389"/>
      <c r="U40" s="389"/>
      <c r="V40" s="389"/>
      <c r="W40" s="389"/>
    </row>
    <row r="41" spans="1:23" x14ac:dyDescent="0.2">
      <c r="A41" s="382"/>
      <c r="B41" s="382" t="s">
        <v>2153</v>
      </c>
      <c r="C41" s="390">
        <v>2.5000000000000001E-3</v>
      </c>
      <c r="D41" s="390">
        <v>2.5000000000000001E-3</v>
      </c>
      <c r="E41" s="390">
        <v>2.5000000000000001E-3</v>
      </c>
      <c r="F41" s="390">
        <v>2.5000000000000001E-3</v>
      </c>
      <c r="G41" s="390">
        <v>2.5000000000000001E-3</v>
      </c>
      <c r="H41" s="391">
        <v>2E-3</v>
      </c>
      <c r="I41" s="391">
        <v>3.0000000000000001E-3</v>
      </c>
      <c r="J41" s="391">
        <v>2E-3</v>
      </c>
      <c r="K41" s="391">
        <v>3.0000000000000001E-3</v>
      </c>
      <c r="L41" s="380" t="s">
        <v>2154</v>
      </c>
      <c r="M41" s="380"/>
      <c r="N41" s="375"/>
      <c r="O41" s="375"/>
      <c r="P41" s="375"/>
      <c r="Q41" s="375"/>
      <c r="R41" s="375"/>
      <c r="S41" s="375"/>
      <c r="T41" s="375"/>
      <c r="U41" s="375"/>
      <c r="V41" s="375"/>
      <c r="W41" s="375"/>
    </row>
    <row r="42" spans="1:23" x14ac:dyDescent="0.2">
      <c r="A42" s="376"/>
      <c r="B42" s="375" t="s">
        <v>2155</v>
      </c>
      <c r="C42" s="381">
        <v>1068</v>
      </c>
      <c r="D42" s="381">
        <v>1068</v>
      </c>
      <c r="E42" s="381">
        <v>1068</v>
      </c>
      <c r="F42" s="381">
        <v>1068</v>
      </c>
      <c r="G42" s="381">
        <v>1068</v>
      </c>
      <c r="H42" s="381">
        <v>1000</v>
      </c>
      <c r="I42" s="381">
        <v>1100</v>
      </c>
      <c r="J42" s="381">
        <v>1000</v>
      </c>
      <c r="K42" s="381">
        <v>1100</v>
      </c>
      <c r="L42" s="380" t="s">
        <v>200</v>
      </c>
      <c r="M42" s="380">
        <v>1</v>
      </c>
      <c r="N42" s="375"/>
      <c r="O42" s="375"/>
      <c r="P42" s="375"/>
      <c r="Q42" s="375"/>
      <c r="R42" s="375"/>
      <c r="S42" s="375"/>
      <c r="T42" s="375"/>
      <c r="U42" s="375"/>
      <c r="V42" s="375"/>
      <c r="W42" s="375"/>
    </row>
    <row r="43" spans="1:23" x14ac:dyDescent="0.2">
      <c r="A43" s="376"/>
      <c r="B43" s="375" t="s">
        <v>865</v>
      </c>
      <c r="C43" s="383">
        <v>1.17</v>
      </c>
      <c r="D43" s="383">
        <v>1.17</v>
      </c>
      <c r="E43" s="383">
        <v>1.17</v>
      </c>
      <c r="F43" s="383">
        <v>1.17</v>
      </c>
      <c r="G43" s="383">
        <v>1.17</v>
      </c>
      <c r="H43" s="384">
        <v>1</v>
      </c>
      <c r="I43" s="384">
        <v>1.5</v>
      </c>
      <c r="J43" s="384">
        <v>1</v>
      </c>
      <c r="K43" s="384">
        <v>1.5</v>
      </c>
      <c r="L43" s="380" t="s">
        <v>193</v>
      </c>
      <c r="M43" s="380"/>
      <c r="N43" s="375"/>
      <c r="O43" s="375"/>
      <c r="P43" s="375"/>
      <c r="Q43" s="375"/>
      <c r="R43" s="375"/>
      <c r="S43" s="375"/>
      <c r="T43" s="375"/>
      <c r="U43" s="375"/>
      <c r="V43" s="375"/>
      <c r="W43" s="375"/>
    </row>
    <row r="44" spans="1:23" x14ac:dyDescent="0.2">
      <c r="A44" s="382"/>
      <c r="B44" s="382" t="s">
        <v>2156</v>
      </c>
      <c r="C44" s="385">
        <v>0.05</v>
      </c>
      <c r="D44" s="385">
        <v>0.05</v>
      </c>
      <c r="E44" s="385">
        <v>0.05</v>
      </c>
      <c r="F44" s="385">
        <v>0.05</v>
      </c>
      <c r="G44" s="385">
        <v>0.05</v>
      </c>
      <c r="H44" s="385">
        <v>0.04</v>
      </c>
      <c r="I44" s="385">
        <v>0.06</v>
      </c>
      <c r="J44" s="385">
        <v>0.04</v>
      </c>
      <c r="K44" s="385">
        <v>7.0000000000000007E-2</v>
      </c>
      <c r="L44" s="380" t="s">
        <v>393</v>
      </c>
      <c r="M44" s="380">
        <v>3</v>
      </c>
      <c r="N44" s="375"/>
      <c r="O44" s="375"/>
      <c r="P44" s="375"/>
      <c r="Q44" s="375"/>
      <c r="R44" s="375"/>
      <c r="S44" s="375"/>
      <c r="T44" s="375"/>
      <c r="U44" s="375"/>
      <c r="V44" s="375"/>
      <c r="W44" s="375"/>
    </row>
    <row r="45" spans="1:23" x14ac:dyDescent="0.2">
      <c r="A45" s="382"/>
      <c r="B45" s="382" t="s">
        <v>2157</v>
      </c>
      <c r="C45" s="385">
        <v>0.86</v>
      </c>
      <c r="D45" s="385">
        <v>0.86</v>
      </c>
      <c r="E45" s="385">
        <v>0.87</v>
      </c>
      <c r="F45" s="385">
        <v>0.88</v>
      </c>
      <c r="G45" s="385">
        <v>0.9</v>
      </c>
      <c r="H45" s="385">
        <v>0.77</v>
      </c>
      <c r="I45" s="385">
        <v>0.92</v>
      </c>
      <c r="J45" s="385">
        <v>0.9</v>
      </c>
      <c r="K45" s="385">
        <v>0.94</v>
      </c>
      <c r="L45" s="380" t="s">
        <v>345</v>
      </c>
      <c r="M45" s="380"/>
      <c r="N45" s="375"/>
      <c r="O45" s="375"/>
      <c r="P45" s="375"/>
      <c r="Q45" s="375"/>
      <c r="R45" s="375"/>
      <c r="S45" s="375"/>
      <c r="T45" s="375"/>
      <c r="U45" s="375"/>
      <c r="V45" s="375"/>
      <c r="W45" s="375"/>
    </row>
    <row r="46" spans="1:23" x14ac:dyDescent="0.2">
      <c r="A46" s="382"/>
      <c r="B46" s="382" t="s">
        <v>2158</v>
      </c>
      <c r="C46" s="385">
        <v>0.24</v>
      </c>
      <c r="D46" s="385">
        <v>0.25</v>
      </c>
      <c r="E46" s="385">
        <v>0.27</v>
      </c>
      <c r="F46" s="385">
        <v>0.28999999999999998</v>
      </c>
      <c r="G46" s="385">
        <v>0.32</v>
      </c>
      <c r="H46" s="385">
        <v>0.2</v>
      </c>
      <c r="I46" s="385">
        <v>0.3</v>
      </c>
      <c r="J46" s="385">
        <v>0.27</v>
      </c>
      <c r="K46" s="385">
        <v>0.42</v>
      </c>
      <c r="L46" s="380" t="s">
        <v>2159</v>
      </c>
      <c r="M46" s="380" t="s">
        <v>2160</v>
      </c>
      <c r="N46" s="375"/>
      <c r="O46" s="375"/>
      <c r="P46" s="375"/>
      <c r="Q46" s="375"/>
      <c r="R46" s="375"/>
      <c r="S46" s="375"/>
      <c r="T46" s="375"/>
      <c r="U46" s="375"/>
      <c r="V46" s="375"/>
      <c r="W46" s="375"/>
    </row>
    <row r="47" spans="1:23" x14ac:dyDescent="0.2">
      <c r="A47" s="376"/>
      <c r="B47" s="375" t="s">
        <v>829</v>
      </c>
      <c r="C47" s="383">
        <v>15</v>
      </c>
      <c r="D47" s="383">
        <v>15</v>
      </c>
      <c r="E47" s="383">
        <v>20</v>
      </c>
      <c r="F47" s="383">
        <v>20</v>
      </c>
      <c r="G47" s="383">
        <v>20</v>
      </c>
      <c r="H47" s="381">
        <v>13</v>
      </c>
      <c r="I47" s="381">
        <v>19</v>
      </c>
      <c r="J47" s="381">
        <v>17</v>
      </c>
      <c r="K47" s="381">
        <v>26</v>
      </c>
      <c r="L47" s="380"/>
      <c r="M47" s="380">
        <v>6</v>
      </c>
      <c r="N47" s="375"/>
      <c r="O47" s="375"/>
      <c r="P47" s="375"/>
      <c r="Q47" s="375"/>
      <c r="R47" s="375"/>
      <c r="S47" s="375"/>
      <c r="T47" s="375"/>
      <c r="U47" s="375"/>
      <c r="V47" s="375"/>
      <c r="W47" s="375"/>
    </row>
    <row r="48" spans="1:23" x14ac:dyDescent="0.2">
      <c r="A48" s="376"/>
      <c r="B48" s="375" t="s">
        <v>2161</v>
      </c>
      <c r="C48" s="383">
        <v>1.3</v>
      </c>
      <c r="D48" s="383">
        <v>1.3</v>
      </c>
      <c r="E48" s="383">
        <v>1.3</v>
      </c>
      <c r="F48" s="383">
        <v>1.3</v>
      </c>
      <c r="G48" s="383">
        <v>1.3</v>
      </c>
      <c r="H48" s="384">
        <v>1.1000000000000001</v>
      </c>
      <c r="I48" s="384">
        <v>1.6</v>
      </c>
      <c r="J48" s="384">
        <v>1.1000000000000001</v>
      </c>
      <c r="K48" s="384">
        <v>1.7</v>
      </c>
      <c r="L48" s="375" t="s">
        <v>252</v>
      </c>
      <c r="M48" s="380">
        <v>6</v>
      </c>
      <c r="N48" s="375"/>
      <c r="O48" s="375"/>
      <c r="P48" s="375"/>
      <c r="Q48" s="375"/>
      <c r="R48" s="375"/>
      <c r="S48" s="375"/>
      <c r="T48" s="375"/>
      <c r="U48" s="375"/>
      <c r="V48" s="375"/>
      <c r="W48" s="375"/>
    </row>
    <row r="49" spans="1:23" x14ac:dyDescent="0.2">
      <c r="A49" s="376"/>
      <c r="B49" s="375" t="s">
        <v>2162</v>
      </c>
      <c r="C49" s="381">
        <v>1070</v>
      </c>
      <c r="D49" s="381">
        <v>1070</v>
      </c>
      <c r="E49" s="381">
        <v>1090</v>
      </c>
      <c r="F49" s="381">
        <v>1100</v>
      </c>
      <c r="G49" s="381">
        <v>1120</v>
      </c>
      <c r="H49" s="381">
        <v>910</v>
      </c>
      <c r="I49" s="381">
        <v>1340</v>
      </c>
      <c r="J49" s="381">
        <v>960</v>
      </c>
      <c r="K49" s="381">
        <v>1460</v>
      </c>
      <c r="L49" s="380" t="s">
        <v>2163</v>
      </c>
      <c r="M49" s="380"/>
      <c r="N49" s="375"/>
      <c r="O49" s="375"/>
      <c r="P49" s="375"/>
      <c r="Q49" s="375"/>
      <c r="R49" s="375"/>
      <c r="S49" s="375"/>
      <c r="T49" s="375"/>
      <c r="U49" s="375"/>
      <c r="V49" s="375"/>
      <c r="W49" s="375"/>
    </row>
    <row r="50" spans="1:23" x14ac:dyDescent="0.2">
      <c r="A50" s="376"/>
      <c r="B50" s="375" t="s">
        <v>592</v>
      </c>
      <c r="C50" s="381">
        <v>1400</v>
      </c>
      <c r="D50" s="381">
        <v>1400</v>
      </c>
      <c r="E50" s="381">
        <v>1410</v>
      </c>
      <c r="F50" s="381">
        <v>1430</v>
      </c>
      <c r="G50" s="381">
        <v>1460</v>
      </c>
      <c r="H50" s="381">
        <v>1190</v>
      </c>
      <c r="I50" s="381">
        <v>1750</v>
      </c>
      <c r="J50" s="381">
        <v>1240</v>
      </c>
      <c r="K50" s="381">
        <v>1900</v>
      </c>
      <c r="L50" s="380" t="s">
        <v>2164</v>
      </c>
      <c r="M50" s="380"/>
      <c r="N50" s="375"/>
      <c r="O50" s="375"/>
      <c r="P50" s="375"/>
      <c r="Q50" s="375"/>
      <c r="R50" s="375"/>
      <c r="S50" s="375"/>
      <c r="T50" s="375"/>
      <c r="U50" s="375"/>
      <c r="V50" s="375"/>
      <c r="W50" s="375"/>
    </row>
    <row r="51" spans="1:23" x14ac:dyDescent="0.2">
      <c r="A51" s="376"/>
      <c r="B51" s="375" t="s">
        <v>2165</v>
      </c>
      <c r="C51" s="387">
        <v>0.78</v>
      </c>
      <c r="D51" s="387">
        <v>0.74</v>
      </c>
      <c r="E51" s="387">
        <v>0.69</v>
      </c>
      <c r="F51" s="387">
        <v>0.64</v>
      </c>
      <c r="G51" s="387">
        <v>0.57999999999999996</v>
      </c>
      <c r="H51" s="387">
        <v>0.66</v>
      </c>
      <c r="I51" s="387">
        <v>0.97</v>
      </c>
      <c r="J51" s="387">
        <v>0.49</v>
      </c>
      <c r="K51" s="387">
        <v>0.76</v>
      </c>
      <c r="L51" s="375"/>
      <c r="M51" s="375"/>
      <c r="N51" s="375"/>
      <c r="O51" s="375"/>
      <c r="P51" s="375"/>
      <c r="Q51" s="375"/>
      <c r="R51" s="375"/>
      <c r="S51" s="375"/>
      <c r="T51" s="375"/>
      <c r="U51" s="375"/>
      <c r="V51" s="375"/>
      <c r="W51" s="375"/>
    </row>
    <row r="52" spans="1:23" x14ac:dyDescent="0.2">
      <c r="A52" s="375"/>
      <c r="B52" s="375"/>
      <c r="C52" s="375"/>
      <c r="D52" s="375"/>
      <c r="E52" s="375"/>
      <c r="F52" s="375"/>
      <c r="G52" s="375"/>
      <c r="H52" s="375"/>
      <c r="I52" s="375"/>
      <c r="J52" s="375"/>
      <c r="K52" s="375"/>
      <c r="L52" s="375"/>
      <c r="M52" s="375"/>
      <c r="N52" s="375"/>
      <c r="O52" s="375"/>
      <c r="P52" s="375"/>
      <c r="Q52" s="375"/>
      <c r="R52" s="375"/>
      <c r="S52" s="375"/>
      <c r="T52" s="375"/>
      <c r="U52" s="375"/>
      <c r="V52" s="375"/>
      <c r="W52" s="375"/>
    </row>
    <row r="53" spans="1:23" x14ac:dyDescent="0.2">
      <c r="A53" s="375"/>
      <c r="B53" s="375"/>
      <c r="C53" s="382"/>
      <c r="D53" s="382"/>
      <c r="E53" s="382"/>
      <c r="F53" s="382"/>
      <c r="G53" s="382"/>
      <c r="H53" s="375"/>
      <c r="I53" s="375"/>
      <c r="J53" s="375"/>
      <c r="K53" s="375"/>
      <c r="L53" s="375"/>
      <c r="M53" s="375"/>
      <c r="N53" s="375"/>
      <c r="O53" s="375"/>
      <c r="P53" s="375"/>
      <c r="Q53" s="375"/>
      <c r="R53" s="375"/>
      <c r="S53" s="375"/>
      <c r="T53" s="375"/>
      <c r="U53" s="375"/>
      <c r="V53" s="375"/>
      <c r="W53" s="375"/>
    </row>
    <row r="54" spans="1:23" x14ac:dyDescent="0.2">
      <c r="A54" s="376" t="s">
        <v>1198</v>
      </c>
      <c r="B54" s="376"/>
      <c r="C54" s="375"/>
      <c r="D54" s="392"/>
      <c r="E54" s="375"/>
      <c r="F54" s="375"/>
      <c r="G54" s="375"/>
      <c r="H54" s="375"/>
      <c r="I54" s="375"/>
      <c r="J54" s="375"/>
      <c r="K54" s="375"/>
      <c r="L54" s="375"/>
      <c r="M54" s="375"/>
      <c r="N54" s="375"/>
      <c r="O54" s="375"/>
      <c r="P54" s="375"/>
      <c r="Q54" s="375"/>
      <c r="R54" s="375"/>
      <c r="S54" s="375"/>
      <c r="T54" s="375"/>
      <c r="U54" s="375"/>
      <c r="V54" s="375"/>
      <c r="W54" s="375"/>
    </row>
    <row r="55" spans="1:23" x14ac:dyDescent="0.2">
      <c r="A55" s="376"/>
      <c r="B55" s="375" t="s">
        <v>2166</v>
      </c>
      <c r="C55" s="375"/>
      <c r="D55" s="375"/>
      <c r="E55" s="375"/>
      <c r="F55" s="375"/>
      <c r="G55" s="375"/>
      <c r="H55" s="375"/>
      <c r="I55" s="375"/>
      <c r="J55" s="375"/>
      <c r="K55" s="375"/>
      <c r="L55" s="375"/>
      <c r="M55" s="375"/>
      <c r="N55" s="375"/>
      <c r="O55" s="375"/>
      <c r="P55" s="375"/>
      <c r="Q55" s="375"/>
      <c r="R55" s="375"/>
      <c r="S55" s="375"/>
      <c r="T55" s="375"/>
      <c r="U55" s="375"/>
      <c r="V55" s="375"/>
      <c r="W55" s="375"/>
    </row>
    <row r="56" spans="1:23" x14ac:dyDescent="0.2">
      <c r="A56" s="376"/>
      <c r="B56" s="375" t="s">
        <v>2167</v>
      </c>
      <c r="C56" s="375"/>
      <c r="D56" s="375"/>
      <c r="E56" s="375"/>
      <c r="F56" s="375"/>
      <c r="G56" s="375"/>
      <c r="H56" s="375"/>
      <c r="I56" s="375"/>
      <c r="J56" s="375"/>
      <c r="K56" s="375"/>
      <c r="L56" s="375"/>
      <c r="M56" s="375"/>
      <c r="N56" s="375"/>
      <c r="O56" s="375"/>
      <c r="P56" s="375"/>
      <c r="Q56" s="375"/>
      <c r="R56" s="375"/>
      <c r="S56" s="375"/>
      <c r="T56" s="375"/>
      <c r="U56" s="375"/>
      <c r="V56" s="375"/>
      <c r="W56" s="375"/>
    </row>
    <row r="57" spans="1:23" x14ac:dyDescent="0.2">
      <c r="A57" s="376"/>
      <c r="B57" s="375" t="s">
        <v>2168</v>
      </c>
      <c r="C57" s="375"/>
      <c r="D57" s="375"/>
      <c r="E57" s="375"/>
      <c r="F57" s="375"/>
      <c r="G57" s="375"/>
      <c r="H57" s="375"/>
      <c r="I57" s="375"/>
      <c r="J57" s="375"/>
      <c r="K57" s="375"/>
      <c r="L57" s="375"/>
      <c r="M57" s="375"/>
      <c r="N57" s="375"/>
      <c r="O57" s="375"/>
      <c r="P57" s="375"/>
      <c r="Q57" s="375"/>
      <c r="R57" s="375"/>
      <c r="S57" s="375"/>
      <c r="T57" s="375"/>
      <c r="U57" s="375"/>
      <c r="V57" s="375"/>
      <c r="W57" s="375"/>
    </row>
    <row r="58" spans="1:23" x14ac:dyDescent="0.2">
      <c r="A58" s="376"/>
      <c r="B58" s="375" t="s">
        <v>2169</v>
      </c>
      <c r="C58" s="375"/>
      <c r="D58" s="375"/>
      <c r="E58" s="375"/>
      <c r="F58" s="375"/>
      <c r="G58" s="375"/>
      <c r="H58" s="375"/>
      <c r="I58" s="375"/>
      <c r="J58" s="375"/>
      <c r="K58" s="375"/>
      <c r="L58" s="375"/>
      <c r="M58" s="375"/>
      <c r="N58" s="375"/>
      <c r="O58" s="375"/>
      <c r="P58" s="375"/>
      <c r="Q58" s="375"/>
      <c r="R58" s="375"/>
      <c r="S58" s="375"/>
      <c r="T58" s="375"/>
      <c r="U58" s="375"/>
      <c r="V58" s="375"/>
      <c r="W58" s="375"/>
    </row>
    <row r="59" spans="1:23" x14ac:dyDescent="0.2">
      <c r="A59" s="376"/>
      <c r="B59" s="375" t="s">
        <v>2170</v>
      </c>
      <c r="C59" s="375"/>
      <c r="D59" s="375"/>
      <c r="E59" s="375"/>
      <c r="F59" s="375"/>
      <c r="G59" s="375"/>
      <c r="H59" s="375"/>
      <c r="I59" s="375"/>
      <c r="J59" s="375"/>
      <c r="K59" s="375"/>
      <c r="L59" s="375"/>
      <c r="M59" s="375"/>
      <c r="N59" s="375"/>
      <c r="O59" s="375"/>
      <c r="P59" s="375"/>
      <c r="Q59" s="375"/>
      <c r="R59" s="375"/>
      <c r="S59" s="375"/>
      <c r="T59" s="375"/>
      <c r="U59" s="375"/>
      <c r="V59" s="375"/>
      <c r="W59" s="375"/>
    </row>
    <row r="60" spans="1:23" x14ac:dyDescent="0.2">
      <c r="A60" s="376"/>
      <c r="B60" s="375" t="s">
        <v>2171</v>
      </c>
      <c r="C60" s="375"/>
      <c r="D60" s="375"/>
      <c r="E60" s="375"/>
      <c r="F60" s="375"/>
      <c r="G60" s="375"/>
      <c r="H60" s="375"/>
      <c r="I60" s="375"/>
      <c r="J60" s="375"/>
      <c r="K60" s="375"/>
      <c r="L60" s="375"/>
      <c r="M60" s="375"/>
      <c r="N60" s="375"/>
      <c r="O60" s="375"/>
      <c r="P60" s="375"/>
      <c r="Q60" s="375"/>
      <c r="R60" s="375"/>
      <c r="S60" s="375"/>
      <c r="T60" s="375"/>
      <c r="U60" s="375"/>
      <c r="V60" s="375"/>
      <c r="W60" s="375"/>
    </row>
    <row r="61" spans="1:23" x14ac:dyDescent="0.2">
      <c r="A61" s="376"/>
      <c r="B61" s="375" t="s">
        <v>2172</v>
      </c>
      <c r="C61" s="375"/>
      <c r="D61" s="375"/>
      <c r="E61" s="375"/>
      <c r="F61" s="375"/>
      <c r="G61" s="375"/>
      <c r="H61" s="375"/>
      <c r="I61" s="375"/>
      <c r="J61" s="375"/>
      <c r="K61" s="375"/>
      <c r="L61" s="375"/>
      <c r="M61" s="375"/>
      <c r="N61" s="375"/>
      <c r="O61" s="375"/>
      <c r="P61" s="375"/>
      <c r="Q61" s="375"/>
      <c r="R61" s="375"/>
      <c r="S61" s="375"/>
      <c r="T61" s="375"/>
      <c r="U61" s="375"/>
      <c r="V61" s="375"/>
      <c r="W61" s="375"/>
    </row>
    <row r="62" spans="1:23" x14ac:dyDescent="0.2">
      <c r="A62" s="376"/>
      <c r="B62" s="375" t="s">
        <v>2173</v>
      </c>
      <c r="C62" s="375"/>
      <c r="D62" s="375"/>
      <c r="E62" s="375"/>
      <c r="F62" s="375"/>
      <c r="G62" s="375"/>
      <c r="H62" s="375"/>
      <c r="I62" s="375"/>
      <c r="J62" s="375"/>
      <c r="K62" s="375"/>
      <c r="L62" s="375"/>
      <c r="M62" s="375"/>
      <c r="N62" s="375"/>
      <c r="O62" s="375"/>
      <c r="P62" s="375"/>
      <c r="Q62" s="375"/>
      <c r="R62" s="375"/>
      <c r="S62" s="375"/>
      <c r="T62" s="375"/>
      <c r="U62" s="375"/>
      <c r="V62" s="375"/>
      <c r="W62" s="375"/>
    </row>
    <row r="63" spans="1:23" x14ac:dyDescent="0.2">
      <c r="A63" s="376"/>
      <c r="B63" s="375" t="s">
        <v>2174</v>
      </c>
      <c r="C63" s="375"/>
      <c r="D63" s="375"/>
      <c r="E63" s="375"/>
      <c r="F63" s="375"/>
      <c r="G63" s="375"/>
      <c r="H63" s="375"/>
      <c r="I63" s="375"/>
      <c r="J63" s="375"/>
      <c r="K63" s="375"/>
      <c r="L63" s="375"/>
      <c r="M63" s="375"/>
      <c r="N63" s="375"/>
      <c r="O63" s="375"/>
      <c r="P63" s="375"/>
      <c r="Q63" s="375"/>
      <c r="R63" s="375"/>
      <c r="S63" s="375"/>
      <c r="T63" s="375"/>
      <c r="U63" s="375"/>
      <c r="V63" s="375"/>
      <c r="W63" s="375"/>
    </row>
    <row r="64" spans="1:23" x14ac:dyDescent="0.2">
      <c r="A64" s="376"/>
      <c r="B64" s="393" t="s">
        <v>2175</v>
      </c>
      <c r="C64" s="375"/>
      <c r="D64" s="375"/>
      <c r="E64" s="375"/>
      <c r="F64" s="375"/>
      <c r="G64" s="375"/>
      <c r="H64" s="375"/>
      <c r="I64" s="375"/>
      <c r="J64" s="375"/>
      <c r="K64" s="375"/>
      <c r="L64" s="375"/>
      <c r="M64" s="375"/>
      <c r="N64" s="375"/>
      <c r="O64" s="375"/>
      <c r="P64" s="375"/>
      <c r="Q64" s="375"/>
      <c r="R64" s="375"/>
      <c r="S64" s="375"/>
      <c r="T64" s="375"/>
      <c r="U64" s="375"/>
      <c r="V64" s="375"/>
      <c r="W64" s="375"/>
    </row>
    <row r="65" spans="1:23" x14ac:dyDescent="0.2">
      <c r="A65" s="376"/>
      <c r="B65" s="393" t="s">
        <v>2176</v>
      </c>
      <c r="C65" s="375"/>
      <c r="D65" s="375"/>
      <c r="E65" s="375"/>
      <c r="F65" s="375"/>
      <c r="G65" s="375"/>
      <c r="H65" s="375"/>
      <c r="I65" s="375"/>
      <c r="J65" s="375"/>
      <c r="K65" s="375"/>
      <c r="L65" s="375"/>
      <c r="M65" s="375"/>
      <c r="N65" s="375"/>
      <c r="O65" s="375"/>
      <c r="P65" s="375"/>
      <c r="Q65" s="375"/>
      <c r="R65" s="375"/>
      <c r="S65" s="375"/>
      <c r="T65" s="375"/>
      <c r="U65" s="375"/>
      <c r="V65" s="375"/>
      <c r="W65" s="375"/>
    </row>
    <row r="66" spans="1:23" x14ac:dyDescent="0.2">
      <c r="A66" s="376"/>
      <c r="B66" s="375" t="s">
        <v>2177</v>
      </c>
      <c r="C66" s="375"/>
      <c r="D66" s="375"/>
      <c r="E66" s="375"/>
      <c r="F66" s="375"/>
      <c r="G66" s="375"/>
      <c r="H66" s="375"/>
      <c r="I66" s="375"/>
      <c r="J66" s="375"/>
      <c r="K66" s="375"/>
      <c r="L66" s="375"/>
      <c r="M66" s="375"/>
      <c r="N66" s="375"/>
      <c r="O66" s="375"/>
      <c r="P66" s="375"/>
      <c r="Q66" s="375"/>
      <c r="R66" s="375"/>
      <c r="S66" s="375"/>
      <c r="T66" s="375"/>
      <c r="U66" s="375"/>
      <c r="V66" s="375"/>
      <c r="W66" s="375"/>
    </row>
    <row r="67" spans="1:23" x14ac:dyDescent="0.2">
      <c r="A67" s="376"/>
      <c r="B67" s="375" t="s">
        <v>2178</v>
      </c>
      <c r="C67" s="375"/>
      <c r="D67" s="375"/>
      <c r="E67" s="375"/>
      <c r="F67" s="375"/>
      <c r="G67" s="375"/>
      <c r="H67" s="375"/>
      <c r="I67" s="375"/>
      <c r="J67" s="375"/>
      <c r="K67" s="375"/>
      <c r="L67" s="375"/>
      <c r="M67" s="375"/>
      <c r="N67" s="375"/>
      <c r="O67" s="375"/>
      <c r="P67" s="375"/>
      <c r="Q67" s="375"/>
      <c r="R67" s="375"/>
      <c r="S67" s="375"/>
      <c r="T67" s="375"/>
      <c r="U67" s="375"/>
      <c r="V67" s="375"/>
      <c r="W67" s="375"/>
    </row>
    <row r="68" spans="1:23" x14ac:dyDescent="0.2">
      <c r="A68" s="376"/>
      <c r="B68" s="375" t="s">
        <v>2179</v>
      </c>
      <c r="C68" s="375"/>
      <c r="D68" s="375"/>
      <c r="E68" s="375"/>
      <c r="F68" s="375"/>
      <c r="G68" s="375"/>
      <c r="H68" s="375"/>
      <c r="I68" s="375"/>
      <c r="J68" s="375"/>
      <c r="K68" s="375"/>
      <c r="L68" s="375"/>
      <c r="M68" s="375"/>
      <c r="N68" s="375"/>
      <c r="O68" s="375"/>
      <c r="P68" s="375"/>
      <c r="Q68" s="375"/>
      <c r="R68" s="375"/>
      <c r="S68" s="375"/>
      <c r="T68" s="375"/>
      <c r="U68" s="375"/>
      <c r="V68" s="375"/>
      <c r="W68" s="375"/>
    </row>
    <row r="69" spans="1:23" x14ac:dyDescent="0.2">
      <c r="A69" s="376"/>
      <c r="B69" s="375" t="s">
        <v>2180</v>
      </c>
      <c r="C69" s="375"/>
      <c r="D69" s="375"/>
      <c r="E69" s="375"/>
      <c r="F69" s="375"/>
      <c r="G69" s="375"/>
      <c r="H69" s="375"/>
      <c r="I69" s="375"/>
      <c r="J69" s="375"/>
      <c r="K69" s="375"/>
      <c r="L69" s="375"/>
      <c r="M69" s="375"/>
      <c r="N69" s="375"/>
      <c r="O69" s="375"/>
      <c r="P69" s="375"/>
      <c r="Q69" s="375"/>
      <c r="R69" s="375"/>
      <c r="S69" s="375"/>
      <c r="T69" s="375"/>
      <c r="U69" s="375"/>
      <c r="V69" s="375"/>
      <c r="W69" s="375"/>
    </row>
    <row r="70" spans="1:23" x14ac:dyDescent="0.2">
      <c r="A70" s="376"/>
      <c r="B70" s="375" t="s">
        <v>2181</v>
      </c>
      <c r="C70" s="375"/>
      <c r="D70" s="375"/>
      <c r="E70" s="375"/>
      <c r="F70" s="375"/>
      <c r="G70" s="375"/>
      <c r="H70" s="375"/>
      <c r="I70" s="375"/>
      <c r="J70" s="375"/>
      <c r="K70" s="375"/>
      <c r="L70" s="375"/>
      <c r="M70" s="375"/>
      <c r="N70" s="375"/>
      <c r="O70" s="375"/>
      <c r="P70" s="375"/>
      <c r="Q70" s="375"/>
      <c r="R70" s="375"/>
      <c r="S70" s="375"/>
      <c r="T70" s="375"/>
      <c r="U70" s="375"/>
      <c r="V70" s="375"/>
      <c r="W70" s="375"/>
    </row>
    <row r="71" spans="1:23" x14ac:dyDescent="0.2">
      <c r="A71" s="376"/>
      <c r="B71" s="375" t="s">
        <v>2182</v>
      </c>
      <c r="C71" s="375"/>
      <c r="D71" s="375"/>
      <c r="E71" s="375"/>
      <c r="F71" s="375"/>
      <c r="G71" s="375"/>
      <c r="H71" s="375"/>
      <c r="I71" s="375"/>
      <c r="J71" s="375"/>
      <c r="K71" s="375"/>
      <c r="L71" s="375"/>
      <c r="M71" s="375"/>
      <c r="N71" s="375"/>
      <c r="O71" s="375"/>
      <c r="P71" s="375"/>
      <c r="Q71" s="375"/>
      <c r="R71" s="375"/>
      <c r="S71" s="375"/>
      <c r="T71" s="375"/>
      <c r="U71" s="375"/>
      <c r="V71" s="375"/>
      <c r="W71" s="375"/>
    </row>
    <row r="72" spans="1:23" x14ac:dyDescent="0.2">
      <c r="A72" s="376"/>
      <c r="B72" s="375" t="s">
        <v>2183</v>
      </c>
      <c r="C72" s="375"/>
      <c r="D72" s="375"/>
      <c r="E72" s="375"/>
      <c r="F72" s="375"/>
      <c r="G72" s="375"/>
      <c r="H72" s="375"/>
      <c r="I72" s="375"/>
      <c r="J72" s="375"/>
      <c r="K72" s="375"/>
      <c r="L72" s="375"/>
      <c r="M72" s="375"/>
      <c r="N72" s="375"/>
      <c r="O72" s="375"/>
      <c r="P72" s="375"/>
      <c r="Q72" s="375"/>
      <c r="R72" s="375"/>
      <c r="S72" s="375"/>
      <c r="T72" s="375"/>
      <c r="U72" s="375"/>
      <c r="V72" s="375"/>
      <c r="W72" s="375"/>
    </row>
    <row r="73" spans="1:23" x14ac:dyDescent="0.2">
      <c r="A73" s="376"/>
      <c r="B73" s="375" t="s">
        <v>2184</v>
      </c>
      <c r="C73" s="375"/>
      <c r="D73" s="375"/>
      <c r="E73" s="375"/>
      <c r="F73" s="375"/>
      <c r="G73" s="375"/>
      <c r="H73" s="375"/>
      <c r="I73" s="375"/>
      <c r="J73" s="375"/>
      <c r="K73" s="375"/>
      <c r="L73" s="375"/>
      <c r="M73" s="375"/>
      <c r="N73" s="375"/>
      <c r="O73" s="375"/>
      <c r="P73" s="375"/>
      <c r="Q73" s="375"/>
      <c r="R73" s="375"/>
      <c r="S73" s="375"/>
      <c r="T73" s="375"/>
      <c r="U73" s="375"/>
      <c r="V73" s="375"/>
      <c r="W73" s="375"/>
    </row>
    <row r="74" spans="1:23" x14ac:dyDescent="0.2">
      <c r="A74" s="376"/>
      <c r="B74" s="375" t="s">
        <v>2185</v>
      </c>
      <c r="C74" s="375"/>
      <c r="D74" s="375"/>
      <c r="E74" s="375"/>
      <c r="F74" s="375"/>
      <c r="G74" s="375"/>
      <c r="H74" s="375"/>
      <c r="I74" s="375"/>
      <c r="J74" s="375"/>
      <c r="K74" s="375"/>
      <c r="L74" s="375"/>
      <c r="M74" s="375"/>
      <c r="N74" s="375"/>
      <c r="O74" s="375"/>
      <c r="P74" s="375"/>
      <c r="Q74" s="375"/>
      <c r="R74" s="375"/>
      <c r="S74" s="375"/>
      <c r="T74" s="375"/>
      <c r="U74" s="375"/>
      <c r="V74" s="375"/>
      <c r="W74" s="375"/>
    </row>
    <row r="75" spans="1:23" x14ac:dyDescent="0.2">
      <c r="A75" s="376"/>
      <c r="B75" s="375" t="s">
        <v>2186</v>
      </c>
      <c r="C75" s="375"/>
      <c r="D75" s="375"/>
      <c r="E75" s="375"/>
      <c r="F75" s="375"/>
      <c r="G75" s="375"/>
      <c r="H75" s="375"/>
      <c r="I75" s="375"/>
      <c r="J75" s="375"/>
      <c r="K75" s="375"/>
      <c r="L75" s="375"/>
      <c r="M75" s="375"/>
      <c r="N75" s="375"/>
      <c r="O75" s="375"/>
      <c r="P75" s="375"/>
      <c r="Q75" s="375"/>
      <c r="R75" s="375"/>
      <c r="S75" s="375"/>
      <c r="T75" s="375"/>
      <c r="U75" s="375"/>
      <c r="V75" s="375"/>
      <c r="W75" s="375"/>
    </row>
    <row r="76" spans="1:23" x14ac:dyDescent="0.2">
      <c r="A76" s="376"/>
      <c r="B76" s="375" t="s">
        <v>2187</v>
      </c>
      <c r="C76" s="375"/>
      <c r="D76" s="375"/>
      <c r="E76" s="375"/>
      <c r="F76" s="375"/>
      <c r="G76" s="375"/>
      <c r="H76" s="375"/>
      <c r="I76" s="375"/>
      <c r="J76" s="375"/>
      <c r="K76" s="375"/>
      <c r="L76" s="375"/>
      <c r="M76" s="375"/>
      <c r="N76" s="375"/>
      <c r="O76" s="375"/>
      <c r="P76" s="375"/>
      <c r="Q76" s="375"/>
      <c r="R76" s="375"/>
      <c r="S76" s="375"/>
      <c r="T76" s="375"/>
      <c r="U76" s="375"/>
      <c r="V76" s="375"/>
      <c r="W76" s="375"/>
    </row>
    <row r="77" spans="1:23" x14ac:dyDescent="0.2">
      <c r="A77" s="376"/>
      <c r="B77" s="375" t="s">
        <v>2188</v>
      </c>
      <c r="C77" s="375"/>
      <c r="D77" s="375"/>
      <c r="E77" s="375"/>
      <c r="F77" s="375"/>
      <c r="G77" s="375"/>
      <c r="H77" s="375"/>
      <c r="I77" s="375"/>
      <c r="J77" s="375"/>
      <c r="K77" s="375"/>
      <c r="L77" s="375"/>
      <c r="M77" s="375"/>
      <c r="N77" s="375"/>
      <c r="O77" s="375"/>
      <c r="P77" s="375"/>
      <c r="Q77" s="375"/>
      <c r="R77" s="375"/>
      <c r="S77" s="375"/>
      <c r="T77" s="375"/>
      <c r="U77" s="375"/>
      <c r="V77" s="375"/>
      <c r="W77" s="375"/>
    </row>
    <row r="78" spans="1:23" x14ac:dyDescent="0.2">
      <c r="A78" s="376"/>
      <c r="B78" s="375" t="s">
        <v>2189</v>
      </c>
      <c r="C78" s="375"/>
      <c r="D78" s="375"/>
      <c r="E78" s="375"/>
      <c r="F78" s="375"/>
      <c r="G78" s="375"/>
      <c r="H78" s="375"/>
      <c r="I78" s="375"/>
      <c r="J78" s="375"/>
      <c r="K78" s="375"/>
      <c r="L78" s="375"/>
      <c r="M78" s="375"/>
      <c r="N78" s="375"/>
      <c r="O78" s="375"/>
      <c r="P78" s="375"/>
      <c r="Q78" s="375"/>
      <c r="R78" s="375"/>
      <c r="S78" s="375"/>
      <c r="T78" s="375"/>
      <c r="U78" s="375"/>
      <c r="V78" s="375"/>
      <c r="W78" s="375"/>
    </row>
    <row r="79" spans="1:23" x14ac:dyDescent="0.2">
      <c r="A79" s="376"/>
      <c r="B79" s="394" t="s">
        <v>2190</v>
      </c>
      <c r="C79" s="394"/>
      <c r="D79" s="394"/>
      <c r="E79" s="394"/>
      <c r="F79" s="394"/>
      <c r="G79" s="394"/>
      <c r="H79" s="394"/>
      <c r="I79" s="394"/>
      <c r="J79" s="394"/>
      <c r="K79" s="394"/>
      <c r="L79" s="394"/>
      <c r="M79" s="394"/>
      <c r="N79" s="394"/>
      <c r="O79" s="394"/>
      <c r="P79" s="394"/>
      <c r="Q79" s="375"/>
      <c r="R79" s="375"/>
      <c r="S79" s="375"/>
      <c r="T79" s="375"/>
      <c r="U79" s="375"/>
      <c r="V79" s="375"/>
      <c r="W79" s="375"/>
    </row>
    <row r="80" spans="1:23" x14ac:dyDescent="0.2">
      <c r="A80" s="376"/>
      <c r="B80" s="375" t="s">
        <v>2191</v>
      </c>
      <c r="C80" s="375"/>
      <c r="D80" s="375"/>
      <c r="E80" s="375"/>
      <c r="F80" s="375"/>
      <c r="G80" s="375"/>
      <c r="H80" s="375"/>
      <c r="I80" s="375"/>
      <c r="J80" s="375"/>
      <c r="K80" s="375"/>
      <c r="L80" s="375"/>
      <c r="M80" s="375"/>
      <c r="N80" s="375"/>
      <c r="O80" s="375"/>
      <c r="P80" s="375"/>
      <c r="Q80" s="375"/>
      <c r="R80" s="375"/>
      <c r="S80" s="375"/>
      <c r="T80" s="375"/>
      <c r="U80" s="375"/>
      <c r="V80" s="375"/>
      <c r="W80" s="375"/>
    </row>
    <row r="81" spans="1:23" x14ac:dyDescent="0.2">
      <c r="A81" s="376"/>
      <c r="B81" s="375" t="s">
        <v>2192</v>
      </c>
      <c r="C81" s="375"/>
      <c r="D81" s="375"/>
      <c r="E81" s="375"/>
      <c r="F81" s="375"/>
      <c r="G81" s="375"/>
      <c r="H81" s="375"/>
      <c r="I81" s="375"/>
      <c r="J81" s="375"/>
      <c r="K81" s="375"/>
      <c r="L81" s="375"/>
      <c r="M81" s="375"/>
      <c r="N81" s="375"/>
      <c r="O81" s="375"/>
      <c r="P81" s="375"/>
      <c r="Q81" s="375"/>
      <c r="R81" s="375"/>
      <c r="S81" s="375"/>
      <c r="T81" s="375"/>
      <c r="U81" s="375"/>
      <c r="V81" s="375"/>
      <c r="W81" s="375"/>
    </row>
    <row r="82" spans="1:23" x14ac:dyDescent="0.2">
      <c r="A82" s="376"/>
      <c r="B82" s="375" t="s">
        <v>2193</v>
      </c>
      <c r="C82" s="375"/>
      <c r="D82" s="375"/>
      <c r="E82" s="375"/>
      <c r="F82" s="375"/>
      <c r="G82" s="375"/>
      <c r="H82" s="375"/>
      <c r="I82" s="375"/>
      <c r="J82" s="375"/>
      <c r="K82" s="375"/>
      <c r="L82" s="375"/>
      <c r="M82" s="375"/>
      <c r="N82" s="375"/>
      <c r="O82" s="375"/>
      <c r="P82" s="375"/>
      <c r="Q82" s="375"/>
      <c r="R82" s="375"/>
      <c r="S82" s="375"/>
      <c r="T82" s="375"/>
      <c r="U82" s="375"/>
      <c r="V82" s="375"/>
      <c r="W82" s="375"/>
    </row>
    <row r="83" spans="1:23" x14ac:dyDescent="0.2">
      <c r="A83" s="376"/>
      <c r="B83" s="375" t="s">
        <v>2194</v>
      </c>
      <c r="C83" s="375"/>
      <c r="D83" s="375"/>
      <c r="E83" s="375"/>
      <c r="F83" s="375"/>
      <c r="G83" s="375"/>
      <c r="H83" s="375"/>
      <c r="I83" s="375"/>
      <c r="J83" s="375"/>
      <c r="K83" s="375"/>
      <c r="L83" s="375"/>
      <c r="M83" s="375"/>
      <c r="N83" s="375"/>
      <c r="O83" s="375"/>
      <c r="P83" s="375"/>
      <c r="Q83" s="375"/>
      <c r="R83" s="375"/>
      <c r="S83" s="375"/>
      <c r="T83" s="375"/>
      <c r="U83" s="375"/>
      <c r="V83" s="375"/>
      <c r="W83" s="375"/>
    </row>
    <row r="84" spans="1:23" ht="350" x14ac:dyDescent="0.2">
      <c r="A84" s="376"/>
      <c r="B84" s="395" t="s">
        <v>2195</v>
      </c>
      <c r="C84" s="375"/>
      <c r="D84" s="375"/>
      <c r="E84" s="375"/>
      <c r="F84" s="375"/>
      <c r="G84" s="375"/>
      <c r="H84" s="375"/>
      <c r="I84" s="375"/>
      <c r="J84" s="375"/>
      <c r="K84" s="375"/>
      <c r="L84" s="375"/>
      <c r="M84" s="375"/>
      <c r="N84" s="375"/>
      <c r="O84" s="375"/>
      <c r="P84" s="375"/>
      <c r="Q84" s="375"/>
      <c r="R84" s="375"/>
      <c r="S84" s="375"/>
      <c r="T84" s="375"/>
      <c r="U84" s="375"/>
      <c r="V84" s="375"/>
      <c r="W84" s="375"/>
    </row>
    <row r="85" spans="1:23" x14ac:dyDescent="0.2">
      <c r="A85" s="376"/>
      <c r="B85" s="375" t="s">
        <v>2196</v>
      </c>
      <c r="C85" s="375"/>
      <c r="D85" s="375"/>
      <c r="E85" s="375"/>
      <c r="F85" s="375"/>
      <c r="G85" s="375"/>
      <c r="H85" s="375"/>
      <c r="I85" s="375"/>
      <c r="J85" s="375"/>
      <c r="K85" s="375"/>
      <c r="L85" s="375"/>
      <c r="M85" s="375"/>
      <c r="N85" s="375"/>
      <c r="O85" s="375"/>
      <c r="P85" s="375"/>
      <c r="Q85" s="375"/>
      <c r="R85" s="375"/>
      <c r="S85" s="375"/>
      <c r="T85" s="375"/>
      <c r="U85" s="375"/>
      <c r="V85" s="375"/>
      <c r="W85" s="375"/>
    </row>
    <row r="86" spans="1:23" x14ac:dyDescent="0.2">
      <c r="A86" s="376"/>
      <c r="B86" s="375" t="s">
        <v>2197</v>
      </c>
      <c r="C86" s="375"/>
      <c r="D86" s="375"/>
      <c r="E86" s="375"/>
      <c r="F86" s="375"/>
      <c r="G86" s="375"/>
      <c r="H86" s="375"/>
      <c r="I86" s="375"/>
      <c r="J86" s="375"/>
      <c r="K86" s="375"/>
      <c r="L86" s="375"/>
      <c r="M86" s="375"/>
      <c r="N86" s="375"/>
      <c r="O86" s="375"/>
      <c r="P86" s="375"/>
      <c r="Q86" s="375"/>
      <c r="R86" s="375"/>
      <c r="S86" s="375"/>
      <c r="T86" s="375"/>
      <c r="U86" s="375"/>
      <c r="V86" s="375"/>
      <c r="W86" s="375"/>
    </row>
    <row r="87" spans="1:23" x14ac:dyDescent="0.2">
      <c r="A87" s="376"/>
      <c r="B87" s="375" t="s">
        <v>2198</v>
      </c>
      <c r="C87" s="375"/>
      <c r="D87" s="375"/>
      <c r="E87" s="375"/>
      <c r="F87" s="375"/>
      <c r="G87" s="375"/>
      <c r="H87" s="375"/>
      <c r="I87" s="375"/>
      <c r="J87" s="375"/>
      <c r="K87" s="375"/>
      <c r="L87" s="375"/>
      <c r="M87" s="375"/>
      <c r="N87" s="375"/>
      <c r="O87" s="375"/>
      <c r="P87" s="375"/>
      <c r="Q87" s="375"/>
      <c r="R87" s="375"/>
      <c r="S87" s="375"/>
      <c r="T87" s="375"/>
      <c r="U87" s="375"/>
      <c r="V87" s="375"/>
      <c r="W87" s="375"/>
    </row>
    <row r="88" spans="1:23" x14ac:dyDescent="0.2">
      <c r="A88" s="375"/>
      <c r="B88" s="375" t="s">
        <v>2199</v>
      </c>
      <c r="C88" s="375"/>
      <c r="D88" s="375"/>
      <c r="E88" s="375"/>
      <c r="F88" s="375"/>
      <c r="G88" s="375"/>
      <c r="H88" s="375"/>
      <c r="I88" s="375"/>
      <c r="J88" s="375"/>
      <c r="K88" s="375"/>
      <c r="L88" s="375"/>
      <c r="M88" s="375"/>
      <c r="N88" s="375"/>
      <c r="O88" s="375"/>
      <c r="P88" s="375"/>
      <c r="Q88" s="375"/>
      <c r="R88" s="375"/>
      <c r="S88" s="375"/>
      <c r="T88" s="375"/>
      <c r="U88" s="375"/>
      <c r="V88" s="375"/>
      <c r="W88" s="375"/>
    </row>
    <row r="89" spans="1:23" x14ac:dyDescent="0.2">
      <c r="A89" s="375"/>
      <c r="B89" s="375" t="s">
        <v>2200</v>
      </c>
      <c r="C89" s="375"/>
      <c r="D89" s="375"/>
      <c r="E89" s="375"/>
      <c r="F89" s="375"/>
      <c r="G89" s="375"/>
      <c r="H89" s="375"/>
      <c r="I89" s="375"/>
      <c r="J89" s="375"/>
      <c r="K89" s="375"/>
      <c r="L89" s="375"/>
      <c r="M89" s="375"/>
      <c r="N89" s="375"/>
      <c r="O89" s="375"/>
      <c r="P89" s="375"/>
      <c r="Q89" s="375"/>
      <c r="R89" s="375"/>
      <c r="S89" s="375"/>
      <c r="T89" s="375"/>
      <c r="U89" s="375"/>
      <c r="V89" s="375"/>
      <c r="W89" s="375"/>
    </row>
    <row r="90" spans="1:23" x14ac:dyDescent="0.2">
      <c r="A90" s="375"/>
      <c r="B90" s="375" t="s">
        <v>2201</v>
      </c>
      <c r="C90" s="375"/>
      <c r="D90" s="375"/>
      <c r="E90" s="375"/>
      <c r="F90" s="375"/>
      <c r="G90" s="375"/>
      <c r="H90" s="375"/>
      <c r="I90" s="375"/>
      <c r="J90" s="375"/>
      <c r="K90" s="375"/>
      <c r="L90" s="375"/>
      <c r="M90" s="375"/>
      <c r="N90" s="375"/>
      <c r="O90" s="375"/>
      <c r="P90" s="375"/>
      <c r="Q90" s="375"/>
      <c r="R90" s="375"/>
      <c r="S90" s="375"/>
      <c r="T90" s="375"/>
      <c r="U90" s="375"/>
      <c r="V90" s="375"/>
      <c r="W90" s="375"/>
    </row>
    <row r="91" spans="1:23" x14ac:dyDescent="0.2">
      <c r="A91" s="375"/>
      <c r="B91" s="375" t="s">
        <v>2202</v>
      </c>
      <c r="C91" s="375"/>
      <c r="D91" s="375"/>
      <c r="E91" s="375"/>
      <c r="F91" s="375"/>
      <c r="G91" s="375"/>
      <c r="H91" s="375"/>
      <c r="I91" s="375"/>
      <c r="J91" s="375"/>
      <c r="K91" s="375"/>
      <c r="L91" s="375"/>
      <c r="M91" s="375"/>
      <c r="N91" s="375"/>
      <c r="O91" s="375"/>
      <c r="P91" s="375"/>
      <c r="Q91" s="375"/>
      <c r="R91" s="375"/>
      <c r="S91" s="375"/>
      <c r="T91" s="375"/>
      <c r="U91" s="375"/>
      <c r="V91" s="375"/>
      <c r="W91" s="375"/>
    </row>
    <row r="92" spans="1:23" x14ac:dyDescent="0.2">
      <c r="A92" s="375"/>
      <c r="B92" s="375" t="s">
        <v>2203</v>
      </c>
      <c r="C92" s="375"/>
      <c r="D92" s="375"/>
      <c r="E92" s="375"/>
      <c r="F92" s="375"/>
      <c r="G92" s="375"/>
      <c r="H92" s="375"/>
      <c r="I92" s="375"/>
      <c r="J92" s="375"/>
      <c r="K92" s="375"/>
      <c r="L92" s="375"/>
      <c r="M92" s="375"/>
      <c r="N92" s="375"/>
      <c r="O92" s="375"/>
      <c r="P92" s="375"/>
      <c r="Q92" s="375"/>
      <c r="R92" s="375"/>
      <c r="S92" s="375"/>
      <c r="T92" s="375"/>
      <c r="U92" s="375"/>
      <c r="V92" s="375"/>
      <c r="W92" s="375"/>
    </row>
    <row r="93" spans="1:23" x14ac:dyDescent="0.2">
      <c r="A93" s="375"/>
      <c r="B93" s="375" t="s">
        <v>2204</v>
      </c>
      <c r="C93" s="375"/>
      <c r="D93" s="375"/>
      <c r="E93" s="375"/>
      <c r="F93" s="375"/>
      <c r="G93" s="375"/>
      <c r="H93" s="375"/>
      <c r="I93" s="375"/>
      <c r="J93" s="375"/>
      <c r="K93" s="375"/>
      <c r="L93" s="375"/>
      <c r="M93" s="375"/>
      <c r="N93" s="375"/>
      <c r="O93" s="375"/>
      <c r="P93" s="375"/>
      <c r="Q93" s="375"/>
      <c r="R93" s="375"/>
      <c r="S93" s="375"/>
      <c r="T93" s="375"/>
      <c r="U93" s="375"/>
      <c r="V93" s="375"/>
      <c r="W93" s="375"/>
    </row>
    <row r="94" spans="1:23" x14ac:dyDescent="0.2">
      <c r="A94" s="375"/>
      <c r="B94" s="375" t="s">
        <v>2205</v>
      </c>
      <c r="C94" s="375"/>
      <c r="D94" s="375"/>
      <c r="E94" s="375"/>
      <c r="F94" s="375"/>
      <c r="G94" s="375"/>
      <c r="H94" s="375"/>
      <c r="I94" s="375"/>
      <c r="J94" s="375"/>
      <c r="K94" s="375"/>
      <c r="L94" s="375"/>
      <c r="M94" s="375"/>
      <c r="N94" s="375"/>
      <c r="O94" s="375"/>
      <c r="P94" s="375"/>
      <c r="Q94" s="375"/>
      <c r="R94" s="375"/>
      <c r="S94" s="375"/>
      <c r="T94" s="375"/>
      <c r="U94" s="375"/>
      <c r="V94" s="375"/>
      <c r="W94" s="375"/>
    </row>
    <row r="95" spans="1:23" x14ac:dyDescent="0.2">
      <c r="A95" s="375"/>
      <c r="B95" s="375" t="s">
        <v>2206</v>
      </c>
      <c r="C95" s="375"/>
      <c r="D95" s="375"/>
      <c r="E95" s="375"/>
      <c r="F95" s="375"/>
      <c r="G95" s="375"/>
      <c r="H95" s="375"/>
      <c r="I95" s="375"/>
      <c r="J95" s="375"/>
      <c r="K95" s="375"/>
      <c r="L95" s="375"/>
      <c r="M95" s="375"/>
      <c r="N95" s="375"/>
      <c r="O95" s="375"/>
      <c r="P95" s="375"/>
      <c r="Q95" s="375"/>
      <c r="R95" s="375"/>
      <c r="S95" s="375"/>
      <c r="T95" s="375"/>
      <c r="U95" s="375"/>
      <c r="V95" s="375"/>
      <c r="W95" s="375"/>
    </row>
    <row r="96" spans="1:23" x14ac:dyDescent="0.2">
      <c r="A96" s="375"/>
      <c r="B96" s="375" t="s">
        <v>2207</v>
      </c>
      <c r="C96" s="375"/>
      <c r="D96" s="375"/>
      <c r="E96" s="375"/>
      <c r="F96" s="375"/>
      <c r="G96" s="375"/>
      <c r="H96" s="375"/>
      <c r="I96" s="375"/>
      <c r="J96" s="375"/>
      <c r="K96" s="375"/>
      <c r="L96" s="375"/>
      <c r="M96" s="375"/>
      <c r="N96" s="375"/>
      <c r="O96" s="375"/>
      <c r="P96" s="375"/>
      <c r="Q96" s="375"/>
      <c r="R96" s="375"/>
      <c r="S96" s="375"/>
      <c r="T96" s="375"/>
      <c r="U96" s="375"/>
      <c r="V96" s="375"/>
      <c r="W96" s="375"/>
    </row>
    <row r="97" spans="1:23" x14ac:dyDescent="0.2">
      <c r="A97" s="375"/>
      <c r="B97" s="375" t="s">
        <v>2208</v>
      </c>
      <c r="C97" s="375"/>
      <c r="D97" s="375"/>
      <c r="E97" s="375"/>
      <c r="F97" s="375"/>
      <c r="G97" s="375"/>
      <c r="H97" s="375"/>
      <c r="I97" s="375"/>
      <c r="J97" s="375"/>
      <c r="K97" s="375"/>
      <c r="L97" s="375"/>
      <c r="M97" s="375"/>
      <c r="N97" s="375"/>
      <c r="O97" s="375"/>
      <c r="P97" s="375"/>
      <c r="Q97" s="375"/>
      <c r="R97" s="375"/>
      <c r="S97" s="375"/>
      <c r="T97" s="375"/>
      <c r="U97" s="375"/>
      <c r="V97" s="375"/>
      <c r="W97" s="375"/>
    </row>
    <row r="98" spans="1:23" x14ac:dyDescent="0.2">
      <c r="A98" s="375"/>
      <c r="B98" s="375" t="s">
        <v>2209</v>
      </c>
      <c r="C98" s="375"/>
      <c r="D98" s="375"/>
      <c r="E98" s="375"/>
      <c r="F98" s="375"/>
      <c r="G98" s="375"/>
      <c r="H98" s="375"/>
      <c r="I98" s="375"/>
      <c r="J98" s="375"/>
      <c r="K98" s="375"/>
      <c r="L98" s="375"/>
      <c r="M98" s="375"/>
      <c r="N98" s="375"/>
      <c r="O98" s="375"/>
      <c r="P98" s="375"/>
      <c r="Q98" s="375"/>
      <c r="R98" s="375"/>
      <c r="S98" s="375"/>
      <c r="T98" s="375"/>
      <c r="U98" s="375"/>
      <c r="V98" s="375"/>
      <c r="W98" s="375"/>
    </row>
    <row r="99" spans="1:23" x14ac:dyDescent="0.2">
      <c r="A99" s="375"/>
      <c r="B99" s="375"/>
      <c r="C99" s="375"/>
      <c r="D99" s="375"/>
      <c r="E99" s="375"/>
      <c r="F99" s="375"/>
      <c r="G99" s="375"/>
      <c r="H99" s="375"/>
      <c r="I99" s="375"/>
      <c r="J99" s="375"/>
      <c r="K99" s="375"/>
      <c r="L99" s="375"/>
      <c r="M99" s="375"/>
      <c r="N99" s="375"/>
      <c r="O99" s="375"/>
      <c r="P99" s="375"/>
      <c r="Q99" s="375"/>
      <c r="R99" s="375"/>
      <c r="S99" s="375"/>
      <c r="T99" s="375"/>
      <c r="U99" s="375"/>
      <c r="V99" s="375"/>
      <c r="W99" s="375"/>
    </row>
    <row r="100" spans="1:23" x14ac:dyDescent="0.2">
      <c r="A100" s="376"/>
      <c r="B100" s="375" t="s">
        <v>2210</v>
      </c>
      <c r="C100" s="375"/>
      <c r="D100" s="375"/>
      <c r="E100" s="375"/>
      <c r="F100" s="375"/>
      <c r="G100" s="375"/>
      <c r="H100" s="375"/>
      <c r="I100" s="375"/>
      <c r="J100" s="375"/>
      <c r="K100" s="375"/>
      <c r="L100" s="375"/>
      <c r="M100" s="375"/>
      <c r="N100" s="375"/>
      <c r="O100" s="375"/>
      <c r="P100" s="375"/>
      <c r="Q100" s="375"/>
      <c r="R100" s="375"/>
      <c r="S100" s="375"/>
      <c r="T100" s="375"/>
      <c r="U100" s="375"/>
      <c r="V100" s="375"/>
      <c r="W100" s="375"/>
    </row>
    <row r="101" spans="1:23" x14ac:dyDescent="0.2">
      <c r="A101" s="376"/>
      <c r="B101" s="375" t="s">
        <v>2211</v>
      </c>
      <c r="C101" s="375"/>
      <c r="D101" s="375"/>
      <c r="E101" s="375"/>
      <c r="F101" s="375"/>
      <c r="G101" s="375"/>
      <c r="H101" s="375"/>
      <c r="I101" s="375"/>
      <c r="J101" s="375"/>
      <c r="K101" s="375"/>
      <c r="L101" s="375"/>
      <c r="M101" s="375"/>
      <c r="N101" s="375"/>
      <c r="O101" s="375"/>
      <c r="P101" s="375"/>
      <c r="Q101" s="375"/>
      <c r="R101" s="375"/>
      <c r="S101" s="375"/>
      <c r="T101" s="375"/>
      <c r="U101" s="375"/>
      <c r="V101" s="375"/>
      <c r="W101" s="375"/>
    </row>
    <row r="102" spans="1:23" x14ac:dyDescent="0.2">
      <c r="A102" s="376"/>
      <c r="B102" s="375"/>
      <c r="C102" s="375"/>
      <c r="D102" s="375"/>
      <c r="E102" s="375"/>
      <c r="F102" s="375"/>
      <c r="G102" s="375"/>
      <c r="H102" s="375"/>
      <c r="I102" s="375"/>
      <c r="J102" s="375"/>
      <c r="K102" s="375"/>
      <c r="L102" s="375"/>
      <c r="M102" s="375"/>
      <c r="N102" s="375"/>
      <c r="O102" s="375"/>
      <c r="P102" s="375"/>
      <c r="Q102" s="375"/>
      <c r="R102" s="375"/>
      <c r="S102" s="375"/>
      <c r="T102" s="375"/>
      <c r="U102" s="375"/>
      <c r="V102" s="375"/>
      <c r="W102" s="375"/>
    </row>
    <row r="103" spans="1:23" x14ac:dyDescent="0.2">
      <c r="A103" s="376"/>
      <c r="B103" s="375"/>
      <c r="C103" s="375"/>
      <c r="D103" s="375"/>
      <c r="E103" s="375"/>
      <c r="F103" s="375"/>
      <c r="G103" s="375"/>
      <c r="H103" s="375"/>
      <c r="I103" s="375"/>
      <c r="J103" s="375"/>
      <c r="K103" s="375"/>
      <c r="L103" s="375"/>
      <c r="M103" s="375"/>
      <c r="N103" s="375"/>
      <c r="O103" s="375"/>
      <c r="P103" s="375"/>
      <c r="Q103" s="375"/>
      <c r="R103" s="375"/>
      <c r="S103" s="375"/>
      <c r="T103" s="375"/>
      <c r="U103" s="375"/>
      <c r="V103" s="375"/>
      <c r="W103" s="375"/>
    </row>
    <row r="104" spans="1:23" x14ac:dyDescent="0.2">
      <c r="A104" s="376" t="s">
        <v>1193</v>
      </c>
      <c r="B104" s="376"/>
      <c r="C104" s="375"/>
      <c r="D104" s="375"/>
      <c r="E104" s="375"/>
      <c r="F104" s="375"/>
      <c r="G104" s="375"/>
      <c r="H104" s="375"/>
      <c r="I104" s="375"/>
      <c r="J104" s="375"/>
      <c r="K104" s="375"/>
      <c r="L104" s="375"/>
      <c r="M104" s="375"/>
      <c r="N104" s="375"/>
      <c r="O104" s="375"/>
      <c r="P104" s="375"/>
      <c r="Q104" s="375"/>
      <c r="R104" s="375"/>
      <c r="S104" s="375"/>
      <c r="T104" s="375"/>
      <c r="U104" s="375"/>
      <c r="V104" s="375"/>
      <c r="W104" s="375"/>
    </row>
    <row r="105" spans="1:23" x14ac:dyDescent="0.2">
      <c r="A105" s="376"/>
      <c r="B105" s="375" t="s">
        <v>2212</v>
      </c>
      <c r="C105" s="375"/>
      <c r="D105" s="375"/>
      <c r="E105" s="375"/>
      <c r="F105" s="375"/>
      <c r="G105" s="375"/>
      <c r="H105" s="375"/>
      <c r="I105" s="375"/>
      <c r="J105" s="375"/>
      <c r="K105" s="375"/>
      <c r="L105" s="375"/>
      <c r="M105" s="375"/>
      <c r="N105" s="375"/>
      <c r="O105" s="375"/>
      <c r="P105" s="375"/>
      <c r="Q105" s="375"/>
      <c r="R105" s="375"/>
      <c r="S105" s="375"/>
      <c r="T105" s="375"/>
      <c r="U105" s="375"/>
      <c r="V105" s="375"/>
      <c r="W105" s="375"/>
    </row>
    <row r="106" spans="1:23" x14ac:dyDescent="0.2">
      <c r="A106" s="376"/>
      <c r="B106" s="375" t="s">
        <v>2213</v>
      </c>
      <c r="C106" s="375"/>
      <c r="D106" s="375"/>
      <c r="E106" s="375"/>
      <c r="F106" s="375"/>
      <c r="G106" s="375"/>
      <c r="H106" s="375"/>
      <c r="I106" s="375"/>
      <c r="J106" s="375"/>
      <c r="K106" s="375"/>
      <c r="L106" s="375"/>
      <c r="M106" s="375"/>
      <c r="N106" s="375"/>
      <c r="O106" s="375"/>
      <c r="P106" s="375"/>
      <c r="Q106" s="375"/>
      <c r="R106" s="375"/>
      <c r="S106" s="375"/>
      <c r="T106" s="375"/>
      <c r="U106" s="375"/>
      <c r="V106" s="375"/>
      <c r="W106" s="375"/>
    </row>
    <row r="107" spans="1:23" x14ac:dyDescent="0.2">
      <c r="A107" s="376"/>
      <c r="B107" s="375" t="s">
        <v>2214</v>
      </c>
      <c r="C107" s="375"/>
      <c r="D107" s="375"/>
      <c r="E107" s="375"/>
      <c r="F107" s="375"/>
      <c r="G107" s="375"/>
      <c r="H107" s="375"/>
      <c r="I107" s="375"/>
      <c r="J107" s="375"/>
      <c r="K107" s="375"/>
      <c r="L107" s="375"/>
      <c r="M107" s="375"/>
      <c r="N107" s="375"/>
      <c r="O107" s="375"/>
      <c r="P107" s="375"/>
      <c r="Q107" s="375"/>
      <c r="R107" s="375"/>
      <c r="S107" s="375"/>
      <c r="T107" s="375"/>
      <c r="U107" s="375"/>
      <c r="V107" s="375"/>
      <c r="W107" s="375"/>
    </row>
    <row r="108" spans="1:23" x14ac:dyDescent="0.2">
      <c r="A108" s="376"/>
      <c r="B108" s="375" t="s">
        <v>2215</v>
      </c>
      <c r="C108" s="375"/>
      <c r="D108" s="375"/>
      <c r="E108" s="375"/>
      <c r="F108" s="375"/>
      <c r="G108" s="375"/>
      <c r="H108" s="375"/>
      <c r="I108" s="375"/>
      <c r="J108" s="375"/>
      <c r="K108" s="375"/>
      <c r="L108" s="375"/>
      <c r="M108" s="375"/>
      <c r="N108" s="375"/>
      <c r="O108" s="375"/>
      <c r="P108" s="375"/>
      <c r="Q108" s="375"/>
      <c r="R108" s="375"/>
      <c r="S108" s="375"/>
      <c r="T108" s="375"/>
      <c r="U108" s="375"/>
      <c r="V108" s="375"/>
      <c r="W108" s="375"/>
    </row>
    <row r="109" spans="1:23" x14ac:dyDescent="0.2">
      <c r="A109" s="376"/>
      <c r="B109" s="375" t="s">
        <v>2216</v>
      </c>
      <c r="C109" s="375" t="s">
        <v>2217</v>
      </c>
      <c r="D109" s="375"/>
      <c r="E109" s="375"/>
      <c r="F109" s="375"/>
      <c r="G109" s="375"/>
      <c r="H109" s="375"/>
      <c r="I109" s="375"/>
      <c r="J109" s="375"/>
      <c r="K109" s="375"/>
      <c r="L109" s="375"/>
      <c r="M109" s="375"/>
      <c r="N109" s="375"/>
      <c r="O109" s="375"/>
      <c r="P109" s="375"/>
      <c r="Q109" s="375"/>
      <c r="R109" s="375"/>
      <c r="S109" s="375"/>
      <c r="T109" s="375"/>
      <c r="U109" s="375"/>
      <c r="V109" s="375"/>
      <c r="W109" s="375"/>
    </row>
    <row r="110" spans="1:23" x14ac:dyDescent="0.2">
      <c r="A110" s="376"/>
      <c r="B110" s="375" t="s">
        <v>2218</v>
      </c>
      <c r="C110" s="375"/>
      <c r="D110" s="375"/>
      <c r="E110" s="375"/>
      <c r="F110" s="375"/>
      <c r="G110" s="375"/>
      <c r="H110" s="375"/>
      <c r="I110" s="375"/>
      <c r="J110" s="375"/>
      <c r="K110" s="375"/>
      <c r="L110" s="375"/>
      <c r="M110" s="375"/>
      <c r="N110" s="375"/>
      <c r="O110" s="375"/>
      <c r="P110" s="375"/>
      <c r="Q110" s="375"/>
      <c r="R110" s="375"/>
      <c r="S110" s="375"/>
      <c r="T110" s="375"/>
      <c r="U110" s="375"/>
      <c r="V110" s="375"/>
      <c r="W110" s="375"/>
    </row>
    <row r="111" spans="1:23" x14ac:dyDescent="0.2">
      <c r="A111" s="376"/>
      <c r="B111" s="375" t="s">
        <v>2219</v>
      </c>
      <c r="C111" s="375"/>
      <c r="D111" s="375"/>
      <c r="E111" s="375"/>
      <c r="F111" s="375"/>
      <c r="G111" s="375"/>
      <c r="H111" s="375"/>
      <c r="I111" s="375"/>
      <c r="J111" s="375"/>
      <c r="K111" s="375"/>
      <c r="L111" s="375"/>
      <c r="M111" s="375"/>
      <c r="N111" s="375"/>
      <c r="O111" s="375"/>
      <c r="P111" s="375"/>
      <c r="Q111" s="375"/>
      <c r="R111" s="375"/>
      <c r="S111" s="375"/>
      <c r="T111" s="375"/>
      <c r="U111" s="375"/>
      <c r="V111" s="375"/>
      <c r="W111" s="375"/>
    </row>
    <row r="112" spans="1:23" x14ac:dyDescent="0.2">
      <c r="A112" s="376"/>
      <c r="B112" s="375" t="s">
        <v>2220</v>
      </c>
      <c r="C112" s="375"/>
      <c r="D112" s="375"/>
      <c r="E112" s="375"/>
      <c r="F112" s="375"/>
      <c r="G112" s="375"/>
      <c r="H112" s="375"/>
      <c r="I112" s="375"/>
      <c r="J112" s="375"/>
      <c r="K112" s="375"/>
      <c r="L112" s="375"/>
      <c r="M112" s="375"/>
      <c r="N112" s="375"/>
      <c r="O112" s="375"/>
      <c r="P112" s="375"/>
      <c r="Q112" s="375"/>
      <c r="R112" s="375"/>
      <c r="S112" s="375"/>
      <c r="T112" s="375"/>
      <c r="U112" s="375"/>
      <c r="V112" s="375"/>
      <c r="W112" s="375"/>
    </row>
    <row r="113" spans="1:23" x14ac:dyDescent="0.2">
      <c r="A113" s="376"/>
      <c r="B113" s="375" t="s">
        <v>2221</v>
      </c>
      <c r="C113" s="375"/>
      <c r="D113" s="375"/>
      <c r="E113" s="375"/>
      <c r="F113" s="375"/>
      <c r="G113" s="375"/>
      <c r="H113" s="375"/>
      <c r="I113" s="375"/>
      <c r="J113" s="375"/>
      <c r="K113" s="375"/>
      <c r="L113" s="375"/>
      <c r="M113" s="375"/>
      <c r="N113" s="375"/>
      <c r="O113" s="375"/>
      <c r="P113" s="375"/>
      <c r="Q113" s="375"/>
      <c r="R113" s="375"/>
      <c r="S113" s="375"/>
      <c r="T113" s="375"/>
      <c r="U113" s="375"/>
      <c r="V113" s="375"/>
      <c r="W113" s="375"/>
    </row>
    <row r="114" spans="1:23" x14ac:dyDescent="0.2">
      <c r="A114" s="376"/>
      <c r="B114" s="375" t="s">
        <v>2222</v>
      </c>
      <c r="C114" s="375"/>
      <c r="D114" s="375"/>
      <c r="E114" s="375"/>
      <c r="F114" s="375"/>
      <c r="G114" s="375"/>
      <c r="H114" s="375"/>
      <c r="I114" s="375"/>
      <c r="J114" s="375"/>
      <c r="K114" s="375"/>
      <c r="L114" s="375"/>
      <c r="M114" s="375"/>
      <c r="N114" s="375"/>
      <c r="O114" s="375"/>
      <c r="P114" s="375"/>
      <c r="Q114" s="375"/>
      <c r="R114" s="375"/>
      <c r="S114" s="375"/>
      <c r="T114" s="375"/>
      <c r="U114" s="375"/>
      <c r="V114" s="375"/>
      <c r="W114" s="375"/>
    </row>
    <row r="115" spans="1:23" x14ac:dyDescent="0.2">
      <c r="A115" s="376"/>
      <c r="B115" s="375" t="s">
        <v>2223</v>
      </c>
      <c r="C115" s="375"/>
      <c r="D115" s="375"/>
      <c r="E115" s="375"/>
      <c r="F115" s="375"/>
      <c r="G115" s="375"/>
      <c r="H115" s="375"/>
      <c r="I115" s="375"/>
      <c r="J115" s="375"/>
      <c r="K115" s="375"/>
      <c r="L115" s="375"/>
      <c r="M115" s="375"/>
      <c r="N115" s="375"/>
      <c r="O115" s="375"/>
      <c r="P115" s="375"/>
      <c r="Q115" s="375"/>
      <c r="R115" s="375"/>
      <c r="S115" s="375"/>
      <c r="T115" s="375"/>
      <c r="U115" s="375"/>
      <c r="V115" s="375"/>
      <c r="W115" s="375"/>
    </row>
    <row r="116" spans="1:23" x14ac:dyDescent="0.2">
      <c r="A116" s="376"/>
      <c r="B116" s="375" t="s">
        <v>2224</v>
      </c>
      <c r="C116" s="375"/>
      <c r="D116" s="375"/>
      <c r="E116" s="375"/>
      <c r="F116" s="375"/>
      <c r="G116" s="375"/>
      <c r="H116" s="375"/>
      <c r="I116" s="375"/>
      <c r="J116" s="375"/>
      <c r="K116" s="375"/>
      <c r="L116" s="375"/>
      <c r="M116" s="375"/>
      <c r="N116" s="375"/>
      <c r="O116" s="375"/>
      <c r="P116" s="375"/>
      <c r="Q116" s="375"/>
      <c r="R116" s="375"/>
      <c r="S116" s="375"/>
      <c r="T116" s="375"/>
      <c r="U116" s="375"/>
      <c r="V116" s="375"/>
      <c r="W116" s="375"/>
    </row>
  </sheetData>
  <hyperlinks>
    <hyperlink ref="A1" r:id="rId1" location="'Index'!A1" display="applewebdata://F7F35477-0ACF-4D7B-89EA-1863912E7599/ - 'Index'!A1" xr:uid="{4D83A684-FB1B-E34E-BE32-564145E7AABB}"/>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347" t="s">
        <v>1971</v>
      </c>
      <c r="D3" s="348"/>
      <c r="E3" s="348"/>
      <c r="F3" s="348"/>
      <c r="G3" s="348"/>
      <c r="H3" s="348"/>
      <c r="I3" s="348"/>
      <c r="J3" s="348"/>
      <c r="K3" s="348"/>
      <c r="L3" s="348"/>
      <c r="M3" s="348"/>
      <c r="N3" s="349"/>
      <c r="O3" s="148"/>
      <c r="U3" s="149"/>
      <c r="V3" s="350"/>
      <c r="W3" s="351"/>
      <c r="X3" s="351"/>
      <c r="Y3" s="351"/>
      <c r="Z3" s="351"/>
      <c r="AA3" s="351"/>
      <c r="AC3" s="149"/>
      <c r="AD3" s="352"/>
      <c r="AE3" s="353"/>
      <c r="AF3" s="353"/>
      <c r="AG3" s="353"/>
      <c r="AH3" s="353"/>
      <c r="AI3" s="353"/>
    </row>
    <row r="4" spans="1:35" ht="25.5" customHeight="1" x14ac:dyDescent="0.15">
      <c r="A4" s="146"/>
      <c r="B4" s="150"/>
      <c r="C4" s="151">
        <v>2015</v>
      </c>
      <c r="D4" s="151">
        <v>2020</v>
      </c>
      <c r="E4" s="151">
        <v>2030</v>
      </c>
      <c r="F4" s="151">
        <v>2040</v>
      </c>
      <c r="G4" s="151">
        <v>2050</v>
      </c>
      <c r="H4" s="347" t="s">
        <v>986</v>
      </c>
      <c r="I4" s="349"/>
      <c r="J4" s="347" t="s">
        <v>1972</v>
      </c>
      <c r="K4" s="349"/>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345" t="s">
        <v>196</v>
      </c>
      <c r="C5" s="346"/>
      <c r="D5" s="346"/>
      <c r="E5" s="346"/>
      <c r="F5" s="346"/>
      <c r="G5" s="346"/>
      <c r="H5" s="154" t="s">
        <v>990</v>
      </c>
      <c r="I5" s="154" t="s">
        <v>991</v>
      </c>
      <c r="J5" s="154" t="s">
        <v>990</v>
      </c>
      <c r="K5" s="154" t="s">
        <v>991</v>
      </c>
      <c r="L5" s="155"/>
      <c r="M5" s="156"/>
      <c r="N5" s="157"/>
      <c r="O5" s="152"/>
      <c r="U5" s="342"/>
      <c r="V5" s="342"/>
      <c r="W5" s="342"/>
      <c r="X5" s="342"/>
      <c r="Y5" s="342"/>
      <c r="Z5" s="342"/>
      <c r="AA5" s="342"/>
      <c r="AC5" s="342"/>
      <c r="AD5" s="342"/>
      <c r="AE5" s="342"/>
      <c r="AF5" s="342"/>
      <c r="AG5" s="342"/>
      <c r="AH5" s="342"/>
      <c r="AI5" s="342"/>
    </row>
    <row r="6" spans="1:35" ht="15" customHeight="1" x14ac:dyDescent="0.15">
      <c r="A6" s="146"/>
      <c r="B6" s="158" t="s">
        <v>992</v>
      </c>
      <c r="C6" s="339" t="s">
        <v>1974</v>
      </c>
      <c r="D6" s="339"/>
      <c r="E6" s="339"/>
      <c r="F6" s="339"/>
      <c r="G6" s="339"/>
      <c r="H6" s="159"/>
      <c r="I6" s="159"/>
      <c r="J6" s="159"/>
      <c r="K6" s="159"/>
      <c r="L6" s="159"/>
      <c r="M6" s="159"/>
      <c r="N6" s="160" t="s">
        <v>1975</v>
      </c>
      <c r="O6" s="152"/>
      <c r="U6" s="153"/>
      <c r="V6" s="161"/>
      <c r="W6" s="161"/>
      <c r="X6" s="161"/>
      <c r="Y6" s="161"/>
      <c r="Z6" s="161"/>
      <c r="AA6" s="161"/>
      <c r="AC6" s="153"/>
      <c r="AD6" s="340"/>
      <c r="AE6" s="337"/>
      <c r="AF6" s="337"/>
      <c r="AG6" s="337"/>
      <c r="AH6" s="337"/>
      <c r="AI6" s="337"/>
    </row>
    <row r="7" spans="1:35" ht="24" x14ac:dyDescent="0.15">
      <c r="A7" s="146"/>
      <c r="B7" s="158" t="s">
        <v>994</v>
      </c>
      <c r="C7" s="339" t="s">
        <v>1976</v>
      </c>
      <c r="D7" s="339"/>
      <c r="E7" s="339"/>
      <c r="F7" s="339"/>
      <c r="G7" s="339"/>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333" t="s">
        <v>244</v>
      </c>
      <c r="C21" s="334"/>
      <c r="D21" s="334"/>
      <c r="E21" s="334"/>
      <c r="F21" s="334"/>
      <c r="G21" s="334"/>
      <c r="H21" s="334"/>
      <c r="I21" s="334"/>
      <c r="J21" s="334"/>
      <c r="K21" s="334"/>
      <c r="L21" s="334"/>
      <c r="M21" s="341"/>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342"/>
      <c r="V22" s="337"/>
      <c r="W22" s="337"/>
      <c r="X22" s="337"/>
      <c r="Y22" s="337"/>
      <c r="Z22" s="337"/>
      <c r="AA22" s="337"/>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333" t="s">
        <v>1990</v>
      </c>
      <c r="C25" s="334"/>
      <c r="D25" s="334"/>
      <c r="E25" s="334"/>
      <c r="F25" s="334"/>
      <c r="G25" s="334"/>
      <c r="H25" s="334"/>
      <c r="I25" s="334"/>
      <c r="J25" s="334"/>
      <c r="K25" s="334"/>
      <c r="L25" s="334"/>
      <c r="M25" s="341"/>
      <c r="N25" s="157"/>
      <c r="O25" s="152"/>
      <c r="U25" s="153"/>
      <c r="V25" s="161"/>
      <c r="W25" s="164"/>
      <c r="X25" s="164"/>
      <c r="Y25" s="164"/>
      <c r="Z25" s="164"/>
      <c r="AA25" s="164"/>
      <c r="AC25" s="342"/>
      <c r="AD25" s="342"/>
      <c r="AE25" s="342"/>
      <c r="AF25" s="342"/>
      <c r="AG25" s="342"/>
      <c r="AH25" s="342"/>
      <c r="AI25" s="342"/>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342"/>
      <c r="V29" s="342"/>
      <c r="W29" s="342"/>
      <c r="X29" s="342"/>
      <c r="Y29" s="342"/>
      <c r="Z29" s="342"/>
      <c r="AA29" s="342"/>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333" t="s">
        <v>1377</v>
      </c>
      <c r="C32" s="334"/>
      <c r="D32" s="334"/>
      <c r="E32" s="334"/>
      <c r="F32" s="334"/>
      <c r="G32" s="334"/>
      <c r="H32" s="334"/>
      <c r="I32" s="334"/>
      <c r="J32" s="334"/>
      <c r="K32" s="334"/>
      <c r="L32" s="334"/>
      <c r="M32" s="341"/>
      <c r="N32" s="160" t="s">
        <v>1994</v>
      </c>
      <c r="O32" s="152"/>
      <c r="U32" s="153"/>
      <c r="V32" s="173"/>
      <c r="W32" s="173"/>
      <c r="X32" s="161"/>
      <c r="Y32" s="161"/>
      <c r="Z32" s="161"/>
      <c r="AA32" s="164"/>
      <c r="AC32" s="342"/>
      <c r="AD32" s="342"/>
      <c r="AE32" s="342"/>
      <c r="AF32" s="342"/>
      <c r="AG32" s="342"/>
      <c r="AH32" s="342"/>
      <c r="AI32" s="342"/>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335" t="s">
        <v>1998</v>
      </c>
      <c r="C37" s="335"/>
      <c r="D37" s="335"/>
      <c r="E37" s="335"/>
      <c r="F37" s="335"/>
      <c r="G37" s="335"/>
      <c r="H37" s="335"/>
      <c r="I37" s="335"/>
      <c r="J37" s="335"/>
      <c r="K37" s="335"/>
      <c r="L37" s="335"/>
      <c r="M37" s="335"/>
      <c r="N37" s="335"/>
      <c r="O37" s="153"/>
    </row>
    <row r="38" spans="1:35" x14ac:dyDescent="0.15">
      <c r="A38" s="179" t="s">
        <v>228</v>
      </c>
      <c r="B38" s="343" t="s">
        <v>1999</v>
      </c>
      <c r="C38" s="344"/>
      <c r="D38" s="344"/>
      <c r="E38" s="344"/>
      <c r="F38" s="344"/>
      <c r="G38" s="344"/>
      <c r="H38" s="344"/>
      <c r="I38" s="344"/>
      <c r="J38" s="344"/>
      <c r="K38" s="344"/>
      <c r="L38" s="344"/>
      <c r="M38" s="344"/>
      <c r="N38" s="344"/>
      <c r="O38" s="180"/>
    </row>
    <row r="39" spans="1:35" x14ac:dyDescent="0.15">
      <c r="A39" s="179" t="s">
        <v>211</v>
      </c>
      <c r="B39" s="335" t="s">
        <v>2000</v>
      </c>
      <c r="C39" s="335"/>
      <c r="D39" s="335"/>
      <c r="E39" s="335"/>
      <c r="F39" s="335"/>
      <c r="G39" s="335"/>
      <c r="H39" s="335"/>
      <c r="I39" s="335"/>
      <c r="J39" s="335"/>
      <c r="K39" s="335"/>
      <c r="L39" s="335"/>
      <c r="M39" s="335"/>
      <c r="N39" s="335"/>
      <c r="O39" s="153"/>
    </row>
    <row r="40" spans="1:35" x14ac:dyDescent="0.15">
      <c r="A40" s="179" t="s">
        <v>252</v>
      </c>
      <c r="B40" s="335" t="s">
        <v>2001</v>
      </c>
      <c r="C40" s="335"/>
      <c r="D40" s="335"/>
      <c r="E40" s="335"/>
      <c r="F40" s="335"/>
      <c r="G40" s="335"/>
      <c r="H40" s="335"/>
      <c r="I40" s="335"/>
      <c r="J40" s="335"/>
      <c r="K40" s="335"/>
      <c r="L40" s="335"/>
      <c r="M40" s="335"/>
      <c r="N40" s="335"/>
      <c r="O40" s="153"/>
    </row>
    <row r="41" spans="1:35" x14ac:dyDescent="0.15">
      <c r="A41" s="179" t="s">
        <v>193</v>
      </c>
      <c r="B41" s="335" t="s">
        <v>2002</v>
      </c>
      <c r="C41" s="335"/>
      <c r="D41" s="335"/>
      <c r="E41" s="335"/>
      <c r="F41" s="335"/>
      <c r="G41" s="335"/>
      <c r="H41" s="335"/>
      <c r="I41" s="335"/>
      <c r="J41" s="335"/>
      <c r="K41" s="335"/>
      <c r="L41" s="335"/>
      <c r="M41" s="335"/>
      <c r="N41" s="335"/>
      <c r="O41" s="153"/>
    </row>
    <row r="42" spans="1:35" x14ac:dyDescent="0.15">
      <c r="A42" s="179" t="s">
        <v>345</v>
      </c>
      <c r="B42" s="335" t="s">
        <v>2003</v>
      </c>
      <c r="C42" s="335"/>
      <c r="D42" s="335"/>
      <c r="E42" s="335"/>
      <c r="F42" s="335"/>
      <c r="G42" s="335"/>
      <c r="H42" s="335"/>
      <c r="I42" s="335"/>
      <c r="J42" s="335"/>
      <c r="K42" s="335"/>
      <c r="L42" s="335"/>
      <c r="M42" s="335"/>
      <c r="N42" s="335"/>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335" t="s">
        <v>2006</v>
      </c>
      <c r="C45" s="336"/>
      <c r="D45" s="336"/>
      <c r="E45" s="336"/>
      <c r="F45" s="336"/>
      <c r="G45" s="336"/>
      <c r="H45" s="336"/>
      <c r="I45" s="336"/>
      <c r="J45" s="336"/>
      <c r="K45" s="336"/>
      <c r="L45" s="336"/>
      <c r="M45" s="336"/>
      <c r="N45" s="336"/>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335"/>
      <c r="C47" s="335"/>
      <c r="D47" s="335"/>
      <c r="E47" s="335"/>
      <c r="F47" s="335"/>
      <c r="G47" s="335"/>
      <c r="H47" s="335"/>
      <c r="I47" s="335"/>
      <c r="J47" s="335"/>
      <c r="K47" s="335"/>
      <c r="L47" s="335"/>
      <c r="M47" s="335"/>
      <c r="N47" s="335"/>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335"/>
      <c r="C48" s="337"/>
      <c r="D48" s="337"/>
      <c r="E48" s="337"/>
      <c r="F48" s="337"/>
      <c r="G48" s="337"/>
      <c r="H48" s="337"/>
      <c r="I48" s="337"/>
      <c r="J48" s="337"/>
      <c r="K48" s="337"/>
      <c r="L48" s="337"/>
      <c r="M48" s="337"/>
      <c r="N48" s="337"/>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335"/>
      <c r="C51" s="335"/>
      <c r="D51" s="335"/>
      <c r="E51" s="335"/>
      <c r="F51" s="335"/>
      <c r="G51" s="335"/>
      <c r="H51" s="335"/>
      <c r="I51" s="335"/>
      <c r="J51" s="335"/>
      <c r="K51" s="335"/>
      <c r="L51" s="335"/>
      <c r="M51" s="335"/>
      <c r="N51" s="335"/>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335"/>
      <c r="C52" s="335"/>
      <c r="D52" s="335"/>
      <c r="E52" s="335"/>
      <c r="F52" s="335"/>
      <c r="G52" s="335"/>
      <c r="H52" s="335"/>
      <c r="I52" s="335"/>
      <c r="J52" s="335"/>
      <c r="K52" s="335"/>
      <c r="L52" s="335"/>
      <c r="M52" s="335"/>
      <c r="N52" s="335"/>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335"/>
      <c r="C54" s="335"/>
      <c r="D54" s="335"/>
      <c r="E54" s="335"/>
      <c r="F54" s="335"/>
      <c r="G54" s="335"/>
      <c r="H54" s="335"/>
      <c r="I54" s="335"/>
      <c r="J54" s="335"/>
      <c r="K54" s="335"/>
      <c r="L54" s="335"/>
      <c r="M54" s="335"/>
      <c r="N54" s="335"/>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335"/>
      <c r="C55" s="335"/>
      <c r="D55" s="335"/>
      <c r="E55" s="335"/>
      <c r="F55" s="335"/>
      <c r="G55" s="335"/>
      <c r="H55" s="335"/>
      <c r="I55" s="335"/>
      <c r="J55" s="335"/>
      <c r="K55" s="335"/>
      <c r="L55" s="335"/>
      <c r="M55" s="335"/>
      <c r="N55" s="335"/>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331" t="s">
        <v>2008</v>
      </c>
      <c r="D64" s="338"/>
      <c r="E64" s="338"/>
      <c r="F64" s="338"/>
      <c r="G64" s="338"/>
      <c r="H64" s="338"/>
      <c r="I64" s="338"/>
      <c r="J64" s="338"/>
      <c r="K64" s="338"/>
      <c r="L64" s="338"/>
      <c r="M64" s="338"/>
      <c r="N64" s="332"/>
      <c r="O64" s="187"/>
    </row>
    <row r="65" spans="1:35" ht="13" x14ac:dyDescent="0.15">
      <c r="A65" s="185"/>
      <c r="B65" s="174"/>
      <c r="C65" s="151">
        <v>2019</v>
      </c>
      <c r="D65" s="151">
        <v>2020</v>
      </c>
      <c r="E65" s="151">
        <v>2030</v>
      </c>
      <c r="F65" s="151">
        <v>2040</v>
      </c>
      <c r="G65" s="151">
        <v>2050</v>
      </c>
      <c r="H65" s="331" t="s">
        <v>986</v>
      </c>
      <c r="I65" s="332"/>
      <c r="J65" s="331" t="s">
        <v>1972</v>
      </c>
      <c r="K65" s="332"/>
      <c r="L65" s="151" t="s">
        <v>988</v>
      </c>
      <c r="M65" s="151" t="s">
        <v>989</v>
      </c>
      <c r="N65" s="188" t="s">
        <v>1973</v>
      </c>
      <c r="O65" s="189"/>
    </row>
    <row r="66" spans="1:35" ht="13" x14ac:dyDescent="0.15">
      <c r="A66" s="185"/>
      <c r="B66" s="333" t="s">
        <v>196</v>
      </c>
      <c r="C66" s="334"/>
      <c r="D66" s="334"/>
      <c r="E66" s="334"/>
      <c r="F66" s="334"/>
      <c r="G66" s="334"/>
      <c r="H66" s="190" t="s">
        <v>990</v>
      </c>
      <c r="I66" s="190" t="s">
        <v>991</v>
      </c>
      <c r="J66" s="190" t="s">
        <v>990</v>
      </c>
      <c r="K66" s="190" t="s">
        <v>991</v>
      </c>
      <c r="L66" s="191"/>
      <c r="M66" s="192"/>
      <c r="N66" s="193"/>
      <c r="O66" s="189"/>
    </row>
    <row r="67" spans="1:35" ht="13" x14ac:dyDescent="0.15">
      <c r="A67" s="185"/>
      <c r="B67" s="194" t="s">
        <v>992</v>
      </c>
      <c r="C67" s="326" t="s">
        <v>1974</v>
      </c>
      <c r="D67" s="326"/>
      <c r="E67" s="326"/>
      <c r="F67" s="326"/>
      <c r="G67" s="326"/>
      <c r="H67" s="170"/>
      <c r="I67" s="170"/>
      <c r="J67" s="170"/>
      <c r="K67" s="170"/>
      <c r="L67" s="170"/>
      <c r="M67" s="170"/>
      <c r="N67" s="195" t="s">
        <v>1975</v>
      </c>
      <c r="O67" s="189"/>
    </row>
    <row r="68" spans="1:35" ht="24" x14ac:dyDescent="0.15">
      <c r="A68" s="185"/>
      <c r="B68" s="194" t="s">
        <v>994</v>
      </c>
      <c r="C68" s="326" t="s">
        <v>2009</v>
      </c>
      <c r="D68" s="326"/>
      <c r="E68" s="326"/>
      <c r="F68" s="326"/>
      <c r="G68" s="326"/>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327" t="s">
        <v>244</v>
      </c>
      <c r="C82" s="328"/>
      <c r="D82" s="328"/>
      <c r="E82" s="328"/>
      <c r="F82" s="328"/>
      <c r="G82" s="328"/>
      <c r="H82" s="328"/>
      <c r="I82" s="328"/>
      <c r="J82" s="328"/>
      <c r="K82" s="328"/>
      <c r="L82" s="328"/>
      <c r="M82" s="329"/>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327" t="s">
        <v>1990</v>
      </c>
      <c r="C86" s="328"/>
      <c r="D86" s="328"/>
      <c r="E86" s="328"/>
      <c r="F86" s="328"/>
      <c r="G86" s="328"/>
      <c r="H86" s="328"/>
      <c r="I86" s="328"/>
      <c r="J86" s="328"/>
      <c r="K86" s="328"/>
      <c r="L86" s="328"/>
      <c r="M86" s="329"/>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327" t="s">
        <v>1377</v>
      </c>
      <c r="C94" s="328"/>
      <c r="D94" s="328"/>
      <c r="E94" s="328"/>
      <c r="F94" s="328"/>
      <c r="G94" s="328"/>
      <c r="H94" s="328"/>
      <c r="I94" s="328"/>
      <c r="J94" s="328"/>
      <c r="K94" s="328"/>
      <c r="L94" s="328"/>
      <c r="M94" s="329"/>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325" t="s">
        <v>2019</v>
      </c>
      <c r="C99" s="325"/>
      <c r="D99" s="325"/>
      <c r="E99" s="325"/>
      <c r="F99" s="325"/>
      <c r="G99" s="325"/>
      <c r="H99" s="325"/>
      <c r="I99" s="325"/>
      <c r="J99" s="325"/>
      <c r="K99" s="325"/>
      <c r="L99" s="325"/>
      <c r="M99" s="325"/>
      <c r="N99" s="325"/>
      <c r="O99" s="209"/>
    </row>
    <row r="100" spans="1:15" ht="12" x14ac:dyDescent="0.15">
      <c r="A100" s="210" t="s">
        <v>228</v>
      </c>
      <c r="B100" s="330" t="s">
        <v>2020</v>
      </c>
      <c r="C100" s="325"/>
      <c r="D100" s="325"/>
      <c r="E100" s="325"/>
      <c r="F100" s="325"/>
      <c r="G100" s="325"/>
      <c r="H100" s="325"/>
      <c r="I100" s="325"/>
      <c r="J100" s="325"/>
      <c r="K100" s="325"/>
      <c r="L100" s="325"/>
      <c r="M100" s="325"/>
      <c r="N100" s="325"/>
      <c r="O100" s="209"/>
    </row>
    <row r="101" spans="1:15" ht="12" x14ac:dyDescent="0.15">
      <c r="A101" s="210" t="s">
        <v>211</v>
      </c>
      <c r="B101" s="325" t="s">
        <v>2021</v>
      </c>
      <c r="C101" s="325"/>
      <c r="D101" s="325"/>
      <c r="E101" s="325"/>
      <c r="F101" s="325"/>
      <c r="G101" s="325"/>
      <c r="H101" s="325"/>
      <c r="I101" s="325"/>
      <c r="J101" s="325"/>
      <c r="K101" s="325"/>
      <c r="L101" s="325"/>
      <c r="M101" s="325"/>
      <c r="N101" s="325"/>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325" t="s">
        <v>2023</v>
      </c>
      <c r="C103" s="325"/>
      <c r="D103" s="325"/>
      <c r="E103" s="325"/>
      <c r="F103" s="325"/>
      <c r="G103" s="325"/>
      <c r="H103" s="325"/>
      <c r="I103" s="325"/>
      <c r="J103" s="325"/>
      <c r="K103" s="325"/>
      <c r="L103" s="325"/>
      <c r="M103" s="325"/>
      <c r="N103" s="325"/>
      <c r="O103" s="209"/>
    </row>
    <row r="104" spans="1:15" ht="12" x14ac:dyDescent="0.15">
      <c r="A104" s="210" t="s">
        <v>345</v>
      </c>
      <c r="B104" s="325" t="s">
        <v>2024</v>
      </c>
      <c r="C104" s="325"/>
      <c r="D104" s="325"/>
      <c r="E104" s="325"/>
      <c r="F104" s="325"/>
      <c r="G104" s="325"/>
      <c r="H104" s="325"/>
      <c r="I104" s="325"/>
      <c r="J104" s="325"/>
      <c r="K104" s="325"/>
      <c r="L104" s="325"/>
      <c r="M104" s="325"/>
      <c r="N104" s="325"/>
      <c r="O104" s="209"/>
    </row>
    <row r="105" spans="1:15" ht="12" x14ac:dyDescent="0.15">
      <c r="A105" s="210" t="s">
        <v>317</v>
      </c>
      <c r="B105" s="325" t="s">
        <v>2025</v>
      </c>
      <c r="C105" s="325"/>
      <c r="D105" s="325"/>
      <c r="E105" s="325"/>
      <c r="F105" s="325"/>
      <c r="G105" s="325"/>
      <c r="H105" s="325"/>
      <c r="I105" s="325"/>
      <c r="J105" s="325"/>
      <c r="K105" s="325"/>
      <c r="L105" s="325"/>
      <c r="M105" s="325"/>
      <c r="N105" s="325"/>
      <c r="O105" s="212"/>
    </row>
    <row r="106" spans="1:15" ht="12" x14ac:dyDescent="0.15">
      <c r="A106" s="210" t="s">
        <v>393</v>
      </c>
      <c r="B106" s="325" t="s">
        <v>2026</v>
      </c>
      <c r="C106" s="325"/>
      <c r="D106" s="325"/>
      <c r="E106" s="325"/>
      <c r="F106" s="325"/>
      <c r="G106" s="325"/>
      <c r="H106" s="325"/>
      <c r="I106" s="325"/>
      <c r="J106" s="325"/>
      <c r="K106" s="325"/>
      <c r="L106" s="325"/>
      <c r="M106" s="325"/>
      <c r="N106" s="325"/>
      <c r="O106" s="209"/>
    </row>
    <row r="107" spans="1:15" ht="12" x14ac:dyDescent="0.15">
      <c r="A107" s="210" t="s">
        <v>372</v>
      </c>
      <c r="B107" s="325" t="s">
        <v>2027</v>
      </c>
      <c r="C107" s="325"/>
      <c r="D107" s="325"/>
      <c r="E107" s="325"/>
      <c r="F107" s="325"/>
      <c r="G107" s="325"/>
      <c r="H107" s="325"/>
      <c r="I107" s="325"/>
      <c r="J107" s="325"/>
      <c r="K107" s="325"/>
      <c r="L107" s="325"/>
      <c r="M107" s="325"/>
      <c r="N107" s="325"/>
      <c r="O107" s="185"/>
    </row>
    <row r="108" spans="1:15" ht="12" x14ac:dyDescent="0.15">
      <c r="A108" s="210" t="s">
        <v>239</v>
      </c>
      <c r="B108" s="325" t="s">
        <v>2028</v>
      </c>
      <c r="C108" s="325"/>
      <c r="D108" s="325"/>
      <c r="E108" s="325"/>
      <c r="F108" s="325"/>
      <c r="G108" s="325"/>
      <c r="H108" s="325"/>
      <c r="I108" s="325"/>
      <c r="J108" s="325"/>
      <c r="K108" s="325"/>
      <c r="L108" s="325"/>
      <c r="M108" s="325"/>
      <c r="N108" s="325"/>
      <c r="O108" s="185"/>
    </row>
    <row r="109" spans="1:15" ht="12" x14ac:dyDescent="0.15">
      <c r="A109" s="214"/>
      <c r="B109" s="325"/>
      <c r="C109" s="325"/>
      <c r="D109" s="325"/>
      <c r="E109" s="325"/>
      <c r="F109" s="325"/>
      <c r="G109" s="325"/>
      <c r="H109" s="325"/>
      <c r="I109" s="325"/>
      <c r="J109" s="325"/>
      <c r="K109" s="325"/>
      <c r="L109" s="325"/>
      <c r="M109" s="325"/>
      <c r="N109" s="325"/>
      <c r="O109" s="209"/>
    </row>
    <row r="110" spans="1:15" ht="15" x14ac:dyDescent="0.15">
      <c r="A110" s="214"/>
      <c r="B110" s="325"/>
      <c r="C110" s="325"/>
      <c r="D110" s="325"/>
      <c r="E110" s="325"/>
      <c r="F110" s="325"/>
      <c r="G110" s="325"/>
      <c r="H110" s="325"/>
      <c r="I110" s="325"/>
      <c r="J110" s="325"/>
      <c r="K110" s="325"/>
      <c r="L110" s="325"/>
      <c r="M110" s="325"/>
      <c r="N110" s="325"/>
      <c r="O110" s="215"/>
    </row>
    <row r="111" spans="1:15" ht="15" x14ac:dyDescent="0.15">
      <c r="A111" s="214"/>
      <c r="B111" s="325"/>
      <c r="C111" s="325"/>
      <c r="D111" s="325"/>
      <c r="E111" s="325"/>
      <c r="F111" s="325"/>
      <c r="G111" s="325"/>
      <c r="H111" s="325"/>
      <c r="I111" s="325"/>
      <c r="J111" s="325"/>
      <c r="K111" s="325"/>
      <c r="L111" s="325"/>
      <c r="M111" s="325"/>
      <c r="N111" s="325"/>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325"/>
      <c r="C113" s="325"/>
      <c r="D113" s="325"/>
      <c r="E113" s="325"/>
      <c r="F113" s="325"/>
      <c r="G113" s="325"/>
      <c r="H113" s="325"/>
      <c r="I113" s="325"/>
      <c r="J113" s="325"/>
      <c r="K113" s="325"/>
      <c r="L113" s="325"/>
      <c r="M113" s="325"/>
      <c r="N113" s="325"/>
      <c r="O113" s="209"/>
    </row>
    <row r="114" spans="1:15" ht="12" x14ac:dyDescent="0.15">
      <c r="A114" s="185"/>
      <c r="B114" s="325"/>
      <c r="C114" s="325"/>
      <c r="D114" s="325"/>
      <c r="E114" s="325"/>
      <c r="F114" s="325"/>
      <c r="G114" s="325"/>
      <c r="H114" s="325"/>
      <c r="I114" s="325"/>
      <c r="J114" s="325"/>
      <c r="K114" s="325"/>
      <c r="L114" s="325"/>
      <c r="M114" s="325"/>
      <c r="N114" s="325"/>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325"/>
      <c r="C116" s="325"/>
      <c r="D116" s="325"/>
      <c r="E116" s="325"/>
      <c r="F116" s="325"/>
      <c r="G116" s="325"/>
      <c r="H116" s="325"/>
      <c r="I116" s="325"/>
      <c r="J116" s="325"/>
      <c r="K116" s="325"/>
      <c r="L116" s="325"/>
      <c r="M116" s="325"/>
      <c r="N116" s="325"/>
      <c r="O116" s="20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topLeftCell="A3"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357"/>
      <c r="D5" s="357"/>
      <c r="E5" s="96"/>
      <c r="F5" s="357" t="s">
        <v>985</v>
      </c>
      <c r="G5" s="357"/>
      <c r="H5" s="357"/>
      <c r="I5" s="357"/>
      <c r="J5" s="357"/>
      <c r="K5" s="357"/>
      <c r="L5" s="357"/>
      <c r="M5" s="357"/>
      <c r="N5" s="357"/>
      <c r="O5" s="357"/>
      <c r="P5" s="357"/>
      <c r="Q5" s="357"/>
      <c r="R5" s="357"/>
      <c r="S5" s="357"/>
      <c r="T5" s="357"/>
      <c r="U5" s="357"/>
      <c r="V5" s="357"/>
      <c r="W5" s="357"/>
    </row>
    <row r="6" spans="2:23" x14ac:dyDescent="0.2">
      <c r="B6" s="356"/>
      <c r="C6" s="357">
        <v>2015</v>
      </c>
      <c r="D6" s="357">
        <v>2020</v>
      </c>
      <c r="E6" s="357"/>
      <c r="F6" s="357">
        <v>2030</v>
      </c>
      <c r="G6" s="357"/>
      <c r="H6" s="357"/>
      <c r="I6" s="357"/>
      <c r="J6" s="357">
        <v>2050</v>
      </c>
      <c r="K6" s="357"/>
      <c r="L6" s="357" t="s">
        <v>986</v>
      </c>
      <c r="M6" s="357"/>
      <c r="N6" s="357"/>
      <c r="O6" s="357"/>
      <c r="P6" s="357" t="s">
        <v>987</v>
      </c>
      <c r="Q6" s="357"/>
      <c r="R6" s="357"/>
      <c r="S6" s="357"/>
      <c r="T6" s="357" t="s">
        <v>988</v>
      </c>
      <c r="U6" s="357"/>
      <c r="V6" s="357" t="s">
        <v>989</v>
      </c>
      <c r="W6" s="357"/>
    </row>
    <row r="7" spans="2:23" x14ac:dyDescent="0.2">
      <c r="B7" s="356"/>
      <c r="C7" s="357"/>
      <c r="D7" s="357"/>
      <c r="E7" s="357"/>
      <c r="F7" s="357"/>
      <c r="G7" s="357"/>
      <c r="H7" s="357">
        <v>2040</v>
      </c>
      <c r="I7" s="357"/>
      <c r="J7" s="357"/>
      <c r="K7" s="357"/>
      <c r="L7" s="357"/>
      <c r="M7" s="357"/>
      <c r="N7" s="357"/>
      <c r="O7" s="357"/>
      <c r="P7" s="357">
        <v>2050</v>
      </c>
      <c r="Q7" s="357"/>
      <c r="R7" s="357"/>
      <c r="S7" s="357"/>
      <c r="T7" s="357"/>
      <c r="U7" s="357"/>
      <c r="V7" s="357"/>
      <c r="W7" s="357"/>
    </row>
    <row r="8" spans="2:23" x14ac:dyDescent="0.2">
      <c r="B8" s="96" t="s">
        <v>196</v>
      </c>
      <c r="C8" s="97"/>
      <c r="D8" s="356"/>
      <c r="E8" s="356"/>
      <c r="F8" s="356"/>
      <c r="G8" s="356"/>
      <c r="H8" s="357"/>
      <c r="I8" s="357"/>
      <c r="J8" s="356"/>
      <c r="K8" s="356"/>
      <c r="L8" s="357" t="s">
        <v>990</v>
      </c>
      <c r="M8" s="357"/>
      <c r="N8" s="357" t="s">
        <v>991</v>
      </c>
      <c r="O8" s="357"/>
      <c r="P8" s="357" t="s">
        <v>990</v>
      </c>
      <c r="Q8" s="357"/>
      <c r="R8" s="357" t="s">
        <v>991</v>
      </c>
      <c r="S8" s="357"/>
      <c r="T8" s="356"/>
      <c r="U8" s="356"/>
      <c r="V8" s="357"/>
      <c r="W8" s="357"/>
    </row>
    <row r="9" spans="2:23" x14ac:dyDescent="0.2">
      <c r="B9" s="98" t="s">
        <v>992</v>
      </c>
      <c r="C9" s="98"/>
      <c r="D9" s="354" t="s">
        <v>993</v>
      </c>
      <c r="E9" s="354"/>
      <c r="F9" s="354"/>
      <c r="G9" s="354"/>
      <c r="H9" s="354"/>
      <c r="I9" s="354"/>
      <c r="J9" s="354"/>
      <c r="K9" s="354"/>
      <c r="L9" s="354"/>
      <c r="M9" s="354"/>
      <c r="N9" s="354"/>
      <c r="O9" s="354"/>
      <c r="P9" s="354"/>
      <c r="Q9" s="354"/>
      <c r="R9" s="354"/>
      <c r="S9" s="354"/>
      <c r="T9" s="354"/>
      <c r="U9" s="354"/>
      <c r="V9" s="354"/>
      <c r="W9" s="354"/>
    </row>
    <row r="10" spans="2:23" x14ac:dyDescent="0.2">
      <c r="B10" s="98" t="s">
        <v>994</v>
      </c>
      <c r="C10" s="98"/>
      <c r="D10" s="354" t="s">
        <v>995</v>
      </c>
      <c r="E10" s="354"/>
      <c r="F10" s="354"/>
      <c r="G10" s="354"/>
      <c r="H10" s="354"/>
      <c r="I10" s="354"/>
      <c r="J10" s="354"/>
      <c r="K10" s="354"/>
      <c r="L10" s="354"/>
      <c r="M10" s="354"/>
      <c r="N10" s="354"/>
      <c r="O10" s="354"/>
      <c r="P10" s="354"/>
      <c r="Q10" s="354"/>
      <c r="R10" s="354"/>
      <c r="S10" s="354"/>
      <c r="T10" s="354"/>
      <c r="U10" s="354"/>
      <c r="V10" s="354"/>
      <c r="W10" s="354"/>
    </row>
    <row r="11" spans="2:23" x14ac:dyDescent="0.2">
      <c r="B11" s="98" t="s">
        <v>996</v>
      </c>
      <c r="C11" s="98">
        <v>3.2</v>
      </c>
      <c r="D11" s="354">
        <v>6</v>
      </c>
      <c r="E11" s="354"/>
      <c r="F11" s="354">
        <v>7</v>
      </c>
      <c r="G11" s="354"/>
      <c r="H11" s="354">
        <v>8</v>
      </c>
      <c r="I11" s="354"/>
      <c r="J11" s="354">
        <v>8</v>
      </c>
      <c r="K11" s="354"/>
      <c r="L11" s="354">
        <v>5</v>
      </c>
      <c r="M11" s="354"/>
      <c r="N11" s="354">
        <v>9</v>
      </c>
      <c r="O11" s="354"/>
      <c r="P11" s="354">
        <v>7</v>
      </c>
      <c r="Q11" s="354"/>
      <c r="R11" s="354">
        <v>12</v>
      </c>
      <c r="S11" s="354"/>
      <c r="T11" s="354" t="s">
        <v>200</v>
      </c>
      <c r="U11" s="354"/>
      <c r="V11" s="354" t="s">
        <v>997</v>
      </c>
      <c r="W11" s="354"/>
    </row>
    <row r="12" spans="2:23" x14ac:dyDescent="0.2">
      <c r="B12" s="98" t="s">
        <v>998</v>
      </c>
      <c r="C12" s="98">
        <v>9.6</v>
      </c>
      <c r="D12" s="354">
        <v>18</v>
      </c>
      <c r="E12" s="354"/>
      <c r="F12" s="354">
        <v>21</v>
      </c>
      <c r="G12" s="354"/>
      <c r="H12" s="354">
        <v>24</v>
      </c>
      <c r="I12" s="354"/>
      <c r="J12" s="354">
        <v>24</v>
      </c>
      <c r="K12" s="354"/>
      <c r="L12" s="354">
        <v>16</v>
      </c>
      <c r="M12" s="354"/>
      <c r="N12" s="354">
        <v>21</v>
      </c>
      <c r="O12" s="354"/>
      <c r="P12" s="354">
        <v>22</v>
      </c>
      <c r="Q12" s="354"/>
      <c r="R12" s="354">
        <v>28</v>
      </c>
      <c r="S12" s="354"/>
      <c r="T12" s="354" t="s">
        <v>999</v>
      </c>
      <c r="U12" s="354"/>
      <c r="V12" s="354" t="s">
        <v>997</v>
      </c>
      <c r="W12" s="354"/>
    </row>
    <row r="13" spans="2:23" x14ac:dyDescent="0.2">
      <c r="B13" s="98" t="s">
        <v>1000</v>
      </c>
      <c r="C13" s="98">
        <v>1.6</v>
      </c>
      <c r="D13" s="354">
        <v>3</v>
      </c>
      <c r="E13" s="354"/>
      <c r="F13" s="354">
        <v>3.5</v>
      </c>
      <c r="G13" s="354"/>
      <c r="H13" s="354">
        <v>4</v>
      </c>
      <c r="I13" s="354"/>
      <c r="J13" s="354">
        <v>4</v>
      </c>
      <c r="K13" s="354"/>
      <c r="L13" s="354">
        <v>2.7</v>
      </c>
      <c r="M13" s="354"/>
      <c r="N13" s="354">
        <v>3.5</v>
      </c>
      <c r="O13" s="354"/>
      <c r="P13" s="354">
        <v>3.7</v>
      </c>
      <c r="Q13" s="354"/>
      <c r="R13" s="354">
        <v>4.7</v>
      </c>
      <c r="S13" s="354"/>
      <c r="T13" s="354" t="s">
        <v>999</v>
      </c>
      <c r="U13" s="354"/>
      <c r="V13" s="354" t="s">
        <v>997</v>
      </c>
      <c r="W13" s="354"/>
    </row>
    <row r="14" spans="2:23" x14ac:dyDescent="0.2">
      <c r="B14" s="98" t="s">
        <v>1001</v>
      </c>
      <c r="C14" s="98">
        <v>91</v>
      </c>
      <c r="D14" s="354">
        <v>91</v>
      </c>
      <c r="E14" s="354"/>
      <c r="F14" s="354">
        <v>92</v>
      </c>
      <c r="G14" s="354"/>
      <c r="H14" s="354">
        <v>92</v>
      </c>
      <c r="I14" s="354"/>
      <c r="J14" s="354">
        <v>92</v>
      </c>
      <c r="K14" s="354"/>
      <c r="L14" s="354">
        <v>90</v>
      </c>
      <c r="M14" s="354"/>
      <c r="N14" s="354">
        <v>92</v>
      </c>
      <c r="O14" s="354"/>
      <c r="P14" s="354">
        <v>91</v>
      </c>
      <c r="Q14" s="354"/>
      <c r="R14" s="354">
        <v>94</v>
      </c>
      <c r="S14" s="354"/>
      <c r="T14" s="354" t="s">
        <v>211</v>
      </c>
      <c r="U14" s="354"/>
      <c r="V14" s="354" t="s">
        <v>1002</v>
      </c>
      <c r="W14" s="354"/>
    </row>
    <row r="15" spans="2:23" x14ac:dyDescent="0.2">
      <c r="B15" s="98" t="s">
        <v>1003</v>
      </c>
      <c r="C15" s="98">
        <v>95</v>
      </c>
      <c r="D15" s="354">
        <v>95</v>
      </c>
      <c r="E15" s="354"/>
      <c r="F15" s="354">
        <v>96</v>
      </c>
      <c r="G15" s="354"/>
      <c r="H15" s="354">
        <v>96</v>
      </c>
      <c r="I15" s="354"/>
      <c r="J15" s="354">
        <v>96</v>
      </c>
      <c r="K15" s="354"/>
      <c r="L15" s="354">
        <v>95</v>
      </c>
      <c r="M15" s="354"/>
      <c r="N15" s="354">
        <v>96</v>
      </c>
      <c r="O15" s="354"/>
      <c r="P15" s="354">
        <v>95</v>
      </c>
      <c r="Q15" s="354"/>
      <c r="R15" s="354">
        <v>97</v>
      </c>
      <c r="S15" s="354"/>
      <c r="T15" s="354" t="s">
        <v>211</v>
      </c>
      <c r="U15" s="354"/>
      <c r="V15" s="354" t="s">
        <v>1002</v>
      </c>
      <c r="W15" s="354"/>
    </row>
    <row r="16" spans="2:23" x14ac:dyDescent="0.2">
      <c r="B16" s="98" t="s">
        <v>1004</v>
      </c>
      <c r="C16" s="98" t="s">
        <v>1005</v>
      </c>
      <c r="D16" s="354">
        <v>98</v>
      </c>
      <c r="E16" s="354"/>
      <c r="F16" s="354">
        <v>98.5</v>
      </c>
      <c r="G16" s="354"/>
      <c r="H16" s="354">
        <v>98.5</v>
      </c>
      <c r="I16" s="354"/>
      <c r="J16" s="354">
        <v>98.5</v>
      </c>
      <c r="K16" s="354"/>
      <c r="L16" s="354">
        <v>98</v>
      </c>
      <c r="M16" s="354"/>
      <c r="N16" s="354">
        <v>98.5</v>
      </c>
      <c r="O16" s="354"/>
      <c r="P16" s="354">
        <v>98</v>
      </c>
      <c r="Q16" s="354"/>
      <c r="R16" s="354">
        <v>99</v>
      </c>
      <c r="S16" s="354"/>
      <c r="T16" s="354" t="s">
        <v>252</v>
      </c>
      <c r="U16" s="354"/>
      <c r="V16" s="354" t="s">
        <v>1006</v>
      </c>
      <c r="W16" s="354"/>
    </row>
    <row r="17" spans="2:23" x14ac:dyDescent="0.2">
      <c r="B17" s="99" t="s">
        <v>1007</v>
      </c>
      <c r="C17" s="98" t="s">
        <v>1008</v>
      </c>
      <c r="D17" s="354">
        <v>97</v>
      </c>
      <c r="E17" s="354"/>
      <c r="F17" s="354">
        <v>97.5</v>
      </c>
      <c r="G17" s="354"/>
      <c r="H17" s="354">
        <v>97.5</v>
      </c>
      <c r="I17" s="354"/>
      <c r="J17" s="354">
        <v>97.5</v>
      </c>
      <c r="K17" s="354"/>
      <c r="L17" s="354">
        <v>97</v>
      </c>
      <c r="M17" s="354"/>
      <c r="N17" s="354">
        <v>98</v>
      </c>
      <c r="O17" s="354"/>
      <c r="P17" s="354">
        <v>97</v>
      </c>
      <c r="Q17" s="354"/>
      <c r="R17" s="354">
        <v>98</v>
      </c>
      <c r="S17" s="354"/>
      <c r="T17" s="354" t="s">
        <v>252</v>
      </c>
      <c r="U17" s="354"/>
      <c r="V17" s="354" t="s">
        <v>1006</v>
      </c>
      <c r="W17" s="354"/>
    </row>
    <row r="18" spans="2:23" x14ac:dyDescent="0.2">
      <c r="B18" s="98" t="s">
        <v>1009</v>
      </c>
      <c r="C18" s="100">
        <v>0.1</v>
      </c>
      <c r="D18" s="354">
        <v>0.1</v>
      </c>
      <c r="E18" s="354"/>
      <c r="F18" s="354">
        <v>0.1</v>
      </c>
      <c r="G18" s="354"/>
      <c r="H18" s="354">
        <v>0.1</v>
      </c>
      <c r="I18" s="354"/>
      <c r="J18" s="354">
        <v>0.1</v>
      </c>
      <c r="K18" s="354"/>
      <c r="L18" s="354">
        <v>0.05</v>
      </c>
      <c r="M18" s="354"/>
      <c r="N18" s="354">
        <v>0.2</v>
      </c>
      <c r="O18" s="354"/>
      <c r="P18" s="354">
        <v>0.05</v>
      </c>
      <c r="Q18" s="354"/>
      <c r="R18" s="354">
        <v>0.15</v>
      </c>
      <c r="S18" s="354"/>
      <c r="T18" s="354" t="s">
        <v>193</v>
      </c>
      <c r="U18" s="354"/>
      <c r="V18" s="354" t="s">
        <v>1010</v>
      </c>
      <c r="W18" s="354"/>
    </row>
    <row r="19" spans="2:23" x14ac:dyDescent="0.2">
      <c r="B19" s="98" t="s">
        <v>1011</v>
      </c>
      <c r="C19" s="98">
        <v>0.4</v>
      </c>
      <c r="D19" s="354">
        <v>0.38</v>
      </c>
      <c r="E19" s="354"/>
      <c r="F19" s="354">
        <v>0.35</v>
      </c>
      <c r="G19" s="354"/>
      <c r="H19" s="354">
        <v>0.3</v>
      </c>
      <c r="I19" s="354"/>
      <c r="J19" s="354">
        <v>0.25</v>
      </c>
      <c r="K19" s="354"/>
      <c r="L19" s="354">
        <v>0.2</v>
      </c>
      <c r="M19" s="354"/>
      <c r="N19" s="354">
        <v>0.5</v>
      </c>
      <c r="O19" s="354"/>
      <c r="P19" s="354">
        <v>0.1</v>
      </c>
      <c r="Q19" s="354"/>
      <c r="R19" s="354">
        <v>0.3</v>
      </c>
      <c r="S19" s="354"/>
      <c r="T19" s="354" t="s">
        <v>345</v>
      </c>
      <c r="U19" s="354"/>
      <c r="V19" s="354"/>
      <c r="W19" s="354"/>
    </row>
    <row r="20" spans="2:23" x14ac:dyDescent="0.2">
      <c r="B20" s="98" t="s">
        <v>1012</v>
      </c>
      <c r="C20" s="98">
        <v>0.2</v>
      </c>
      <c r="D20" s="354">
        <v>0.2</v>
      </c>
      <c r="E20" s="354"/>
      <c r="F20" s="354">
        <v>0.1</v>
      </c>
      <c r="G20" s="354"/>
      <c r="H20" s="354">
        <v>0.1</v>
      </c>
      <c r="I20" s="354"/>
      <c r="J20" s="354">
        <v>0.1</v>
      </c>
      <c r="K20" s="354"/>
      <c r="L20" s="354">
        <v>0.1</v>
      </c>
      <c r="M20" s="354"/>
      <c r="N20" s="354">
        <v>0.25</v>
      </c>
      <c r="O20" s="354"/>
      <c r="P20" s="354">
        <v>0.05</v>
      </c>
      <c r="Q20" s="354"/>
      <c r="R20" s="354">
        <v>0.2</v>
      </c>
      <c r="S20" s="354"/>
      <c r="T20" s="354" t="s">
        <v>345</v>
      </c>
      <c r="U20" s="354"/>
      <c r="V20" s="354"/>
      <c r="W20" s="354"/>
    </row>
    <row r="21" spans="2:23" x14ac:dyDescent="0.2">
      <c r="B21" s="98" t="s">
        <v>1013</v>
      </c>
      <c r="C21" s="98">
        <v>15</v>
      </c>
      <c r="D21" s="354">
        <v>20</v>
      </c>
      <c r="E21" s="354"/>
      <c r="F21" s="354">
        <v>25</v>
      </c>
      <c r="G21" s="354"/>
      <c r="H21" s="354">
        <v>30</v>
      </c>
      <c r="I21" s="354"/>
      <c r="J21" s="354">
        <v>30</v>
      </c>
      <c r="K21" s="354"/>
      <c r="L21" s="354">
        <v>15</v>
      </c>
      <c r="M21" s="354"/>
      <c r="N21" s="354">
        <v>25</v>
      </c>
      <c r="O21" s="354"/>
      <c r="P21" s="354">
        <v>20</v>
      </c>
      <c r="Q21" s="354"/>
      <c r="R21" s="354">
        <v>45</v>
      </c>
      <c r="S21" s="354"/>
      <c r="T21" s="354" t="s">
        <v>317</v>
      </c>
      <c r="U21" s="354"/>
      <c r="V21" s="354" t="s">
        <v>1014</v>
      </c>
      <c r="W21" s="354"/>
    </row>
    <row r="22" spans="2:23" x14ac:dyDescent="0.2">
      <c r="B22" s="98" t="s">
        <v>1015</v>
      </c>
      <c r="C22" s="98">
        <v>0.25</v>
      </c>
      <c r="D22" s="354">
        <v>0.2</v>
      </c>
      <c r="E22" s="354"/>
      <c r="F22" s="354">
        <v>0.2</v>
      </c>
      <c r="G22" s="354"/>
      <c r="H22" s="354">
        <v>0.2</v>
      </c>
      <c r="I22" s="354"/>
      <c r="J22" s="354">
        <v>0.2</v>
      </c>
      <c r="K22" s="354"/>
      <c r="L22" s="354">
        <v>0.2</v>
      </c>
      <c r="M22" s="354"/>
      <c r="N22" s="354">
        <v>0.25</v>
      </c>
      <c r="O22" s="354"/>
      <c r="P22" s="354">
        <v>0.1</v>
      </c>
      <c r="Q22" s="354"/>
      <c r="R22" s="354">
        <v>0.25</v>
      </c>
      <c r="S22" s="354"/>
      <c r="T22" s="354"/>
      <c r="U22" s="354"/>
      <c r="V22" s="354" t="s">
        <v>1016</v>
      </c>
      <c r="W22" s="354"/>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354" t="s">
        <v>1018</v>
      </c>
      <c r="E24" s="354"/>
      <c r="F24" s="354" t="s">
        <v>1018</v>
      </c>
      <c r="G24" s="354"/>
      <c r="H24" s="354" t="s">
        <v>1018</v>
      </c>
      <c r="I24" s="354"/>
      <c r="J24" s="354" t="s">
        <v>1018</v>
      </c>
      <c r="K24" s="354"/>
      <c r="L24" s="354" t="s">
        <v>1018</v>
      </c>
      <c r="M24" s="354"/>
      <c r="N24" s="354" t="s">
        <v>1018</v>
      </c>
      <c r="O24" s="354"/>
      <c r="P24" s="354" t="s">
        <v>1018</v>
      </c>
      <c r="Q24" s="354"/>
      <c r="R24" s="354" t="s">
        <v>1018</v>
      </c>
      <c r="S24" s="354"/>
      <c r="T24" s="354" t="s">
        <v>393</v>
      </c>
      <c r="U24" s="354"/>
      <c r="V24" s="354" t="s">
        <v>1019</v>
      </c>
      <c r="W24" s="354"/>
    </row>
    <row r="25" spans="2:23" ht="24" x14ac:dyDescent="0.2">
      <c r="B25" s="98" t="s">
        <v>1020</v>
      </c>
      <c r="C25" s="98" t="s">
        <v>1018</v>
      </c>
      <c r="D25" s="354" t="s">
        <v>1018</v>
      </c>
      <c r="E25" s="354"/>
      <c r="F25" s="354" t="s">
        <v>1018</v>
      </c>
      <c r="G25" s="354"/>
      <c r="H25" s="354" t="s">
        <v>1018</v>
      </c>
      <c r="I25" s="354"/>
      <c r="J25" s="354" t="s">
        <v>1018</v>
      </c>
      <c r="K25" s="354"/>
      <c r="L25" s="354" t="s">
        <v>1018</v>
      </c>
      <c r="M25" s="354"/>
      <c r="N25" s="354" t="s">
        <v>1018</v>
      </c>
      <c r="O25" s="354"/>
      <c r="P25" s="354" t="s">
        <v>1018</v>
      </c>
      <c r="Q25" s="354"/>
      <c r="R25" s="354" t="s">
        <v>1018</v>
      </c>
      <c r="S25" s="354"/>
      <c r="T25" s="354" t="s">
        <v>393</v>
      </c>
      <c r="U25" s="354"/>
      <c r="V25" s="354" t="s">
        <v>1019</v>
      </c>
      <c r="W25" s="354"/>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354">
        <v>1.042</v>
      </c>
      <c r="E27" s="354"/>
      <c r="F27" s="354">
        <v>0.622</v>
      </c>
      <c r="G27" s="354"/>
      <c r="H27" s="354">
        <v>0.39400000000000002</v>
      </c>
      <c r="I27" s="354"/>
      <c r="J27" s="354">
        <v>0.255</v>
      </c>
      <c r="K27" s="354"/>
      <c r="L27" s="354">
        <v>0.88</v>
      </c>
      <c r="M27" s="354"/>
      <c r="N27" s="354">
        <v>1.829</v>
      </c>
      <c r="O27" s="354"/>
      <c r="P27" s="354">
        <v>0.16600000000000001</v>
      </c>
      <c r="Q27" s="354"/>
      <c r="R27" s="354">
        <v>0.97499999999999998</v>
      </c>
      <c r="S27" s="354"/>
      <c r="T27" s="354" t="s">
        <v>372</v>
      </c>
      <c r="U27" s="354"/>
      <c r="V27" s="354" t="s">
        <v>1022</v>
      </c>
      <c r="W27" s="354"/>
    </row>
    <row r="28" spans="2:23" x14ac:dyDescent="0.2">
      <c r="B28" s="98" t="s">
        <v>1023</v>
      </c>
      <c r="C28" s="104" t="s">
        <v>1024</v>
      </c>
      <c r="D28" s="355">
        <v>0.13200000000000001</v>
      </c>
      <c r="E28" s="355"/>
      <c r="F28" s="355">
        <v>6.2E-2</v>
      </c>
      <c r="G28" s="355"/>
      <c r="H28" s="355">
        <v>4.3999999999999997E-2</v>
      </c>
      <c r="I28" s="355"/>
      <c r="J28" s="355">
        <v>3.5000000000000003E-2</v>
      </c>
      <c r="K28" s="355"/>
      <c r="L28" s="354">
        <v>7.0000000000000007E-2</v>
      </c>
      <c r="M28" s="354"/>
      <c r="N28" s="354">
        <v>0.189</v>
      </c>
      <c r="O28" s="354"/>
      <c r="P28" s="354">
        <v>2.5999999999999999E-2</v>
      </c>
      <c r="Q28" s="354"/>
      <c r="R28" s="354">
        <v>0.115</v>
      </c>
      <c r="S28" s="354"/>
      <c r="T28" s="354" t="s">
        <v>239</v>
      </c>
      <c r="U28" s="354"/>
      <c r="V28" s="354" t="s">
        <v>1025</v>
      </c>
      <c r="W28" s="354"/>
    </row>
    <row r="29" spans="2:23" x14ac:dyDescent="0.2">
      <c r="B29" s="98" t="s">
        <v>1026</v>
      </c>
      <c r="C29" s="104" t="s">
        <v>1027</v>
      </c>
      <c r="D29" s="355">
        <v>0.27</v>
      </c>
      <c r="E29" s="355"/>
      <c r="F29" s="355">
        <v>0.16</v>
      </c>
      <c r="G29" s="355"/>
      <c r="H29" s="355">
        <v>0.1</v>
      </c>
      <c r="I29" s="355"/>
      <c r="J29" s="355">
        <v>0.06</v>
      </c>
      <c r="K29" s="355"/>
      <c r="L29" s="354">
        <v>0.24</v>
      </c>
      <c r="M29" s="354"/>
      <c r="N29" s="354">
        <v>0.51</v>
      </c>
      <c r="O29" s="354"/>
      <c r="P29" s="354">
        <v>0.04</v>
      </c>
      <c r="Q29" s="354"/>
      <c r="R29" s="354">
        <v>0.25</v>
      </c>
      <c r="S29" s="354"/>
      <c r="T29" s="354" t="s">
        <v>369</v>
      </c>
      <c r="U29" s="354"/>
      <c r="V29" s="354" t="s">
        <v>1028</v>
      </c>
      <c r="W29" s="354"/>
    </row>
    <row r="30" spans="2:23" x14ac:dyDescent="0.2">
      <c r="B30" s="98" t="s">
        <v>1029</v>
      </c>
      <c r="C30" s="104" t="s">
        <v>1030</v>
      </c>
      <c r="D30" s="355">
        <v>0.1</v>
      </c>
      <c r="E30" s="355"/>
      <c r="F30" s="355">
        <v>0.08</v>
      </c>
      <c r="G30" s="355"/>
      <c r="H30" s="355">
        <v>0.05</v>
      </c>
      <c r="I30" s="355"/>
      <c r="J30" s="355">
        <v>0.04</v>
      </c>
      <c r="K30" s="355"/>
      <c r="L30" s="354">
        <v>0.09</v>
      </c>
      <c r="M30" s="354"/>
      <c r="N30" s="354">
        <v>0.11</v>
      </c>
      <c r="O30" s="354"/>
      <c r="P30" s="354">
        <v>0.02</v>
      </c>
      <c r="Q30" s="354"/>
      <c r="R30" s="354">
        <v>0.11</v>
      </c>
      <c r="S30" s="354"/>
      <c r="T30" s="354" t="s">
        <v>380</v>
      </c>
      <c r="U30" s="354"/>
      <c r="V30" s="354" t="s">
        <v>1031</v>
      </c>
      <c r="W30" s="354"/>
    </row>
    <row r="31" spans="2:23" x14ac:dyDescent="0.2">
      <c r="B31" s="98" t="s">
        <v>1032</v>
      </c>
      <c r="C31" s="98">
        <v>0.54</v>
      </c>
      <c r="D31" s="354">
        <v>0.54</v>
      </c>
      <c r="E31" s="354"/>
      <c r="F31" s="354">
        <v>0.54</v>
      </c>
      <c r="G31" s="354"/>
      <c r="H31" s="354">
        <v>0.54</v>
      </c>
      <c r="I31" s="354"/>
      <c r="J31" s="354">
        <v>0.54</v>
      </c>
      <c r="K31" s="354"/>
      <c r="L31" s="354">
        <v>0.45</v>
      </c>
      <c r="M31" s="354"/>
      <c r="N31" s="354">
        <v>0.54</v>
      </c>
      <c r="O31" s="354"/>
      <c r="P31" s="354">
        <v>0.4</v>
      </c>
      <c r="Q31" s="354"/>
      <c r="R31" s="354">
        <v>0.54</v>
      </c>
      <c r="S31" s="354"/>
      <c r="T31" s="354" t="s">
        <v>381</v>
      </c>
      <c r="U31" s="354"/>
      <c r="V31" s="354" t="s">
        <v>1033</v>
      </c>
      <c r="W31" s="354"/>
    </row>
    <row r="32" spans="2:23" x14ac:dyDescent="0.2">
      <c r="B32" s="98" t="s">
        <v>1034</v>
      </c>
      <c r="C32" s="98">
        <v>2.1</v>
      </c>
      <c r="D32" s="354">
        <v>2</v>
      </c>
      <c r="E32" s="354"/>
      <c r="F32" s="354">
        <v>1.8</v>
      </c>
      <c r="G32" s="354"/>
      <c r="H32" s="354">
        <v>1.7</v>
      </c>
      <c r="I32" s="354"/>
      <c r="J32" s="354">
        <v>1.6</v>
      </c>
      <c r="K32" s="354"/>
      <c r="L32" s="354">
        <v>0.4</v>
      </c>
      <c r="M32" s="354"/>
      <c r="N32" s="354">
        <v>5.6</v>
      </c>
      <c r="O32" s="354"/>
      <c r="P32" s="354">
        <v>0.3</v>
      </c>
      <c r="Q32" s="354"/>
      <c r="R32" s="354">
        <v>2.5</v>
      </c>
      <c r="S32" s="354"/>
      <c r="T32" s="354" t="s">
        <v>428</v>
      </c>
      <c r="U32" s="354"/>
      <c r="V32" s="354" t="s">
        <v>1035</v>
      </c>
      <c r="W32" s="354"/>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354">
        <v>0.23200000000000001</v>
      </c>
      <c r="E34" s="354"/>
      <c r="F34" s="354">
        <v>0.14199999999999999</v>
      </c>
      <c r="G34" s="354"/>
      <c r="H34" s="354">
        <v>9.4E-2</v>
      </c>
      <c r="I34" s="354"/>
      <c r="J34" s="354">
        <v>7.4999999999999997E-2</v>
      </c>
      <c r="K34" s="354"/>
      <c r="L34" s="354">
        <v>0.16</v>
      </c>
      <c r="M34" s="354"/>
      <c r="N34" s="354">
        <v>0.25900000000000001</v>
      </c>
      <c r="O34" s="354"/>
      <c r="P34" s="354">
        <v>4.5999999999999999E-2</v>
      </c>
      <c r="Q34" s="354"/>
      <c r="R34" s="354">
        <v>0.17599999999999999</v>
      </c>
      <c r="S34" s="354"/>
      <c r="T34" s="354" t="s">
        <v>457</v>
      </c>
      <c r="U34" s="354"/>
      <c r="V34" s="354" t="s">
        <v>1022</v>
      </c>
      <c r="W34" s="354"/>
    </row>
    <row r="35" spans="1:23" x14ac:dyDescent="0.2">
      <c r="B35" s="98" t="s">
        <v>1038</v>
      </c>
      <c r="C35" s="104">
        <v>0.28999999999999998</v>
      </c>
      <c r="D35" s="355">
        <v>0.27</v>
      </c>
      <c r="E35" s="355"/>
      <c r="F35" s="355">
        <v>0.16</v>
      </c>
      <c r="G35" s="355"/>
      <c r="H35" s="355">
        <v>0.1</v>
      </c>
      <c r="I35" s="355"/>
      <c r="J35" s="355">
        <v>0.06</v>
      </c>
      <c r="K35" s="355"/>
      <c r="L35" s="354">
        <v>0.24</v>
      </c>
      <c r="M35" s="354"/>
      <c r="N35" s="354">
        <v>0.51</v>
      </c>
      <c r="O35" s="354"/>
      <c r="P35" s="354">
        <v>0.04</v>
      </c>
      <c r="Q35" s="354"/>
      <c r="R35" s="354">
        <v>0.25</v>
      </c>
      <c r="S35" s="354"/>
      <c r="T35" s="354" t="s">
        <v>467</v>
      </c>
      <c r="U35" s="354"/>
      <c r="V35" s="354" t="s">
        <v>1028</v>
      </c>
      <c r="W35" s="354"/>
    </row>
    <row r="36" spans="1:23" x14ac:dyDescent="0.2">
      <c r="B36" s="98" t="s">
        <v>1039</v>
      </c>
      <c r="C36" s="104">
        <v>0.39</v>
      </c>
      <c r="D36" s="355">
        <v>0.33</v>
      </c>
      <c r="E36" s="355"/>
      <c r="F36" s="355">
        <v>0.2</v>
      </c>
      <c r="G36" s="355"/>
      <c r="H36" s="355">
        <v>0.12</v>
      </c>
      <c r="I36" s="355"/>
      <c r="J36" s="355">
        <v>0.08</v>
      </c>
      <c r="K36" s="355"/>
      <c r="L36" s="355">
        <v>0.28000000000000003</v>
      </c>
      <c r="M36" s="355"/>
      <c r="N36" s="355">
        <v>0.57999999999999996</v>
      </c>
      <c r="O36" s="355"/>
      <c r="P36" s="355">
        <v>0.05</v>
      </c>
      <c r="Q36" s="355"/>
      <c r="R36" s="355">
        <v>0.31</v>
      </c>
      <c r="S36" s="355"/>
      <c r="T36" s="354" t="s">
        <v>643</v>
      </c>
      <c r="U36" s="354"/>
      <c r="V36" s="354" t="s">
        <v>1040</v>
      </c>
      <c r="W36" s="354"/>
    </row>
    <row r="37" spans="1:23" x14ac:dyDescent="0.2">
      <c r="B37" s="98" t="s">
        <v>1041</v>
      </c>
      <c r="C37" s="98">
        <v>6000</v>
      </c>
      <c r="D37" s="354">
        <v>14000</v>
      </c>
      <c r="E37" s="354"/>
      <c r="F37" s="354">
        <v>30000</v>
      </c>
      <c r="G37" s="354"/>
      <c r="H37" s="354">
        <v>40000</v>
      </c>
      <c r="I37" s="354"/>
      <c r="J37" s="354">
        <v>50000</v>
      </c>
      <c r="K37" s="354"/>
      <c r="L37" s="354">
        <v>10000</v>
      </c>
      <c r="M37" s="354"/>
      <c r="N37" s="354">
        <v>16000</v>
      </c>
      <c r="O37" s="354"/>
      <c r="P37" s="354">
        <v>20000</v>
      </c>
      <c r="Q37" s="354"/>
      <c r="R37" s="354">
        <v>70000</v>
      </c>
      <c r="S37" s="354"/>
      <c r="T37" s="354" t="s">
        <v>740</v>
      </c>
      <c r="U37" s="354"/>
      <c r="V37" s="354" t="s">
        <v>1042</v>
      </c>
      <c r="W37" s="354"/>
    </row>
    <row r="38" spans="1:23" x14ac:dyDescent="0.2">
      <c r="B38" s="98" t="s">
        <v>1043</v>
      </c>
      <c r="C38" s="98">
        <v>285</v>
      </c>
      <c r="D38" s="354">
        <v>315</v>
      </c>
      <c r="E38" s="354"/>
      <c r="F38" s="354">
        <v>417</v>
      </c>
      <c r="G38" s="354"/>
      <c r="H38" s="354">
        <v>522</v>
      </c>
      <c r="I38" s="354"/>
      <c r="J38" s="354">
        <v>627</v>
      </c>
      <c r="K38" s="354"/>
      <c r="L38" s="354">
        <v>300</v>
      </c>
      <c r="M38" s="354"/>
      <c r="N38" s="354">
        <v>420</v>
      </c>
      <c r="O38" s="354"/>
      <c r="P38" s="354">
        <v>450</v>
      </c>
      <c r="Q38" s="354"/>
      <c r="R38" s="354">
        <v>900</v>
      </c>
      <c r="S38" s="354"/>
      <c r="T38" s="354" t="s">
        <v>875</v>
      </c>
      <c r="U38" s="354"/>
      <c r="V38" s="354" t="s">
        <v>1044</v>
      </c>
      <c r="W38" s="354"/>
    </row>
    <row r="39" spans="1:23" x14ac:dyDescent="0.2">
      <c r="B39" s="98" t="s">
        <v>1045</v>
      </c>
      <c r="C39" s="98">
        <v>354</v>
      </c>
      <c r="D39" s="354">
        <v>390</v>
      </c>
      <c r="E39" s="354"/>
      <c r="F39" s="354">
        <v>519</v>
      </c>
      <c r="G39" s="354"/>
      <c r="H39" s="354">
        <v>648</v>
      </c>
      <c r="I39" s="354"/>
      <c r="J39" s="354">
        <v>780</v>
      </c>
      <c r="K39" s="354"/>
      <c r="L39" s="354">
        <v>450</v>
      </c>
      <c r="M39" s="354"/>
      <c r="N39" s="354">
        <v>600</v>
      </c>
      <c r="O39" s="354"/>
      <c r="P39" s="354">
        <v>600</v>
      </c>
      <c r="Q39" s="354"/>
      <c r="R39" s="354">
        <v>1200</v>
      </c>
      <c r="S39" s="354"/>
      <c r="T39" s="354" t="s">
        <v>875</v>
      </c>
      <c r="U39" s="354"/>
      <c r="V39" s="354" t="s">
        <v>1044</v>
      </c>
      <c r="W39" s="354"/>
    </row>
    <row r="40" spans="1:23" x14ac:dyDescent="0.2">
      <c r="B40" s="98" t="s">
        <v>1046</v>
      </c>
      <c r="C40" s="98">
        <v>95</v>
      </c>
      <c r="D40" s="354">
        <v>105</v>
      </c>
      <c r="E40" s="354"/>
      <c r="F40" s="354">
        <v>139</v>
      </c>
      <c r="G40" s="354"/>
      <c r="H40" s="354">
        <v>174</v>
      </c>
      <c r="I40" s="354"/>
      <c r="J40" s="354">
        <v>209</v>
      </c>
      <c r="K40" s="354"/>
      <c r="L40" s="354">
        <v>100</v>
      </c>
      <c r="M40" s="354"/>
      <c r="N40" s="354">
        <v>140</v>
      </c>
      <c r="O40" s="354"/>
      <c r="P40" s="354">
        <v>150</v>
      </c>
      <c r="Q40" s="354"/>
      <c r="R40" s="354">
        <v>300</v>
      </c>
      <c r="S40" s="354"/>
      <c r="T40" s="354" t="s">
        <v>875</v>
      </c>
      <c r="U40" s="354"/>
      <c r="V40" s="354" t="s">
        <v>1044</v>
      </c>
      <c r="W40" s="354"/>
    </row>
    <row r="41" spans="1:23" x14ac:dyDescent="0.2">
      <c r="B41" s="98" t="s">
        <v>1047</v>
      </c>
      <c r="C41" s="98">
        <v>118</v>
      </c>
      <c r="D41" s="354">
        <v>130</v>
      </c>
      <c r="E41" s="354"/>
      <c r="F41" s="354">
        <v>173</v>
      </c>
      <c r="G41" s="354"/>
      <c r="H41" s="354">
        <v>216</v>
      </c>
      <c r="I41" s="354"/>
      <c r="J41" s="354">
        <v>260</v>
      </c>
      <c r="K41" s="354"/>
      <c r="L41" s="354">
        <v>150</v>
      </c>
      <c r="M41" s="354"/>
      <c r="N41" s="354">
        <v>200</v>
      </c>
      <c r="O41" s="354"/>
      <c r="P41" s="354">
        <v>200</v>
      </c>
      <c r="Q41" s="354"/>
      <c r="R41" s="354">
        <v>400</v>
      </c>
      <c r="S41" s="354"/>
      <c r="T41" s="354" t="s">
        <v>875</v>
      </c>
      <c r="U41" s="354"/>
      <c r="V41" s="354" t="s">
        <v>1044</v>
      </c>
      <c r="W41" s="354"/>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C5:D5"/>
    <mergeCell ref="F5:W5"/>
    <mergeCell ref="B6:B7"/>
    <mergeCell ref="C6:C7"/>
    <mergeCell ref="D6:E7"/>
    <mergeCell ref="F6:G7"/>
    <mergeCell ref="H6:I6"/>
    <mergeCell ref="J6:K7"/>
    <mergeCell ref="L6:O7"/>
    <mergeCell ref="P6:S6"/>
    <mergeCell ref="T6:U7"/>
    <mergeCell ref="V6:W7"/>
    <mergeCell ref="H7:I7"/>
    <mergeCell ref="P7:S7"/>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s>
  <hyperlinks>
    <hyperlink ref="H1" location="Index" display="Back to Index" xr:uid="{4EC4D79D-1F98-4828-B225-4F88A7E50C1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364" t="s">
        <v>1176</v>
      </c>
      <c r="D3" s="365"/>
      <c r="E3" s="365"/>
      <c r="F3" s="365"/>
      <c r="G3" s="365"/>
      <c r="H3" s="366"/>
      <c r="I3" s="113"/>
    </row>
    <row r="4" spans="1:9" x14ac:dyDescent="0.2">
      <c r="A4" s="117"/>
      <c r="B4" s="119"/>
      <c r="C4" s="120">
        <v>2015</v>
      </c>
      <c r="D4" s="120">
        <v>2020</v>
      </c>
      <c r="E4" s="120">
        <v>2030</v>
      </c>
      <c r="F4" s="120">
        <v>2050</v>
      </c>
      <c r="G4" s="120" t="s">
        <v>988</v>
      </c>
      <c r="H4" s="120" t="s">
        <v>989</v>
      </c>
      <c r="I4" s="113"/>
    </row>
    <row r="5" spans="1:9" x14ac:dyDescent="0.2">
      <c r="A5" s="117"/>
      <c r="B5" s="367" t="s">
        <v>196</v>
      </c>
      <c r="C5" s="368"/>
      <c r="D5" s="368"/>
      <c r="E5" s="368"/>
      <c r="F5" s="368"/>
      <c r="G5" s="368"/>
      <c r="H5" s="369"/>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367" t="s">
        <v>234</v>
      </c>
      <c r="C10" s="368"/>
      <c r="D10" s="368"/>
      <c r="E10" s="368"/>
      <c r="F10" s="368"/>
      <c r="G10" s="368"/>
      <c r="H10" s="369"/>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370" t="s">
        <v>1192</v>
      </c>
      <c r="D14" s="365"/>
      <c r="E14" s="365"/>
      <c r="F14" s="366"/>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371" t="s">
        <v>1194</v>
      </c>
      <c r="C17" s="371"/>
      <c r="D17" s="371"/>
      <c r="E17" s="371"/>
      <c r="F17" s="371"/>
      <c r="G17" s="371"/>
      <c r="H17" s="371"/>
      <c r="I17" s="113"/>
    </row>
    <row r="18" spans="1:9" x14ac:dyDescent="0.2">
      <c r="A18" s="133">
        <v>2</v>
      </c>
      <c r="B18" s="371" t="s">
        <v>1195</v>
      </c>
      <c r="C18" s="371"/>
      <c r="D18" s="371"/>
      <c r="E18" s="371"/>
      <c r="F18" s="371"/>
      <c r="G18" s="371"/>
      <c r="H18" s="371"/>
      <c r="I18" s="113"/>
    </row>
    <row r="19" spans="1:9" x14ac:dyDescent="0.2">
      <c r="A19" s="133">
        <v>3</v>
      </c>
      <c r="B19" s="134" t="s">
        <v>1196</v>
      </c>
      <c r="C19" s="134"/>
      <c r="D19" s="134"/>
      <c r="E19" s="134"/>
      <c r="F19" s="134"/>
      <c r="G19" s="134"/>
      <c r="H19" s="134"/>
      <c r="I19" s="113"/>
    </row>
    <row r="20" spans="1:9" x14ac:dyDescent="0.2">
      <c r="A20" s="117">
        <v>4</v>
      </c>
      <c r="B20" s="358" t="s">
        <v>1197</v>
      </c>
      <c r="C20" s="359"/>
      <c r="D20" s="359"/>
      <c r="E20" s="359"/>
      <c r="F20" s="359"/>
      <c r="G20" s="359"/>
      <c r="H20" s="359"/>
      <c r="I20" s="113"/>
    </row>
    <row r="21" spans="1:9" x14ac:dyDescent="0.2">
      <c r="A21" s="132" t="s">
        <v>1198</v>
      </c>
      <c r="B21" s="117"/>
      <c r="C21" s="131"/>
      <c r="D21" s="117"/>
      <c r="E21" s="117"/>
      <c r="F21" s="117"/>
      <c r="G21" s="117"/>
      <c r="H21" s="131"/>
      <c r="I21" s="113"/>
    </row>
    <row r="22" spans="1:9" x14ac:dyDescent="0.2">
      <c r="A22" s="135" t="s">
        <v>200</v>
      </c>
      <c r="B22" s="360" t="s">
        <v>1199</v>
      </c>
      <c r="C22" s="361"/>
      <c r="D22" s="361"/>
      <c r="E22" s="361"/>
      <c r="F22" s="361"/>
      <c r="G22" s="361"/>
      <c r="H22" s="361"/>
      <c r="I22" s="113"/>
    </row>
    <row r="23" spans="1:9" x14ac:dyDescent="0.2">
      <c r="A23" s="135" t="s">
        <v>228</v>
      </c>
      <c r="B23" s="362" t="s">
        <v>1200</v>
      </c>
      <c r="C23" s="362"/>
      <c r="D23" s="362"/>
      <c r="E23" s="362"/>
      <c r="F23" s="362"/>
      <c r="G23" s="362"/>
      <c r="H23" s="362"/>
      <c r="I23" s="113"/>
    </row>
    <row r="24" spans="1:9" x14ac:dyDescent="0.2">
      <c r="A24" s="135" t="s">
        <v>211</v>
      </c>
      <c r="B24" s="363" t="s">
        <v>1201</v>
      </c>
      <c r="C24" s="363"/>
      <c r="D24" s="363"/>
      <c r="E24" s="363"/>
      <c r="F24" s="363"/>
      <c r="G24" s="363"/>
      <c r="H24" s="363"/>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x14ac:dyDescent="0.2"/>
  <sheetData>
    <row r="1" spans="1:13" x14ac:dyDescent="0.2">
      <c r="A1" s="220" t="s">
        <v>1</v>
      </c>
      <c r="B1" s="220"/>
      <c r="C1" s="372" t="s">
        <v>2099</v>
      </c>
      <c r="D1" s="372"/>
      <c r="E1" s="372"/>
      <c r="F1" s="372"/>
      <c r="G1" s="372"/>
      <c r="H1" s="372"/>
      <c r="I1" s="372"/>
      <c r="J1" s="372"/>
      <c r="K1" s="372"/>
      <c r="L1" s="372"/>
      <c r="M1" s="372"/>
    </row>
    <row r="2" spans="1:13" x14ac:dyDescent="0.2">
      <c r="A2" s="222" t="s">
        <v>181</v>
      </c>
      <c r="B2" s="28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283"/>
      <c r="C5" s="284"/>
      <c r="D5" s="284"/>
      <c r="E5" s="284"/>
      <c r="F5" s="284"/>
      <c r="G5" s="284"/>
      <c r="H5" s="284"/>
      <c r="I5" s="284"/>
      <c r="J5" s="284"/>
      <c r="K5" s="284"/>
      <c r="L5" s="284"/>
      <c r="M5" s="284"/>
    </row>
    <row r="6" spans="1:13" x14ac:dyDescent="0.2">
      <c r="A6" s="225"/>
      <c r="B6" s="283" t="s">
        <v>474</v>
      </c>
      <c r="C6" s="284">
        <v>20</v>
      </c>
      <c r="D6" s="284">
        <v>20</v>
      </c>
      <c r="E6" s="284">
        <v>20</v>
      </c>
      <c r="F6" s="284">
        <v>20</v>
      </c>
      <c r="G6" s="284">
        <v>20</v>
      </c>
      <c r="H6" s="284">
        <v>10</v>
      </c>
      <c r="I6" s="284">
        <v>50</v>
      </c>
      <c r="J6" s="284">
        <v>10</v>
      </c>
      <c r="K6" s="284">
        <v>100</v>
      </c>
      <c r="L6" s="284"/>
      <c r="M6" s="284" t="s">
        <v>2101</v>
      </c>
    </row>
    <row r="7" spans="1:13" x14ac:dyDescent="0.2">
      <c r="A7" s="285"/>
      <c r="B7" s="285" t="s">
        <v>443</v>
      </c>
      <c r="C7" s="286">
        <v>3.2</v>
      </c>
      <c r="D7" s="286">
        <v>3.2</v>
      </c>
      <c r="E7" s="286">
        <v>3.2</v>
      </c>
      <c r="F7" s="286">
        <v>3.2</v>
      </c>
      <c r="G7" s="286">
        <v>3.3254901960784315</v>
      </c>
      <c r="H7" s="286">
        <v>3.2</v>
      </c>
      <c r="I7" s="286">
        <v>3.3254901960784315</v>
      </c>
      <c r="J7" s="286">
        <v>3.2</v>
      </c>
      <c r="K7" s="286">
        <v>3.4509803921568629</v>
      </c>
      <c r="L7" s="284" t="s">
        <v>2102</v>
      </c>
      <c r="M7" s="284" t="s">
        <v>2103</v>
      </c>
    </row>
    <row r="8" spans="1:13" x14ac:dyDescent="0.2">
      <c r="A8" s="285"/>
      <c r="B8" s="285" t="s">
        <v>445</v>
      </c>
      <c r="C8" s="286">
        <v>3</v>
      </c>
      <c r="D8" s="286">
        <v>3</v>
      </c>
      <c r="E8" s="286">
        <v>3</v>
      </c>
      <c r="F8" s="286">
        <v>3</v>
      </c>
      <c r="G8" s="286">
        <v>3.1176470588235294</v>
      </c>
      <c r="H8" s="286">
        <v>3</v>
      </c>
      <c r="I8" s="286">
        <v>3.1176470588235294</v>
      </c>
      <c r="J8" s="286">
        <v>3</v>
      </c>
      <c r="K8" s="286">
        <v>3.2352941176470589</v>
      </c>
      <c r="L8" s="284" t="s">
        <v>436</v>
      </c>
      <c r="M8" s="284" t="s">
        <v>2103</v>
      </c>
    </row>
    <row r="9" spans="1:13" x14ac:dyDescent="0.2">
      <c r="A9" s="285"/>
      <c r="B9" s="285" t="s">
        <v>418</v>
      </c>
      <c r="C9" s="286">
        <v>0.01</v>
      </c>
      <c r="D9" s="286">
        <v>0.01</v>
      </c>
      <c r="E9" s="286">
        <v>0.01</v>
      </c>
      <c r="F9" s="286">
        <v>0.01</v>
      </c>
      <c r="G9" s="286">
        <v>0.01</v>
      </c>
      <c r="H9" s="286">
        <v>0.01</v>
      </c>
      <c r="I9" s="286">
        <v>0.01</v>
      </c>
      <c r="J9" s="286">
        <v>0.01</v>
      </c>
      <c r="K9" s="286">
        <v>0.01</v>
      </c>
      <c r="L9" s="284" t="s">
        <v>252</v>
      </c>
      <c r="M9" s="284" t="s">
        <v>641</v>
      </c>
    </row>
    <row r="10" spans="1:13" x14ac:dyDescent="0.2">
      <c r="A10" s="285"/>
      <c r="B10" s="285" t="s">
        <v>353</v>
      </c>
      <c r="C10" s="286">
        <v>0</v>
      </c>
      <c r="D10" s="286">
        <v>0</v>
      </c>
      <c r="E10" s="286">
        <v>0</v>
      </c>
      <c r="F10" s="286">
        <v>0</v>
      </c>
      <c r="G10" s="286">
        <v>0</v>
      </c>
      <c r="H10" s="286">
        <v>0</v>
      </c>
      <c r="I10" s="286">
        <v>0.05</v>
      </c>
      <c r="J10" s="286">
        <v>0</v>
      </c>
      <c r="K10" s="286">
        <v>0.05</v>
      </c>
      <c r="L10" s="284"/>
      <c r="M10" s="284" t="s">
        <v>641</v>
      </c>
    </row>
    <row r="11" spans="1:13" x14ac:dyDescent="0.2">
      <c r="A11" s="225"/>
      <c r="B11" s="283" t="s">
        <v>355</v>
      </c>
      <c r="C11" s="284">
        <v>1</v>
      </c>
      <c r="D11" s="284">
        <v>1</v>
      </c>
      <c r="E11" s="284">
        <v>1</v>
      </c>
      <c r="F11" s="284">
        <v>1</v>
      </c>
      <c r="G11" s="284">
        <v>1</v>
      </c>
      <c r="H11" s="284">
        <v>0.5</v>
      </c>
      <c r="I11" s="284">
        <v>2</v>
      </c>
      <c r="J11" s="284">
        <v>0.5</v>
      </c>
      <c r="K11" s="284">
        <v>2</v>
      </c>
      <c r="L11" s="284"/>
      <c r="M11" s="284" t="s">
        <v>641</v>
      </c>
    </row>
    <row r="12" spans="1:13" x14ac:dyDescent="0.2">
      <c r="A12" s="225"/>
      <c r="B12" s="283" t="s">
        <v>216</v>
      </c>
      <c r="C12" s="284">
        <v>25</v>
      </c>
      <c r="D12" s="284">
        <v>25</v>
      </c>
      <c r="E12" s="284">
        <v>25</v>
      </c>
      <c r="F12" s="284">
        <v>25</v>
      </c>
      <c r="G12" s="284">
        <v>25</v>
      </c>
      <c r="H12" s="284">
        <v>15</v>
      </c>
      <c r="I12" s="284">
        <v>40</v>
      </c>
      <c r="J12" s="284">
        <v>15</v>
      </c>
      <c r="K12" s="284">
        <v>40</v>
      </c>
      <c r="L12" s="284"/>
      <c r="M12" s="284" t="s">
        <v>645</v>
      </c>
    </row>
    <row r="13" spans="1:13" x14ac:dyDescent="0.2">
      <c r="A13" s="225"/>
      <c r="B13" s="283" t="s">
        <v>201</v>
      </c>
      <c r="C13" s="284">
        <v>1</v>
      </c>
      <c r="D13" s="284">
        <v>1</v>
      </c>
      <c r="E13" s="284">
        <v>1</v>
      </c>
      <c r="F13" s="284">
        <v>1</v>
      </c>
      <c r="G13" s="284">
        <v>1</v>
      </c>
      <c r="H13" s="284">
        <v>0.7</v>
      </c>
      <c r="I13" s="284">
        <v>1.5</v>
      </c>
      <c r="J13" s="284">
        <v>0.5</v>
      </c>
      <c r="K13" s="284">
        <v>1.5</v>
      </c>
      <c r="L13" s="284" t="s">
        <v>270</v>
      </c>
      <c r="M13" s="284" t="s">
        <v>642</v>
      </c>
    </row>
    <row r="14" spans="1:13" x14ac:dyDescent="0.2">
      <c r="A14" s="225"/>
      <c r="B14" s="283" t="s">
        <v>476</v>
      </c>
      <c r="C14" s="284">
        <v>0.03</v>
      </c>
      <c r="D14" s="284">
        <v>0.03</v>
      </c>
      <c r="E14" s="284">
        <v>0.03</v>
      </c>
      <c r="F14" s="284">
        <v>0.03</v>
      </c>
      <c r="G14" s="284">
        <v>0.03</v>
      </c>
      <c r="H14" s="284">
        <v>0.02</v>
      </c>
      <c r="I14" s="284">
        <v>0.06</v>
      </c>
      <c r="J14" s="284">
        <v>0.02</v>
      </c>
      <c r="K14" s="284">
        <v>0.06</v>
      </c>
      <c r="L14" s="284" t="s">
        <v>457</v>
      </c>
      <c r="M14" s="284" t="s">
        <v>644</v>
      </c>
    </row>
    <row r="15" spans="1:13" x14ac:dyDescent="0.2">
      <c r="A15" s="225" t="s">
        <v>244</v>
      </c>
      <c r="B15" s="283"/>
      <c r="C15" s="284"/>
      <c r="D15" s="284"/>
      <c r="E15" s="284"/>
      <c r="F15" s="284"/>
      <c r="G15" s="284"/>
      <c r="H15" s="284"/>
      <c r="I15" s="284"/>
      <c r="J15" s="284"/>
      <c r="K15" s="284"/>
      <c r="L15" s="284"/>
      <c r="M15" s="284"/>
    </row>
    <row r="16" spans="1:13" x14ac:dyDescent="0.2">
      <c r="A16" s="285"/>
      <c r="B16" s="285" t="s">
        <v>249</v>
      </c>
      <c r="C16" s="286">
        <v>0.05</v>
      </c>
      <c r="D16" s="286">
        <v>0.05</v>
      </c>
      <c r="E16" s="286">
        <v>0.05</v>
      </c>
      <c r="F16" s="286">
        <v>0.05</v>
      </c>
      <c r="G16" s="286">
        <v>0.05</v>
      </c>
      <c r="H16" s="286">
        <v>0.05</v>
      </c>
      <c r="I16" s="286">
        <v>0.5</v>
      </c>
      <c r="J16" s="286">
        <v>0.05</v>
      </c>
      <c r="K16" s="286">
        <v>0.5</v>
      </c>
      <c r="L16" s="284" t="s">
        <v>317</v>
      </c>
      <c r="M16" s="284" t="s">
        <v>655</v>
      </c>
    </row>
    <row r="17" spans="1:13" x14ac:dyDescent="0.2">
      <c r="A17" s="285"/>
      <c r="B17" s="285" t="s">
        <v>254</v>
      </c>
      <c r="C17" s="286">
        <v>0.1</v>
      </c>
      <c r="D17" s="286">
        <v>0.1</v>
      </c>
      <c r="E17" s="286">
        <v>0.1</v>
      </c>
      <c r="F17" s="286">
        <v>0.1</v>
      </c>
      <c r="G17" s="286">
        <v>0.1</v>
      </c>
      <c r="H17" s="286">
        <v>0.1</v>
      </c>
      <c r="I17" s="286">
        <v>1</v>
      </c>
      <c r="J17" s="286">
        <v>0.1</v>
      </c>
      <c r="K17" s="286">
        <v>1</v>
      </c>
      <c r="L17" s="284" t="s">
        <v>317</v>
      </c>
      <c r="M17" s="284" t="s">
        <v>655</v>
      </c>
    </row>
    <row r="18" spans="1:13" x14ac:dyDescent="0.2">
      <c r="A18" s="285"/>
      <c r="B18" s="285" t="s">
        <v>245</v>
      </c>
      <c r="C18" s="286">
        <v>0.25</v>
      </c>
      <c r="D18" s="286">
        <v>0.25</v>
      </c>
      <c r="E18" s="286">
        <v>0.25</v>
      </c>
      <c r="F18" s="286">
        <v>0.25</v>
      </c>
      <c r="G18" s="286">
        <v>0.25</v>
      </c>
      <c r="H18" s="286">
        <v>0.1</v>
      </c>
      <c r="I18" s="286">
        <v>0.5</v>
      </c>
      <c r="J18" s="286">
        <v>0.1</v>
      </c>
      <c r="K18" s="286">
        <v>0.5</v>
      </c>
      <c r="L18" s="284" t="s">
        <v>665</v>
      </c>
      <c r="M18" s="284" t="s">
        <v>655</v>
      </c>
    </row>
    <row r="19" spans="1:13" x14ac:dyDescent="0.2">
      <c r="A19" s="225"/>
      <c r="B19" s="283" t="s">
        <v>358</v>
      </c>
      <c r="C19" s="284">
        <v>0.5</v>
      </c>
      <c r="D19" s="284">
        <v>0.5</v>
      </c>
      <c r="E19" s="284">
        <v>0.5</v>
      </c>
      <c r="F19" s="284">
        <v>0.5</v>
      </c>
      <c r="G19" s="284">
        <v>0.5</v>
      </c>
      <c r="H19" s="284">
        <v>0.25</v>
      </c>
      <c r="I19" s="284">
        <v>0.75</v>
      </c>
      <c r="J19" s="284">
        <v>0.25</v>
      </c>
      <c r="K19" s="284">
        <v>0.75</v>
      </c>
      <c r="L19" s="284" t="s">
        <v>317</v>
      </c>
      <c r="M19" s="284" t="s">
        <v>642</v>
      </c>
    </row>
    <row r="20" spans="1:13" x14ac:dyDescent="0.2">
      <c r="A20" s="225"/>
      <c r="B20" s="283" t="s">
        <v>357</v>
      </c>
      <c r="C20" s="284">
        <v>0.5</v>
      </c>
      <c r="D20" s="284">
        <v>0.5</v>
      </c>
      <c r="E20" s="284">
        <v>0.5</v>
      </c>
      <c r="F20" s="284">
        <v>0.5</v>
      </c>
      <c r="G20" s="284">
        <v>0.5</v>
      </c>
      <c r="H20" s="284">
        <v>0.25</v>
      </c>
      <c r="I20" s="284">
        <v>1</v>
      </c>
      <c r="J20" s="284">
        <v>0.25</v>
      </c>
      <c r="K20" s="284">
        <v>1</v>
      </c>
      <c r="L20" s="284" t="s">
        <v>375</v>
      </c>
      <c r="M20" s="284" t="s">
        <v>642</v>
      </c>
    </row>
    <row r="21" spans="1:13" x14ac:dyDescent="0.2">
      <c r="A21" s="225" t="s">
        <v>219</v>
      </c>
      <c r="B21" s="283"/>
      <c r="C21" s="284"/>
      <c r="D21" s="284"/>
      <c r="E21" s="284"/>
      <c r="F21" s="284"/>
      <c r="G21" s="284"/>
      <c r="H21" s="284"/>
      <c r="I21" s="284"/>
      <c r="J21" s="284"/>
      <c r="K21" s="284"/>
      <c r="L21" s="284"/>
      <c r="M21" s="284"/>
    </row>
    <row r="22" spans="1:13" x14ac:dyDescent="0.2">
      <c r="A22" s="285"/>
      <c r="B22" s="285" t="s">
        <v>230</v>
      </c>
      <c r="C22" s="286"/>
      <c r="D22" s="286"/>
      <c r="E22" s="286"/>
      <c r="F22" s="286"/>
      <c r="G22" s="286"/>
      <c r="H22" s="286"/>
      <c r="I22" s="286"/>
      <c r="J22" s="286"/>
      <c r="K22" s="286"/>
      <c r="L22" s="284"/>
      <c r="M22" s="284"/>
    </row>
    <row r="23" spans="1:13" x14ac:dyDescent="0.2">
      <c r="A23" s="225"/>
      <c r="B23" s="283" t="s">
        <v>226</v>
      </c>
      <c r="C23" s="284"/>
      <c r="D23" s="284"/>
      <c r="E23" s="284"/>
      <c r="F23" s="284"/>
      <c r="G23" s="284"/>
      <c r="H23" s="284"/>
      <c r="I23" s="284"/>
      <c r="J23" s="284"/>
      <c r="K23" s="284"/>
      <c r="L23" s="284"/>
      <c r="M23" s="284"/>
    </row>
    <row r="24" spans="1:13" x14ac:dyDescent="0.2">
      <c r="A24" s="225"/>
      <c r="B24" s="283" t="s">
        <v>220</v>
      </c>
      <c r="C24" s="284"/>
      <c r="D24" s="284"/>
      <c r="E24" s="284"/>
      <c r="F24" s="284"/>
      <c r="G24" s="284"/>
      <c r="H24" s="284"/>
      <c r="I24" s="284"/>
      <c r="J24" s="284"/>
      <c r="K24" s="284"/>
      <c r="L24" s="284"/>
      <c r="M24" s="284"/>
    </row>
    <row r="25" spans="1:13" x14ac:dyDescent="0.2">
      <c r="A25" s="225"/>
      <c r="B25" s="283" t="s">
        <v>224</v>
      </c>
      <c r="C25" s="284"/>
      <c r="D25" s="284"/>
      <c r="E25" s="284"/>
      <c r="F25" s="284"/>
      <c r="G25" s="284"/>
      <c r="H25" s="284"/>
      <c r="I25" s="284"/>
      <c r="J25" s="284"/>
      <c r="K25" s="284"/>
      <c r="L25" s="284"/>
      <c r="M25" s="284"/>
    </row>
    <row r="26" spans="1:13" x14ac:dyDescent="0.2">
      <c r="A26" s="225"/>
      <c r="B26" s="283" t="s">
        <v>318</v>
      </c>
      <c r="C26" s="284"/>
      <c r="D26" s="284"/>
      <c r="E26" s="284"/>
      <c r="F26" s="284"/>
      <c r="G26" s="284"/>
      <c r="H26" s="284"/>
      <c r="I26" s="284"/>
      <c r="J26" s="284"/>
      <c r="K26" s="284"/>
      <c r="L26" s="284"/>
      <c r="M26" s="284"/>
    </row>
    <row r="27" spans="1:13" x14ac:dyDescent="0.2">
      <c r="A27" s="225" t="s">
        <v>234</v>
      </c>
      <c r="B27" s="283"/>
      <c r="C27" s="284"/>
      <c r="D27" s="284"/>
      <c r="E27" s="284"/>
      <c r="F27" s="284"/>
      <c r="G27" s="284"/>
      <c r="H27" s="284"/>
      <c r="I27" s="284"/>
      <c r="J27" s="284"/>
      <c r="K27" s="284"/>
      <c r="L27" s="284"/>
      <c r="M27" s="284"/>
    </row>
    <row r="28" spans="1:13" x14ac:dyDescent="0.2">
      <c r="A28" s="225"/>
      <c r="B28" s="283" t="s">
        <v>2048</v>
      </c>
      <c r="C28" s="287">
        <v>1.19</v>
      </c>
      <c r="D28" s="287">
        <v>1.1304999999999998</v>
      </c>
      <c r="E28" s="287">
        <v>1.071</v>
      </c>
      <c r="F28" s="287">
        <v>1.01745</v>
      </c>
      <c r="G28" s="287">
        <v>0.96389999999999998</v>
      </c>
      <c r="H28" s="287">
        <v>1.1022374999999998</v>
      </c>
      <c r="I28" s="287">
        <v>1.19</v>
      </c>
      <c r="J28" s="287">
        <v>0.91034999999999988</v>
      </c>
      <c r="K28" s="287">
        <v>1.19</v>
      </c>
      <c r="L28" s="284" t="s">
        <v>664</v>
      </c>
      <c r="M28" s="284" t="s">
        <v>2103</v>
      </c>
    </row>
    <row r="29" spans="1:13" x14ac:dyDescent="0.2">
      <c r="A29" s="225"/>
      <c r="B29" s="283" t="s">
        <v>2104</v>
      </c>
      <c r="C29" s="287">
        <v>0.64</v>
      </c>
      <c r="D29" s="287">
        <v>0.60799999999999998</v>
      </c>
      <c r="E29" s="287">
        <v>0.57600000000000007</v>
      </c>
      <c r="F29" s="287">
        <v>0.54720000000000002</v>
      </c>
      <c r="G29" s="287">
        <v>0.51840000000000008</v>
      </c>
      <c r="H29" s="287">
        <v>0.59279999999999999</v>
      </c>
      <c r="I29" s="287">
        <v>0.64</v>
      </c>
      <c r="J29" s="287">
        <v>0.48960000000000004</v>
      </c>
      <c r="K29" s="287">
        <v>0.64</v>
      </c>
      <c r="L29" s="284" t="s">
        <v>200</v>
      </c>
      <c r="M29" s="284" t="s">
        <v>2103</v>
      </c>
    </row>
    <row r="30" spans="1:13" x14ac:dyDescent="0.2">
      <c r="A30" s="225"/>
      <c r="B30" s="283" t="s">
        <v>2105</v>
      </c>
      <c r="C30" s="287">
        <v>0.14000000000000001</v>
      </c>
      <c r="D30" s="287">
        <v>0.13300000000000001</v>
      </c>
      <c r="E30" s="287">
        <v>0.12600000000000003</v>
      </c>
      <c r="F30" s="287">
        <v>0.11970000000000001</v>
      </c>
      <c r="G30" s="287">
        <v>0.11340000000000003</v>
      </c>
      <c r="H30" s="287">
        <v>0.12967500000000001</v>
      </c>
      <c r="I30" s="287">
        <v>0.14000000000000001</v>
      </c>
      <c r="J30" s="287">
        <v>0.10710000000000001</v>
      </c>
      <c r="K30" s="287">
        <v>0.14000000000000001</v>
      </c>
      <c r="L30" s="284" t="s">
        <v>239</v>
      </c>
      <c r="M30" s="284" t="s">
        <v>2103</v>
      </c>
    </row>
    <row r="31" spans="1:13" x14ac:dyDescent="0.2">
      <c r="A31" s="225"/>
      <c r="B31" s="283" t="s">
        <v>2106</v>
      </c>
      <c r="C31" s="287">
        <v>0.40999999999999992</v>
      </c>
      <c r="D31" s="287">
        <v>0.38949999999999985</v>
      </c>
      <c r="E31" s="287">
        <v>0.36899999999999988</v>
      </c>
      <c r="F31" s="287">
        <v>0.35054999999999992</v>
      </c>
      <c r="G31" s="287">
        <v>0.33209999999999984</v>
      </c>
      <c r="H31" s="287">
        <v>0.37976249999999978</v>
      </c>
      <c r="I31" s="287">
        <v>0.40999999999999992</v>
      </c>
      <c r="J31" s="287">
        <v>0.31364999999999982</v>
      </c>
      <c r="K31" s="287">
        <v>0.40999999999999992</v>
      </c>
      <c r="L31" s="284" t="s">
        <v>2107</v>
      </c>
      <c r="M31" s="284" t="s">
        <v>2108</v>
      </c>
    </row>
    <row r="32" spans="1:13" x14ac:dyDescent="0.2">
      <c r="A32" s="225"/>
      <c r="B32" s="283" t="s">
        <v>2049</v>
      </c>
      <c r="C32" s="287">
        <v>1.2654135344200002</v>
      </c>
      <c r="D32" s="287">
        <v>1.2021428576990001</v>
      </c>
      <c r="E32" s="287">
        <v>1.1388721809780002</v>
      </c>
      <c r="F32" s="287">
        <v>1.0819285719291001</v>
      </c>
      <c r="G32" s="287">
        <v>1.0249849628802004</v>
      </c>
      <c r="H32" s="287">
        <v>1.1720892862565251</v>
      </c>
      <c r="I32" s="287">
        <v>1.2654135344200002</v>
      </c>
      <c r="J32" s="287">
        <v>0.96804135383130019</v>
      </c>
      <c r="K32" s="287">
        <v>1.2654135344200002</v>
      </c>
      <c r="L32" s="284"/>
      <c r="M32" s="284" t="s">
        <v>641</v>
      </c>
    </row>
    <row r="33" spans="1:13" x14ac:dyDescent="0.2">
      <c r="A33" s="225"/>
      <c r="B33" s="283" t="s">
        <v>2050</v>
      </c>
      <c r="C33" s="287">
        <v>0</v>
      </c>
      <c r="D33" s="287">
        <v>0</v>
      </c>
      <c r="E33" s="287">
        <v>0</v>
      </c>
      <c r="F33" s="287">
        <v>0</v>
      </c>
      <c r="G33" s="287">
        <v>0</v>
      </c>
      <c r="H33" s="287">
        <v>0</v>
      </c>
      <c r="I33" s="287">
        <v>0</v>
      </c>
      <c r="J33" s="287">
        <v>0</v>
      </c>
      <c r="K33" s="287">
        <v>0</v>
      </c>
      <c r="L33" s="284" t="s">
        <v>381</v>
      </c>
      <c r="M33" s="284" t="s">
        <v>641</v>
      </c>
    </row>
    <row r="34" spans="1:13" x14ac:dyDescent="0.2">
      <c r="A34" s="225"/>
      <c r="B34" s="283" t="s">
        <v>2051</v>
      </c>
      <c r="C34" s="287">
        <v>1.2654135344200002</v>
      </c>
      <c r="D34" s="287">
        <v>1.2021428576990001</v>
      </c>
      <c r="E34" s="287">
        <v>1.1388721809780002</v>
      </c>
      <c r="F34" s="287">
        <v>1.0819285719291001</v>
      </c>
      <c r="G34" s="287">
        <v>1.0249849628802004</v>
      </c>
      <c r="H34" s="287">
        <v>1.1720892862565251</v>
      </c>
      <c r="I34" s="287">
        <v>1.2654135344200002</v>
      </c>
      <c r="J34" s="287">
        <v>0.96804135383130019</v>
      </c>
      <c r="K34" s="287">
        <v>1.2654135344200002</v>
      </c>
      <c r="L34" s="284" t="s">
        <v>380</v>
      </c>
      <c r="M34" s="284" t="s">
        <v>641</v>
      </c>
    </row>
    <row r="35" spans="1:13" x14ac:dyDescent="0.2">
      <c r="A35" s="225"/>
      <c r="B35" s="283" t="s">
        <v>2052</v>
      </c>
      <c r="C35" s="288">
        <v>4253.4908720000003</v>
      </c>
      <c r="D35" s="288">
        <v>4040.8163284000002</v>
      </c>
      <c r="E35" s="288">
        <v>3828.1417848000006</v>
      </c>
      <c r="F35" s="288">
        <v>3636.7346955600005</v>
      </c>
      <c r="G35" s="288">
        <v>3445.3276063200005</v>
      </c>
      <c r="H35" s="288">
        <v>3939.7959201900003</v>
      </c>
      <c r="I35" s="288">
        <v>4253.4908720000003</v>
      </c>
      <c r="J35" s="288">
        <v>3253.9205170800005</v>
      </c>
      <c r="K35" s="288">
        <v>4253.4908720000003</v>
      </c>
      <c r="L35" s="284" t="s">
        <v>380</v>
      </c>
      <c r="M35" s="284" t="s">
        <v>641</v>
      </c>
    </row>
    <row r="36" spans="1:13" x14ac:dyDescent="0.2">
      <c r="A36" s="283"/>
      <c r="B36" s="283" t="s">
        <v>2053</v>
      </c>
      <c r="C36" s="287">
        <v>10.633727180000001</v>
      </c>
      <c r="D36" s="287">
        <v>10.102040821000001</v>
      </c>
      <c r="E36" s="287">
        <v>9.570354462000001</v>
      </c>
      <c r="F36" s="287">
        <v>9.0918367388999997</v>
      </c>
      <c r="G36" s="287">
        <v>8.6133190158000019</v>
      </c>
      <c r="H36" s="287">
        <v>9.8494898004750002</v>
      </c>
      <c r="I36" s="287">
        <v>10.633727180000001</v>
      </c>
      <c r="J36" s="287">
        <v>8.1348012927000006</v>
      </c>
      <c r="K36" s="287">
        <v>10.633727180000001</v>
      </c>
      <c r="L36" s="284" t="s">
        <v>428</v>
      </c>
      <c r="M36" s="284" t="s">
        <v>652</v>
      </c>
    </row>
    <row r="37" spans="1:13" x14ac:dyDescent="0.2">
      <c r="A37" s="225" t="s">
        <v>189</v>
      </c>
    </row>
  </sheetData>
  <mergeCells count="1">
    <mergeCell ref="C1:M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topLeftCell="A6" workbookViewId="0">
      <selection activeCell="F36" sqref="F36"/>
    </sheetView>
  </sheetViews>
  <sheetFormatPr baseColWidth="10" defaultRowHeight="15" x14ac:dyDescent="0.2"/>
  <sheetData>
    <row r="1" spans="1:13" x14ac:dyDescent="0.2">
      <c r="A1" s="220" t="s">
        <v>1</v>
      </c>
      <c r="B1" s="220"/>
      <c r="C1" s="372" t="s">
        <v>2109</v>
      </c>
      <c r="D1" s="372"/>
      <c r="E1" s="372"/>
      <c r="F1" s="372"/>
      <c r="G1" s="372"/>
      <c r="H1" s="372"/>
      <c r="I1" s="372"/>
      <c r="J1" s="372"/>
      <c r="K1" s="372"/>
      <c r="L1" s="372"/>
      <c r="M1" s="372"/>
    </row>
    <row r="2" spans="1:13" x14ac:dyDescent="0.2">
      <c r="A2" s="222" t="s">
        <v>181</v>
      </c>
      <c r="B2" s="282" t="s">
        <v>2100</v>
      </c>
      <c r="C2" s="221">
        <v>2025</v>
      </c>
      <c r="D2" s="221">
        <v>2030</v>
      </c>
      <c r="E2" s="221">
        <v>2035</v>
      </c>
      <c r="F2" s="221">
        <v>2040</v>
      </c>
      <c r="G2" s="221">
        <v>2050</v>
      </c>
      <c r="H2" s="221">
        <v>2030</v>
      </c>
      <c r="I2" s="221">
        <v>2030</v>
      </c>
      <c r="J2" s="221">
        <v>2050</v>
      </c>
      <c r="K2" s="221">
        <v>2050</v>
      </c>
      <c r="L2" s="221" t="s">
        <v>988</v>
      </c>
      <c r="M2" s="221" t="s">
        <v>989</v>
      </c>
    </row>
    <row r="3" spans="1:13" ht="16" thickBot="1" x14ac:dyDescent="0.25">
      <c r="A3" s="223" t="s">
        <v>180</v>
      </c>
      <c r="B3" s="223"/>
      <c r="C3" s="224" t="s">
        <v>195</v>
      </c>
      <c r="D3" s="224" t="s">
        <v>195</v>
      </c>
      <c r="E3" s="224" t="s">
        <v>195</v>
      </c>
      <c r="F3" s="224" t="s">
        <v>195</v>
      </c>
      <c r="G3" s="224" t="s">
        <v>195</v>
      </c>
      <c r="H3" s="224" t="s">
        <v>265</v>
      </c>
      <c r="I3" s="224" t="s">
        <v>266</v>
      </c>
      <c r="J3" s="224" t="s">
        <v>265</v>
      </c>
      <c r="K3" s="224" t="s">
        <v>266</v>
      </c>
      <c r="L3" s="224" t="s">
        <v>31</v>
      </c>
      <c r="M3" s="224" t="s">
        <v>31</v>
      </c>
    </row>
    <row r="4" spans="1:13" x14ac:dyDescent="0.2">
      <c r="A4" s="222" t="s">
        <v>172</v>
      </c>
      <c r="B4" s="222" t="s">
        <v>173</v>
      </c>
      <c r="C4" s="221"/>
      <c r="D4" s="221"/>
      <c r="E4" s="221"/>
      <c r="F4" s="221"/>
      <c r="G4" s="221"/>
      <c r="H4" s="221"/>
      <c r="I4" s="221"/>
      <c r="J4" s="221"/>
      <c r="K4" s="221"/>
      <c r="L4" s="221"/>
      <c r="M4" s="221"/>
    </row>
    <row r="5" spans="1:13" x14ac:dyDescent="0.2">
      <c r="A5" s="225" t="s">
        <v>196</v>
      </c>
      <c r="B5" s="283"/>
      <c r="C5" s="284"/>
      <c r="D5" s="284"/>
      <c r="E5" s="284"/>
      <c r="F5" s="284"/>
      <c r="G5" s="284"/>
      <c r="H5" s="284"/>
      <c r="I5" s="284"/>
      <c r="J5" s="284"/>
      <c r="K5" s="284"/>
      <c r="L5" s="284"/>
      <c r="M5" s="284"/>
    </row>
    <row r="6" spans="1:13" x14ac:dyDescent="0.2">
      <c r="A6" s="225"/>
      <c r="B6" s="283" t="s">
        <v>474</v>
      </c>
      <c r="C6" s="284">
        <v>10</v>
      </c>
      <c r="D6" s="284">
        <v>10</v>
      </c>
      <c r="E6" s="284">
        <v>10</v>
      </c>
      <c r="F6" s="284">
        <v>10</v>
      </c>
      <c r="G6" s="284">
        <v>10</v>
      </c>
      <c r="H6" s="284">
        <v>5</v>
      </c>
      <c r="I6" s="284">
        <v>20</v>
      </c>
      <c r="J6" s="284">
        <v>5</v>
      </c>
      <c r="K6" s="284">
        <v>20</v>
      </c>
      <c r="L6" s="284"/>
      <c r="M6" s="284" t="s">
        <v>2110</v>
      </c>
    </row>
    <row r="7" spans="1:13" x14ac:dyDescent="0.2">
      <c r="A7" s="285"/>
      <c r="B7" s="285" t="s">
        <v>443</v>
      </c>
      <c r="C7" s="286">
        <v>2.8</v>
      </c>
      <c r="D7" s="286">
        <v>2.8</v>
      </c>
      <c r="E7" s="286">
        <v>2.8</v>
      </c>
      <c r="F7" s="286">
        <v>2.8</v>
      </c>
      <c r="G7" s="286">
        <v>2.9166666666666665</v>
      </c>
      <c r="H7" s="286">
        <v>2.8</v>
      </c>
      <c r="I7" s="286">
        <v>2.9166666666666665</v>
      </c>
      <c r="J7" s="286">
        <v>2.8</v>
      </c>
      <c r="K7" s="286">
        <v>3.0333333333333332</v>
      </c>
      <c r="L7" s="284" t="s">
        <v>2111</v>
      </c>
      <c r="M7" s="284" t="s">
        <v>2108</v>
      </c>
    </row>
    <row r="8" spans="1:13" x14ac:dyDescent="0.2">
      <c r="A8" s="285"/>
      <c r="B8" s="285" t="s">
        <v>445</v>
      </c>
      <c r="C8" s="286">
        <v>2.6</v>
      </c>
      <c r="D8" s="286">
        <v>2.6</v>
      </c>
      <c r="E8" s="286">
        <v>2.6</v>
      </c>
      <c r="F8" s="286">
        <v>2.6</v>
      </c>
      <c r="G8" s="286">
        <v>2.7083333333333335</v>
      </c>
      <c r="H8" s="286">
        <v>2.6</v>
      </c>
      <c r="I8" s="286">
        <v>2.7083333333333335</v>
      </c>
      <c r="J8" s="286">
        <v>2.6</v>
      </c>
      <c r="K8" s="286">
        <v>2.8166666666666669</v>
      </c>
      <c r="L8" s="284" t="s">
        <v>2112</v>
      </c>
      <c r="M8" s="284" t="s">
        <v>2108</v>
      </c>
    </row>
    <row r="9" spans="1:13" x14ac:dyDescent="0.2">
      <c r="A9" s="285"/>
      <c r="B9" s="285" t="s">
        <v>418</v>
      </c>
      <c r="C9" s="286">
        <v>0.01</v>
      </c>
      <c r="D9" s="286">
        <v>0.01</v>
      </c>
      <c r="E9" s="286">
        <v>0.01</v>
      </c>
      <c r="F9" s="286">
        <v>0.01</v>
      </c>
      <c r="G9" s="286">
        <v>0.01</v>
      </c>
      <c r="H9" s="286">
        <v>0.01</v>
      </c>
      <c r="I9" s="286">
        <v>0.01</v>
      </c>
      <c r="J9" s="286">
        <v>0.01</v>
      </c>
      <c r="K9" s="286">
        <v>0.01</v>
      </c>
      <c r="L9" s="284" t="s">
        <v>193</v>
      </c>
      <c r="M9" s="284" t="s">
        <v>641</v>
      </c>
    </row>
    <row r="10" spans="1:13" x14ac:dyDescent="0.2">
      <c r="A10" s="285"/>
      <c r="B10" s="285" t="s">
        <v>353</v>
      </c>
      <c r="C10" s="286">
        <v>0</v>
      </c>
      <c r="D10" s="286">
        <v>0</v>
      </c>
      <c r="E10" s="286">
        <v>0</v>
      </c>
      <c r="F10" s="286">
        <v>0</v>
      </c>
      <c r="G10" s="286">
        <v>0</v>
      </c>
      <c r="H10" s="286">
        <v>0</v>
      </c>
      <c r="I10" s="286">
        <v>0.05</v>
      </c>
      <c r="J10" s="286">
        <v>0</v>
      </c>
      <c r="K10" s="286">
        <v>0.05</v>
      </c>
      <c r="L10" s="284"/>
      <c r="M10" s="284" t="s">
        <v>641</v>
      </c>
    </row>
    <row r="11" spans="1:13" x14ac:dyDescent="0.2">
      <c r="A11" s="225"/>
      <c r="B11" s="283" t="s">
        <v>355</v>
      </c>
      <c r="C11" s="284">
        <v>1</v>
      </c>
      <c r="D11" s="284">
        <v>1</v>
      </c>
      <c r="E11" s="284">
        <v>1</v>
      </c>
      <c r="F11" s="284">
        <v>1</v>
      </c>
      <c r="G11" s="284">
        <v>1</v>
      </c>
      <c r="H11" s="284">
        <v>0.5</v>
      </c>
      <c r="I11" s="284">
        <v>2</v>
      </c>
      <c r="J11" s="284">
        <v>0.5</v>
      </c>
      <c r="K11" s="284">
        <v>2</v>
      </c>
      <c r="L11" s="284"/>
      <c r="M11" s="284" t="s">
        <v>641</v>
      </c>
    </row>
    <row r="12" spans="1:13" x14ac:dyDescent="0.2">
      <c r="A12" s="225"/>
      <c r="B12" s="283" t="s">
        <v>216</v>
      </c>
      <c r="C12" s="284">
        <v>25</v>
      </c>
      <c r="D12" s="284">
        <v>25</v>
      </c>
      <c r="E12" s="284">
        <v>25</v>
      </c>
      <c r="F12" s="284">
        <v>25</v>
      </c>
      <c r="G12" s="284">
        <v>25</v>
      </c>
      <c r="H12" s="284">
        <v>15</v>
      </c>
      <c r="I12" s="284">
        <v>40</v>
      </c>
      <c r="J12" s="284">
        <v>15</v>
      </c>
      <c r="K12" s="284">
        <v>40</v>
      </c>
      <c r="L12" s="284"/>
      <c r="M12" s="284" t="s">
        <v>645</v>
      </c>
    </row>
    <row r="13" spans="1:13" x14ac:dyDescent="0.2">
      <c r="A13" s="225"/>
      <c r="B13" s="283" t="s">
        <v>201</v>
      </c>
      <c r="C13" s="284">
        <v>0.7</v>
      </c>
      <c r="D13" s="284">
        <v>0.6</v>
      </c>
      <c r="E13" s="284">
        <v>0.6</v>
      </c>
      <c r="F13" s="284">
        <v>0.6</v>
      </c>
      <c r="G13" s="284">
        <v>0.6</v>
      </c>
      <c r="H13" s="284">
        <v>0.5</v>
      </c>
      <c r="I13" s="284">
        <v>1</v>
      </c>
      <c r="J13" s="284">
        <v>0.4</v>
      </c>
      <c r="K13" s="284">
        <v>1</v>
      </c>
      <c r="L13" s="284" t="s">
        <v>429</v>
      </c>
      <c r="M13" s="284" t="s">
        <v>642</v>
      </c>
    </row>
    <row r="14" spans="1:13" x14ac:dyDescent="0.2">
      <c r="A14" s="225"/>
      <c r="B14" s="283" t="s">
        <v>476</v>
      </c>
      <c r="C14" s="284">
        <v>0.11</v>
      </c>
      <c r="D14" s="284">
        <v>0.11</v>
      </c>
      <c r="E14" s="284">
        <v>0.11</v>
      </c>
      <c r="F14" s="284">
        <v>0.11</v>
      </c>
      <c r="G14" s="284">
        <v>0.11</v>
      </c>
      <c r="H14" s="284">
        <v>0.05</v>
      </c>
      <c r="I14" s="284">
        <v>0.15</v>
      </c>
      <c r="J14" s="284">
        <v>0.05</v>
      </c>
      <c r="K14" s="284">
        <v>0.15</v>
      </c>
      <c r="L14" s="284" t="s">
        <v>643</v>
      </c>
      <c r="M14" s="284" t="s">
        <v>2113</v>
      </c>
    </row>
    <row r="15" spans="1:13" x14ac:dyDescent="0.2">
      <c r="A15" s="225" t="s">
        <v>244</v>
      </c>
      <c r="B15" s="283"/>
      <c r="C15" s="284"/>
      <c r="D15" s="284"/>
      <c r="E15" s="284"/>
      <c r="F15" s="284"/>
      <c r="G15" s="284"/>
      <c r="H15" s="284"/>
      <c r="I15" s="284"/>
      <c r="J15" s="284"/>
      <c r="K15" s="284"/>
      <c r="L15" s="284"/>
      <c r="M15" s="284"/>
    </row>
    <row r="16" spans="1:13" x14ac:dyDescent="0.2">
      <c r="A16" s="285"/>
      <c r="B16" s="285" t="s">
        <v>249</v>
      </c>
      <c r="C16" s="286">
        <v>0.05</v>
      </c>
      <c r="D16" s="286">
        <v>0.05</v>
      </c>
      <c r="E16" s="286">
        <v>0.05</v>
      </c>
      <c r="F16" s="286">
        <v>0.05</v>
      </c>
      <c r="G16" s="286">
        <v>0.05</v>
      </c>
      <c r="H16" s="286">
        <v>0.05</v>
      </c>
      <c r="I16" s="286">
        <v>1</v>
      </c>
      <c r="J16" s="286">
        <v>0.05</v>
      </c>
      <c r="K16" s="286">
        <v>1</v>
      </c>
      <c r="L16" s="284" t="s">
        <v>393</v>
      </c>
      <c r="M16" s="284" t="s">
        <v>655</v>
      </c>
    </row>
    <row r="17" spans="1:13" x14ac:dyDescent="0.2">
      <c r="A17" s="285"/>
      <c r="B17" s="285" t="s">
        <v>254</v>
      </c>
      <c r="C17" s="286">
        <v>0.1</v>
      </c>
      <c r="D17" s="286">
        <v>0.1</v>
      </c>
      <c r="E17" s="286">
        <v>0.1</v>
      </c>
      <c r="F17" s="286">
        <v>0.1</v>
      </c>
      <c r="G17" s="286">
        <v>0.1</v>
      </c>
      <c r="H17" s="286">
        <v>0.1</v>
      </c>
      <c r="I17" s="286">
        <v>1</v>
      </c>
      <c r="J17" s="286">
        <v>0.1</v>
      </c>
      <c r="K17" s="286">
        <v>1</v>
      </c>
      <c r="L17" s="284" t="s">
        <v>393</v>
      </c>
      <c r="M17" s="284" t="s">
        <v>655</v>
      </c>
    </row>
    <row r="18" spans="1:13" x14ac:dyDescent="0.2">
      <c r="A18" s="285"/>
      <c r="B18" s="285" t="s">
        <v>245</v>
      </c>
      <c r="C18" s="286">
        <v>0.25</v>
      </c>
      <c r="D18" s="286">
        <v>0.25</v>
      </c>
      <c r="E18" s="286">
        <v>0.25</v>
      </c>
      <c r="F18" s="286">
        <v>0.25</v>
      </c>
      <c r="G18" s="286">
        <v>0.25</v>
      </c>
      <c r="H18" s="286">
        <v>0.1</v>
      </c>
      <c r="I18" s="286">
        <v>0.5</v>
      </c>
      <c r="J18" s="286">
        <v>0.1</v>
      </c>
      <c r="K18" s="286">
        <v>0.5</v>
      </c>
      <c r="L18" s="284" t="s">
        <v>654</v>
      </c>
      <c r="M18" s="284" t="s">
        <v>655</v>
      </c>
    </row>
    <row r="19" spans="1:13" x14ac:dyDescent="0.2">
      <c r="A19" s="225"/>
      <c r="B19" s="283" t="s">
        <v>358</v>
      </c>
      <c r="C19" s="284">
        <v>0.1</v>
      </c>
      <c r="D19" s="284">
        <v>0.1</v>
      </c>
      <c r="E19" s="284">
        <v>0.1</v>
      </c>
      <c r="F19" s="284">
        <v>0.1</v>
      </c>
      <c r="G19" s="284">
        <v>0.1</v>
      </c>
      <c r="H19" s="284">
        <v>0.1</v>
      </c>
      <c r="I19" s="284">
        <v>0.2</v>
      </c>
      <c r="J19" s="284">
        <v>0.1</v>
      </c>
      <c r="K19" s="284">
        <v>0.2</v>
      </c>
      <c r="L19" s="284" t="s">
        <v>393</v>
      </c>
      <c r="M19" s="284" t="s">
        <v>642</v>
      </c>
    </row>
    <row r="20" spans="1:13" x14ac:dyDescent="0.2">
      <c r="A20" s="225"/>
      <c r="B20" s="283" t="s">
        <v>357</v>
      </c>
      <c r="C20" s="284">
        <v>1</v>
      </c>
      <c r="D20" s="284">
        <v>1</v>
      </c>
      <c r="E20" s="284">
        <v>1</v>
      </c>
      <c r="F20" s="284">
        <v>1</v>
      </c>
      <c r="G20" s="284">
        <v>1</v>
      </c>
      <c r="H20" s="284">
        <v>0.2</v>
      </c>
      <c r="I20" s="284">
        <v>1</v>
      </c>
      <c r="J20" s="284">
        <v>0.2</v>
      </c>
      <c r="K20" s="284">
        <v>1</v>
      </c>
      <c r="L20" s="284" t="s">
        <v>653</v>
      </c>
      <c r="M20" s="284" t="s">
        <v>642</v>
      </c>
    </row>
    <row r="21" spans="1:13" x14ac:dyDescent="0.2">
      <c r="A21" s="225" t="s">
        <v>219</v>
      </c>
      <c r="B21" s="283"/>
      <c r="C21" s="284"/>
      <c r="D21" s="284"/>
      <c r="E21" s="284"/>
      <c r="F21" s="284"/>
      <c r="G21" s="284"/>
      <c r="H21" s="284"/>
      <c r="I21" s="284"/>
      <c r="J21" s="284"/>
      <c r="K21" s="284"/>
      <c r="L21" s="284"/>
      <c r="M21" s="284"/>
    </row>
    <row r="22" spans="1:13" x14ac:dyDescent="0.2">
      <c r="A22" s="285"/>
      <c r="B22" s="285" t="s">
        <v>230</v>
      </c>
      <c r="C22" s="286"/>
      <c r="D22" s="286"/>
      <c r="E22" s="286"/>
      <c r="F22" s="286"/>
      <c r="G22" s="286"/>
      <c r="H22" s="286"/>
      <c r="I22" s="286"/>
      <c r="J22" s="286"/>
      <c r="K22" s="286"/>
      <c r="L22" s="284"/>
      <c r="M22" s="284"/>
    </row>
    <row r="23" spans="1:13" x14ac:dyDescent="0.2">
      <c r="A23" s="225"/>
      <c r="B23" s="283" t="s">
        <v>226</v>
      </c>
      <c r="C23" s="284"/>
      <c r="D23" s="284"/>
      <c r="E23" s="284"/>
      <c r="F23" s="284"/>
      <c r="G23" s="284"/>
      <c r="H23" s="284"/>
      <c r="I23" s="284"/>
      <c r="J23" s="284"/>
      <c r="K23" s="284"/>
      <c r="L23" s="284"/>
      <c r="M23" s="284"/>
    </row>
    <row r="24" spans="1:13" x14ac:dyDescent="0.2">
      <c r="A24" s="225"/>
      <c r="B24" s="283" t="s">
        <v>220</v>
      </c>
      <c r="C24" s="284"/>
      <c r="D24" s="284"/>
      <c r="E24" s="284"/>
      <c r="F24" s="284"/>
      <c r="G24" s="284"/>
      <c r="H24" s="284"/>
      <c r="I24" s="284"/>
      <c r="J24" s="284"/>
      <c r="K24" s="284"/>
      <c r="L24" s="284"/>
      <c r="M24" s="284"/>
    </row>
    <row r="25" spans="1:13" x14ac:dyDescent="0.2">
      <c r="A25" s="225"/>
      <c r="B25" s="283" t="s">
        <v>224</v>
      </c>
      <c r="C25" s="284"/>
      <c r="D25" s="284"/>
      <c r="E25" s="284"/>
      <c r="F25" s="284"/>
      <c r="G25" s="284"/>
      <c r="H25" s="284"/>
      <c r="I25" s="284"/>
      <c r="J25" s="284"/>
      <c r="K25" s="284"/>
      <c r="L25" s="284"/>
      <c r="M25" s="284"/>
    </row>
    <row r="26" spans="1:13" x14ac:dyDescent="0.2">
      <c r="A26" s="225"/>
      <c r="B26" s="283" t="s">
        <v>318</v>
      </c>
      <c r="C26" s="284"/>
      <c r="D26" s="284"/>
      <c r="E26" s="284"/>
      <c r="F26" s="284"/>
      <c r="G26" s="284"/>
      <c r="H26" s="284"/>
      <c r="I26" s="284"/>
      <c r="J26" s="284"/>
      <c r="K26" s="284"/>
      <c r="L26" s="284"/>
      <c r="M26" s="284"/>
    </row>
    <row r="27" spans="1:13" x14ac:dyDescent="0.2">
      <c r="A27" s="225" t="s">
        <v>234</v>
      </c>
      <c r="B27" s="283"/>
      <c r="C27" s="284"/>
      <c r="D27" s="284"/>
      <c r="E27" s="284"/>
      <c r="F27" s="284"/>
      <c r="G27" s="284"/>
      <c r="H27" s="284"/>
      <c r="I27" s="284"/>
      <c r="J27" s="284"/>
      <c r="K27" s="284"/>
      <c r="L27" s="284"/>
      <c r="M27" s="284"/>
    </row>
    <row r="28" spans="1:13" x14ac:dyDescent="0.2">
      <c r="A28" s="225"/>
      <c r="B28" s="283" t="s">
        <v>2048</v>
      </c>
      <c r="C28" s="287">
        <v>1.02</v>
      </c>
      <c r="D28" s="287">
        <v>0.99449999999999994</v>
      </c>
      <c r="E28" s="287">
        <v>0.96899999999999997</v>
      </c>
      <c r="F28" s="287">
        <v>0.94477499999999992</v>
      </c>
      <c r="G28" s="287">
        <v>0.92054999999999998</v>
      </c>
      <c r="H28" s="287">
        <v>0.94477499999999992</v>
      </c>
      <c r="I28" s="287">
        <v>1.02</v>
      </c>
      <c r="J28" s="287">
        <v>0.89632500000000004</v>
      </c>
      <c r="K28" s="287">
        <v>1.02</v>
      </c>
      <c r="L28" s="284" t="s">
        <v>2114</v>
      </c>
      <c r="M28" s="284" t="s">
        <v>2108</v>
      </c>
    </row>
    <row r="29" spans="1:13" x14ac:dyDescent="0.2">
      <c r="A29" s="225"/>
      <c r="B29" s="283" t="s">
        <v>2104</v>
      </c>
      <c r="C29" s="287">
        <v>0.35</v>
      </c>
      <c r="D29" s="287">
        <v>0.34125</v>
      </c>
      <c r="E29" s="287">
        <v>0.33249999999999996</v>
      </c>
      <c r="F29" s="287">
        <v>0.32418749999999996</v>
      </c>
      <c r="G29" s="287">
        <v>0.31587499999999996</v>
      </c>
      <c r="H29" s="287">
        <v>0.32418749999999996</v>
      </c>
      <c r="I29" s="287">
        <v>0.35</v>
      </c>
      <c r="J29" s="287">
        <v>0.30756249999999996</v>
      </c>
      <c r="K29" s="287">
        <v>0.35</v>
      </c>
      <c r="L29" s="284" t="s">
        <v>2115</v>
      </c>
      <c r="M29" s="284" t="s">
        <v>2108</v>
      </c>
    </row>
    <row r="30" spans="1:13" x14ac:dyDescent="0.2">
      <c r="A30" s="225"/>
      <c r="B30" s="283" t="s">
        <v>2105</v>
      </c>
      <c r="C30" s="287">
        <v>7.0000000000000007E-2</v>
      </c>
      <c r="D30" s="287">
        <v>6.8250000000000005E-2</v>
      </c>
      <c r="E30" s="287">
        <v>6.6500000000000004E-2</v>
      </c>
      <c r="F30" s="287">
        <v>6.4837500000000006E-2</v>
      </c>
      <c r="G30" s="287">
        <v>6.3174999999999995E-2</v>
      </c>
      <c r="H30" s="287">
        <v>6.4837500000000006E-2</v>
      </c>
      <c r="I30" s="287">
        <v>7.0000000000000007E-2</v>
      </c>
      <c r="J30" s="287">
        <v>6.1512500000000005E-2</v>
      </c>
      <c r="K30" s="287">
        <v>7.0000000000000007E-2</v>
      </c>
      <c r="L30" s="284" t="s">
        <v>2116</v>
      </c>
      <c r="M30" s="284" t="s">
        <v>2108</v>
      </c>
    </row>
    <row r="31" spans="1:13" x14ac:dyDescent="0.2">
      <c r="A31" s="225"/>
      <c r="B31" s="283" t="s">
        <v>2117</v>
      </c>
      <c r="C31" s="287">
        <v>0.1</v>
      </c>
      <c r="D31" s="287">
        <v>9.7500000000000003E-2</v>
      </c>
      <c r="E31" s="287">
        <v>9.5000000000000001E-2</v>
      </c>
      <c r="F31" s="287">
        <v>9.2624999999999999E-2</v>
      </c>
      <c r="G31" s="287">
        <v>9.0249999999999997E-2</v>
      </c>
      <c r="H31" s="287">
        <v>9.2624999999999999E-2</v>
      </c>
      <c r="I31" s="287">
        <v>0.1</v>
      </c>
      <c r="J31" s="287">
        <v>8.7875000000000009E-2</v>
      </c>
      <c r="K31" s="287">
        <v>0.1</v>
      </c>
      <c r="L31" s="284" t="s">
        <v>2115</v>
      </c>
      <c r="M31" s="284" t="s">
        <v>2108</v>
      </c>
    </row>
    <row r="32" spans="1:13" x14ac:dyDescent="0.2">
      <c r="A32" s="225"/>
      <c r="B32" s="283" t="s">
        <v>2106</v>
      </c>
      <c r="C32" s="287">
        <v>0.50000000000000011</v>
      </c>
      <c r="D32" s="287">
        <v>0.48749999999999982</v>
      </c>
      <c r="E32" s="287">
        <v>0.47500000000000009</v>
      </c>
      <c r="F32" s="287">
        <v>0.46312499999999995</v>
      </c>
      <c r="G32" s="287">
        <v>0.4512500000000001</v>
      </c>
      <c r="H32" s="287">
        <v>0.46312499999999995</v>
      </c>
      <c r="I32" s="287">
        <v>0.50000000000000011</v>
      </c>
      <c r="J32" s="287">
        <v>0.43937500000000007</v>
      </c>
      <c r="K32" s="287">
        <v>0.50000000000000011</v>
      </c>
      <c r="L32" s="284" t="s">
        <v>2118</v>
      </c>
      <c r="M32" s="284" t="s">
        <v>2108</v>
      </c>
    </row>
    <row r="33" spans="1:13" x14ac:dyDescent="0.2">
      <c r="A33" s="225"/>
      <c r="B33" s="283" t="s">
        <v>2049</v>
      </c>
      <c r="C33" s="289">
        <v>0.86</v>
      </c>
      <c r="D33" s="287">
        <v>0.83850000000000002</v>
      </c>
      <c r="E33" s="287">
        <v>0.81699999999999995</v>
      </c>
      <c r="F33" s="287">
        <v>0.79657499999999992</v>
      </c>
      <c r="G33" s="287">
        <v>0.7761499999999999</v>
      </c>
      <c r="H33" s="287">
        <v>0.79657499999999992</v>
      </c>
      <c r="I33" s="287">
        <v>0.86</v>
      </c>
      <c r="J33" s="287">
        <v>0.75572499999999998</v>
      </c>
      <c r="K33" s="287">
        <v>0.86</v>
      </c>
      <c r="L33" s="284"/>
      <c r="M33" s="284" t="s">
        <v>2108</v>
      </c>
    </row>
    <row r="34" spans="1:13" x14ac:dyDescent="0.2">
      <c r="A34" s="225"/>
      <c r="B34" s="283" t="s">
        <v>2050</v>
      </c>
      <c r="C34" s="289">
        <v>0</v>
      </c>
      <c r="D34" s="287">
        <v>0</v>
      </c>
      <c r="E34" s="287">
        <v>0</v>
      </c>
      <c r="F34" s="287">
        <v>0</v>
      </c>
      <c r="G34" s="287">
        <v>0</v>
      </c>
      <c r="H34" s="287">
        <v>0</v>
      </c>
      <c r="I34" s="287">
        <v>0</v>
      </c>
      <c r="J34" s="287">
        <v>0</v>
      </c>
      <c r="K34" s="287">
        <v>0</v>
      </c>
      <c r="L34" s="284" t="s">
        <v>648</v>
      </c>
      <c r="M34" s="284" t="s">
        <v>2108</v>
      </c>
    </row>
    <row r="35" spans="1:13" x14ac:dyDescent="0.2">
      <c r="A35" s="225"/>
      <c r="B35" s="283" t="s">
        <v>2051</v>
      </c>
      <c r="C35" s="289">
        <v>0.86</v>
      </c>
      <c r="D35" s="287">
        <v>0.83850000000000002</v>
      </c>
      <c r="E35" s="287">
        <v>0.81699999999999995</v>
      </c>
      <c r="F35" s="287">
        <v>0.79657499999999992</v>
      </c>
      <c r="G35" s="287">
        <v>0.7761499999999999</v>
      </c>
      <c r="H35" s="287">
        <v>0.79657499999999992</v>
      </c>
      <c r="I35" s="287">
        <v>0.86</v>
      </c>
      <c r="J35" s="287">
        <v>0.75572499999999998</v>
      </c>
      <c r="K35" s="287">
        <v>0.86</v>
      </c>
      <c r="L35" s="284" t="s">
        <v>2119</v>
      </c>
      <c r="M35" s="284" t="s">
        <v>2108</v>
      </c>
    </row>
    <row r="36" spans="1:13" x14ac:dyDescent="0.2">
      <c r="A36" s="225"/>
      <c r="B36" s="283" t="s">
        <v>2052</v>
      </c>
      <c r="C36" s="288">
        <v>2126.7454360000002</v>
      </c>
      <c r="D36" s="288">
        <v>2073.5768001000001</v>
      </c>
      <c r="E36" s="288">
        <v>2020.4081642000001</v>
      </c>
      <c r="F36" s="288">
        <v>1969.8979600950001</v>
      </c>
      <c r="G36" s="288">
        <v>1919.38775599</v>
      </c>
      <c r="H36" s="288">
        <v>1969.8979600950001</v>
      </c>
      <c r="I36" s="288">
        <v>2126.7454360000002</v>
      </c>
      <c r="J36" s="288">
        <v>1868.8775518850002</v>
      </c>
      <c r="K36" s="288">
        <v>2126.7454360000002</v>
      </c>
      <c r="L36" s="284" t="s">
        <v>2119</v>
      </c>
      <c r="M36" s="284" t="s">
        <v>2108</v>
      </c>
    </row>
    <row r="37" spans="1:13" x14ac:dyDescent="0.2">
      <c r="A37" s="225"/>
      <c r="B37" s="283" t="s">
        <v>2053</v>
      </c>
      <c r="C37" s="287">
        <v>10.633727180000001</v>
      </c>
      <c r="D37" s="287">
        <v>10.3678840005</v>
      </c>
      <c r="E37" s="287">
        <v>10.102040821000001</v>
      </c>
      <c r="F37" s="287">
        <v>9.8494898004750002</v>
      </c>
      <c r="G37" s="287">
        <v>9.5969387799500012</v>
      </c>
      <c r="H37" s="287">
        <v>9.8494898004750002</v>
      </c>
      <c r="I37" s="287">
        <v>10.633727180000001</v>
      </c>
      <c r="J37" s="287">
        <v>9.3443877594250022</v>
      </c>
      <c r="K37" s="287">
        <v>10.633727180000001</v>
      </c>
      <c r="L37" s="284" t="s">
        <v>457</v>
      </c>
      <c r="M37" s="284" t="s">
        <v>652</v>
      </c>
    </row>
    <row r="38" spans="1:13" x14ac:dyDescent="0.2">
      <c r="A38" s="225" t="s">
        <v>2120</v>
      </c>
      <c r="B38" s="283"/>
      <c r="C38" s="283"/>
      <c r="D38" s="283"/>
      <c r="E38" s="283"/>
      <c r="F38" s="283"/>
      <c r="G38" s="283"/>
      <c r="H38" s="283"/>
      <c r="I38" s="283"/>
      <c r="J38" s="283"/>
      <c r="K38" s="283"/>
      <c r="L38" s="283"/>
      <c r="M38" s="283"/>
    </row>
    <row r="39" spans="1:13" x14ac:dyDescent="0.2">
      <c r="A39" s="225"/>
      <c r="B39" s="285" t="s">
        <v>443</v>
      </c>
      <c r="C39" s="286">
        <v>2.7</v>
      </c>
      <c r="D39" s="286">
        <v>2.7</v>
      </c>
      <c r="E39" s="286">
        <v>2.7</v>
      </c>
      <c r="F39" s="286">
        <v>2.7</v>
      </c>
      <c r="G39" s="286">
        <v>2.8125000000000004</v>
      </c>
      <c r="H39" s="286">
        <v>2.8</v>
      </c>
      <c r="I39" s="286">
        <v>2.8125000000000004</v>
      </c>
      <c r="J39" s="286">
        <v>2.8</v>
      </c>
      <c r="K39" s="286">
        <v>2.9250000000000003</v>
      </c>
      <c r="L39" s="284" t="s">
        <v>2111</v>
      </c>
      <c r="M39" s="284" t="s">
        <v>2108</v>
      </c>
    </row>
    <row r="40" spans="1:13" x14ac:dyDescent="0.2">
      <c r="A40" s="225"/>
      <c r="B40" s="285" t="s">
        <v>445</v>
      </c>
      <c r="C40" s="286">
        <v>2.5</v>
      </c>
      <c r="D40" s="286">
        <v>2.5</v>
      </c>
      <c r="E40" s="286">
        <v>2.5</v>
      </c>
      <c r="F40" s="286">
        <v>2.5</v>
      </c>
      <c r="G40" s="286">
        <v>2.604166666666667</v>
      </c>
      <c r="H40" s="286">
        <v>2.5</v>
      </c>
      <c r="I40" s="286">
        <v>2.604166666666667</v>
      </c>
      <c r="J40" s="286">
        <v>2.5</v>
      </c>
      <c r="K40" s="286">
        <v>2.7083333333333335</v>
      </c>
      <c r="L40" s="284" t="s">
        <v>2112</v>
      </c>
      <c r="M40" s="284" t="s">
        <v>2108</v>
      </c>
    </row>
    <row r="41" spans="1:13" x14ac:dyDescent="0.2">
      <c r="A41" s="225"/>
      <c r="B41" s="283" t="s">
        <v>2048</v>
      </c>
      <c r="C41" s="287">
        <v>1.0710000000000002</v>
      </c>
      <c r="D41" s="287">
        <v>1.044225</v>
      </c>
      <c r="E41" s="287">
        <v>1.01745</v>
      </c>
      <c r="F41" s="287">
        <v>0.99201374999999992</v>
      </c>
      <c r="G41" s="287">
        <v>0.96657749999999998</v>
      </c>
      <c r="H41" s="287">
        <v>0.99201374999999992</v>
      </c>
      <c r="I41" s="287">
        <v>1.0710000000000002</v>
      </c>
      <c r="J41" s="287">
        <v>0.94114125000000004</v>
      </c>
      <c r="K41" s="287">
        <v>1.0710000000000002</v>
      </c>
      <c r="L41" s="284" t="s">
        <v>2114</v>
      </c>
      <c r="M41" s="284" t="s">
        <v>2108</v>
      </c>
    </row>
  </sheetData>
  <mergeCells count="1">
    <mergeCell ref="C1:M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226" t="s">
        <v>1</v>
      </c>
      <c r="B1" s="227"/>
      <c r="C1" s="228" t="s">
        <v>2055</v>
      </c>
      <c r="D1" s="228"/>
      <c r="E1" s="228"/>
      <c r="F1" s="228"/>
      <c r="G1" s="228"/>
      <c r="H1" s="228"/>
      <c r="I1" s="228"/>
      <c r="J1" s="228"/>
      <c r="K1" s="228"/>
      <c r="L1" s="228"/>
      <c r="M1" s="228"/>
    </row>
    <row r="2" spans="1:13" x14ac:dyDescent="0.2">
      <c r="A2" s="229" t="s">
        <v>181</v>
      </c>
      <c r="B2" s="229"/>
      <c r="C2" s="230">
        <v>2020</v>
      </c>
      <c r="D2" s="231">
        <v>2025</v>
      </c>
      <c r="E2" s="231">
        <v>2030</v>
      </c>
      <c r="F2" s="231">
        <v>2040</v>
      </c>
      <c r="G2" s="231">
        <v>2050</v>
      </c>
      <c r="H2" s="231">
        <v>2025</v>
      </c>
      <c r="I2" s="231">
        <v>2025</v>
      </c>
      <c r="J2" s="231">
        <v>2050</v>
      </c>
      <c r="K2" s="231">
        <v>2050</v>
      </c>
      <c r="L2" s="232" t="s">
        <v>988</v>
      </c>
      <c r="M2" s="232" t="s">
        <v>989</v>
      </c>
    </row>
    <row r="3" spans="1:13" ht="16" thickBot="1" x14ac:dyDescent="0.25">
      <c r="A3" s="233" t="s">
        <v>180</v>
      </c>
      <c r="B3" s="234"/>
      <c r="C3" s="235" t="s">
        <v>2056</v>
      </c>
      <c r="D3" s="235" t="s">
        <v>2056</v>
      </c>
      <c r="E3" s="235" t="s">
        <v>2056</v>
      </c>
      <c r="F3" s="235" t="s">
        <v>2056</v>
      </c>
      <c r="G3" s="235" t="s">
        <v>2056</v>
      </c>
      <c r="H3" s="235" t="s">
        <v>990</v>
      </c>
      <c r="I3" s="235" t="s">
        <v>991</v>
      </c>
      <c r="J3" s="235" t="s">
        <v>990</v>
      </c>
      <c r="K3" s="235" t="s">
        <v>991</v>
      </c>
      <c r="L3" s="236" t="s">
        <v>31</v>
      </c>
      <c r="M3" s="236" t="s">
        <v>31</v>
      </c>
    </row>
    <row r="4" spans="1:13" x14ac:dyDescent="0.2">
      <c r="A4" s="237" t="s">
        <v>172</v>
      </c>
      <c r="B4" s="238" t="s">
        <v>173</v>
      </c>
      <c r="C4" s="239"/>
      <c r="D4" s="240"/>
      <c r="E4" s="240"/>
      <c r="F4" s="240"/>
      <c r="G4" s="240"/>
      <c r="H4" s="240"/>
      <c r="I4" s="240"/>
      <c r="J4" s="240"/>
      <c r="K4" s="240"/>
      <c r="L4" s="241"/>
      <c r="M4" s="241"/>
    </row>
    <row r="5" spans="1:13" x14ac:dyDescent="0.2">
      <c r="A5" s="242" t="s">
        <v>196</v>
      </c>
      <c r="B5" s="243"/>
      <c r="C5" s="242"/>
      <c r="D5" s="244"/>
      <c r="E5" s="244"/>
      <c r="F5" s="244"/>
      <c r="G5" s="244"/>
      <c r="H5" s="244"/>
      <c r="I5" s="244"/>
      <c r="J5" s="244"/>
      <c r="K5" s="244"/>
      <c r="L5" s="245"/>
      <c r="M5" s="245"/>
    </row>
    <row r="6" spans="1:13" x14ac:dyDescent="0.2">
      <c r="A6" s="246"/>
      <c r="B6" s="243" t="s">
        <v>2057</v>
      </c>
      <c r="C6" s="247">
        <v>0.5</v>
      </c>
      <c r="D6" s="247">
        <v>4.5</v>
      </c>
      <c r="E6" s="247">
        <v>125</v>
      </c>
      <c r="F6" s="247">
        <v>125</v>
      </c>
      <c r="G6" s="247">
        <v>125</v>
      </c>
      <c r="H6" s="247">
        <v>0.1</v>
      </c>
      <c r="I6" s="247">
        <v>4.5</v>
      </c>
      <c r="J6" s="247">
        <v>62.5</v>
      </c>
      <c r="K6" s="247">
        <v>125</v>
      </c>
      <c r="L6" s="248" t="s">
        <v>200</v>
      </c>
      <c r="M6" s="248" t="s">
        <v>365</v>
      </c>
    </row>
    <row r="7" spans="1:13" x14ac:dyDescent="0.2">
      <c r="A7" s="246"/>
      <c r="B7" s="249" t="s">
        <v>2058</v>
      </c>
      <c r="C7" s="244"/>
      <c r="D7" s="244"/>
      <c r="E7" s="244"/>
      <c r="F7" s="244"/>
      <c r="G7" s="244"/>
      <c r="H7" s="244"/>
      <c r="I7" s="244"/>
      <c r="J7" s="244"/>
      <c r="K7" s="244"/>
      <c r="L7" s="245"/>
      <c r="M7" s="245"/>
    </row>
    <row r="8" spans="1:13" x14ac:dyDescent="0.2">
      <c r="A8" s="246"/>
      <c r="B8" s="243" t="s">
        <v>2059</v>
      </c>
      <c r="C8" s="247">
        <v>1800</v>
      </c>
      <c r="D8" s="247">
        <v>1800</v>
      </c>
      <c r="E8" s="247">
        <v>1800</v>
      </c>
      <c r="F8" s="247">
        <v>1800</v>
      </c>
      <c r="G8" s="247">
        <v>1800</v>
      </c>
      <c r="H8" s="247">
        <v>1500</v>
      </c>
      <c r="I8" s="247">
        <v>2000</v>
      </c>
      <c r="J8" s="247">
        <v>1500</v>
      </c>
      <c r="K8" s="247">
        <v>2000</v>
      </c>
      <c r="L8" s="248" t="s">
        <v>228</v>
      </c>
      <c r="M8" s="248"/>
    </row>
    <row r="9" spans="1:13" x14ac:dyDescent="0.2">
      <c r="A9" s="246"/>
      <c r="B9" s="243" t="s">
        <v>2060</v>
      </c>
      <c r="C9" s="247"/>
      <c r="D9" s="247"/>
      <c r="E9" s="250"/>
      <c r="F9" s="247"/>
      <c r="G9" s="247"/>
      <c r="H9" s="247"/>
      <c r="I9" s="247"/>
      <c r="J9" s="247"/>
      <c r="K9" s="250"/>
      <c r="L9" s="248" t="s">
        <v>193</v>
      </c>
      <c r="M9" s="248"/>
    </row>
    <row r="10" spans="1:13" x14ac:dyDescent="0.2">
      <c r="A10" s="246"/>
      <c r="B10" s="243" t="s">
        <v>2061</v>
      </c>
      <c r="C10" s="247">
        <v>1.75</v>
      </c>
      <c r="D10" s="247">
        <v>1.5</v>
      </c>
      <c r="E10" s="247">
        <v>1.5</v>
      </c>
      <c r="F10" s="247">
        <v>1.286</v>
      </c>
      <c r="G10" s="247">
        <v>1.1020000000000001</v>
      </c>
      <c r="H10" s="251">
        <v>1.0499999999999998</v>
      </c>
      <c r="I10" s="251">
        <v>2.25</v>
      </c>
      <c r="J10" s="247">
        <v>0.77139999999999997</v>
      </c>
      <c r="K10" s="247">
        <v>1.653</v>
      </c>
      <c r="L10" s="248" t="s">
        <v>211</v>
      </c>
      <c r="M10" s="248">
        <v>2</v>
      </c>
    </row>
    <row r="11" spans="1:13" x14ac:dyDescent="0.2">
      <c r="A11" s="246"/>
      <c r="B11" s="243" t="s">
        <v>2062</v>
      </c>
      <c r="C11" s="247">
        <v>100</v>
      </c>
      <c r="D11" s="247">
        <v>100</v>
      </c>
      <c r="E11" s="247">
        <v>100</v>
      </c>
      <c r="F11" s="247">
        <v>100</v>
      </c>
      <c r="G11" s="247">
        <v>100</v>
      </c>
      <c r="H11" s="247">
        <v>50</v>
      </c>
      <c r="I11" s="247">
        <v>120</v>
      </c>
      <c r="J11" s="247">
        <v>50</v>
      </c>
      <c r="K11" s="247">
        <v>120</v>
      </c>
      <c r="L11" s="248"/>
      <c r="M11" s="248">
        <v>13</v>
      </c>
    </row>
    <row r="12" spans="1:13" x14ac:dyDescent="0.2">
      <c r="A12" s="246"/>
      <c r="B12" s="243" t="s">
        <v>2063</v>
      </c>
      <c r="C12" s="247">
        <v>0.25</v>
      </c>
      <c r="D12" s="247">
        <v>0.25</v>
      </c>
      <c r="E12" s="247">
        <v>0.22500000000000001</v>
      </c>
      <c r="F12" s="247">
        <v>0.20300000000000001</v>
      </c>
      <c r="G12" s="247">
        <v>0.182</v>
      </c>
      <c r="H12" s="247">
        <v>0.17499999999999999</v>
      </c>
      <c r="I12" s="247">
        <v>0.375</v>
      </c>
      <c r="J12" s="247">
        <v>0.12739999999999999</v>
      </c>
      <c r="K12" s="247">
        <v>0.27300000000000002</v>
      </c>
      <c r="L12" s="248" t="s">
        <v>211</v>
      </c>
      <c r="M12" s="248">
        <v>2</v>
      </c>
    </row>
    <row r="13" spans="1:13" x14ac:dyDescent="0.2">
      <c r="A13" s="246"/>
      <c r="B13" s="243" t="s">
        <v>2064</v>
      </c>
      <c r="C13" s="247"/>
      <c r="D13" s="247"/>
      <c r="E13" s="247"/>
      <c r="F13" s="247"/>
      <c r="G13" s="247"/>
      <c r="H13" s="247"/>
      <c r="I13" s="247"/>
      <c r="J13" s="247"/>
      <c r="K13" s="247"/>
      <c r="L13" s="248"/>
      <c r="M13" s="248"/>
    </row>
    <row r="14" spans="1:13" x14ac:dyDescent="0.2">
      <c r="A14" s="246"/>
      <c r="B14" s="249" t="s">
        <v>2065</v>
      </c>
      <c r="C14" s="247"/>
      <c r="D14" s="247"/>
      <c r="E14" s="247"/>
      <c r="F14" s="247"/>
      <c r="G14" s="247"/>
      <c r="H14" s="247"/>
      <c r="I14" s="247"/>
      <c r="J14" s="247"/>
      <c r="K14" s="247"/>
      <c r="L14" s="248"/>
      <c r="M14" s="248"/>
    </row>
    <row r="15" spans="1:13" x14ac:dyDescent="0.2">
      <c r="A15" s="246"/>
      <c r="B15" s="243" t="s">
        <v>2066</v>
      </c>
      <c r="C15" s="247">
        <v>99</v>
      </c>
      <c r="D15" s="247">
        <v>99</v>
      </c>
      <c r="E15" s="247">
        <v>99</v>
      </c>
      <c r="F15" s="247">
        <v>99</v>
      </c>
      <c r="G15" s="247">
        <v>99</v>
      </c>
      <c r="H15" s="247"/>
      <c r="I15" s="247"/>
      <c r="J15" s="247"/>
      <c r="K15" s="247"/>
      <c r="L15" s="248"/>
      <c r="M15" s="248" t="s">
        <v>2067</v>
      </c>
    </row>
    <row r="16" spans="1:13" x14ac:dyDescent="0.2">
      <c r="A16" s="246"/>
      <c r="B16" s="243" t="s">
        <v>2068</v>
      </c>
      <c r="C16" s="247">
        <v>15</v>
      </c>
      <c r="D16" s="247">
        <v>15</v>
      </c>
      <c r="E16" s="247">
        <v>15</v>
      </c>
      <c r="F16" s="247">
        <v>15</v>
      </c>
      <c r="G16" s="247">
        <v>15</v>
      </c>
      <c r="H16" s="247">
        <v>10</v>
      </c>
      <c r="I16" s="247">
        <v>20</v>
      </c>
      <c r="J16" s="247">
        <v>10</v>
      </c>
      <c r="K16" s="247">
        <v>20</v>
      </c>
      <c r="L16" s="248" t="s">
        <v>252</v>
      </c>
      <c r="M16" s="248">
        <v>2</v>
      </c>
    </row>
    <row r="17" spans="1:13" x14ac:dyDescent="0.2">
      <c r="A17" s="246"/>
      <c r="B17" s="243" t="s">
        <v>2069</v>
      </c>
      <c r="C17" s="247">
        <v>1</v>
      </c>
      <c r="D17" s="247">
        <v>1</v>
      </c>
      <c r="E17" s="247">
        <v>1</v>
      </c>
      <c r="F17" s="247">
        <v>1</v>
      </c>
      <c r="G17" s="247">
        <v>1</v>
      </c>
      <c r="H17" s="247">
        <v>0.5</v>
      </c>
      <c r="I17" s="247">
        <v>2</v>
      </c>
      <c r="J17" s="247">
        <v>0.5</v>
      </c>
      <c r="K17" s="247">
        <v>2</v>
      </c>
      <c r="L17" s="248" t="s">
        <v>193</v>
      </c>
      <c r="M17" s="248" t="s">
        <v>2070</v>
      </c>
    </row>
    <row r="18" spans="1:13" x14ac:dyDescent="0.2">
      <c r="A18" s="246"/>
      <c r="B18" s="243" t="s">
        <v>2071</v>
      </c>
      <c r="C18" s="247">
        <v>1.25</v>
      </c>
      <c r="D18" s="247">
        <v>1.25</v>
      </c>
      <c r="E18" s="247">
        <v>1</v>
      </c>
      <c r="F18" s="247">
        <v>0.75</v>
      </c>
      <c r="G18" s="247">
        <v>0.75</v>
      </c>
      <c r="H18" s="247">
        <v>0.75</v>
      </c>
      <c r="I18" s="247">
        <v>1.25</v>
      </c>
      <c r="J18" s="247">
        <v>0.7</v>
      </c>
      <c r="K18" s="247">
        <v>1</v>
      </c>
      <c r="L18" s="248" t="s">
        <v>345</v>
      </c>
      <c r="M18" s="248"/>
    </row>
    <row r="19" spans="1:13" x14ac:dyDescent="0.2">
      <c r="A19" s="246"/>
      <c r="B19" s="243" t="s">
        <v>2072</v>
      </c>
      <c r="C19" s="247">
        <v>50</v>
      </c>
      <c r="D19" s="247">
        <v>50</v>
      </c>
      <c r="E19" s="247">
        <v>50</v>
      </c>
      <c r="F19" s="247">
        <v>50</v>
      </c>
      <c r="G19" s="247">
        <v>50</v>
      </c>
      <c r="H19" s="247">
        <v>20</v>
      </c>
      <c r="I19" s="247">
        <v>70</v>
      </c>
      <c r="J19" s="247">
        <v>20</v>
      </c>
      <c r="K19" s="247">
        <v>70</v>
      </c>
      <c r="L19" s="248" t="s">
        <v>317</v>
      </c>
      <c r="M19" s="248"/>
    </row>
    <row r="20" spans="1:13" x14ac:dyDescent="0.2">
      <c r="A20" s="246"/>
      <c r="B20" s="249" t="s">
        <v>2073</v>
      </c>
      <c r="C20" s="247"/>
      <c r="D20" s="247"/>
      <c r="E20" s="247"/>
      <c r="F20" s="247"/>
      <c r="G20" s="247"/>
      <c r="H20" s="247"/>
      <c r="I20" s="247"/>
      <c r="J20" s="247"/>
      <c r="K20" s="247"/>
      <c r="L20" s="248"/>
      <c r="M20" s="248"/>
    </row>
    <row r="21" spans="1:13" x14ac:dyDescent="0.2">
      <c r="A21" s="246"/>
      <c r="B21" s="243" t="s">
        <v>1218</v>
      </c>
      <c r="C21" s="247">
        <v>5</v>
      </c>
      <c r="D21" s="247">
        <v>5</v>
      </c>
      <c r="E21" s="247">
        <v>3</v>
      </c>
      <c r="F21" s="247">
        <v>3</v>
      </c>
      <c r="G21" s="247">
        <v>3</v>
      </c>
      <c r="H21" s="247">
        <v>3</v>
      </c>
      <c r="I21" s="247">
        <v>3</v>
      </c>
      <c r="J21" s="247">
        <v>3</v>
      </c>
      <c r="K21" s="247">
        <v>3</v>
      </c>
      <c r="L21" s="248" t="s">
        <v>393</v>
      </c>
      <c r="M21" s="248"/>
    </row>
    <row r="22" spans="1:13" x14ac:dyDescent="0.2">
      <c r="A22" s="246"/>
      <c r="B22" s="243" t="s">
        <v>2074</v>
      </c>
      <c r="C22" s="247">
        <v>3</v>
      </c>
      <c r="D22" s="247">
        <v>3</v>
      </c>
      <c r="E22" s="247">
        <v>3</v>
      </c>
      <c r="F22" s="247">
        <v>3</v>
      </c>
      <c r="G22" s="247">
        <v>3</v>
      </c>
      <c r="H22" s="247">
        <v>3</v>
      </c>
      <c r="I22" s="247">
        <v>3</v>
      </c>
      <c r="J22" s="247">
        <v>3</v>
      </c>
      <c r="K22" s="247">
        <v>3</v>
      </c>
      <c r="L22" s="248" t="s">
        <v>393</v>
      </c>
      <c r="M22" s="248"/>
    </row>
    <row r="23" spans="1:13" x14ac:dyDescent="0.2">
      <c r="A23" s="246"/>
      <c r="B23" s="243" t="s">
        <v>216</v>
      </c>
      <c r="C23" s="247">
        <v>20</v>
      </c>
      <c r="D23" s="247">
        <v>25</v>
      </c>
      <c r="E23" s="247">
        <v>25</v>
      </c>
      <c r="F23" s="247">
        <v>30</v>
      </c>
      <c r="G23" s="247">
        <v>30</v>
      </c>
      <c r="H23" s="247"/>
      <c r="I23" s="247"/>
      <c r="J23" s="247"/>
      <c r="K23" s="247"/>
      <c r="L23" s="248"/>
      <c r="M23" s="248">
        <v>2</v>
      </c>
    </row>
    <row r="24" spans="1:13" x14ac:dyDescent="0.2">
      <c r="A24" s="246"/>
      <c r="B24" s="243" t="s">
        <v>201</v>
      </c>
      <c r="C24" s="247">
        <v>2</v>
      </c>
      <c r="D24" s="247">
        <v>2</v>
      </c>
      <c r="E24" s="247">
        <v>2</v>
      </c>
      <c r="F24" s="247">
        <v>2.5</v>
      </c>
      <c r="G24" s="247">
        <v>2.5</v>
      </c>
      <c r="H24" s="247">
        <v>1.5</v>
      </c>
      <c r="I24" s="247">
        <v>2.5</v>
      </c>
      <c r="J24" s="247">
        <v>1.5</v>
      </c>
      <c r="K24" s="247">
        <v>3</v>
      </c>
      <c r="L24" s="248" t="s">
        <v>372</v>
      </c>
      <c r="M24" s="248"/>
    </row>
    <row r="25" spans="1:13" x14ac:dyDescent="0.2">
      <c r="A25" s="242" t="s">
        <v>234</v>
      </c>
      <c r="B25" s="243"/>
      <c r="C25" s="247"/>
      <c r="D25" s="247"/>
      <c r="E25" s="247"/>
      <c r="F25" s="247"/>
      <c r="G25" s="247"/>
      <c r="H25" s="247"/>
      <c r="I25" s="247"/>
      <c r="J25" s="247"/>
      <c r="K25" s="247"/>
      <c r="L25" s="248"/>
      <c r="M25" s="248"/>
    </row>
    <row r="26" spans="1:13" x14ac:dyDescent="0.2">
      <c r="A26" s="246"/>
      <c r="B26" s="243" t="s">
        <v>2075</v>
      </c>
      <c r="C26" s="247">
        <v>6.5</v>
      </c>
      <c r="D26" s="247">
        <v>4.8</v>
      </c>
      <c r="E26" s="247">
        <v>3</v>
      </c>
      <c r="F26" s="247">
        <v>2.1</v>
      </c>
      <c r="G26" s="247">
        <v>1.8</v>
      </c>
      <c r="H26" s="247">
        <v>3.4</v>
      </c>
      <c r="I26" s="247">
        <v>7.2</v>
      </c>
      <c r="J26" s="247">
        <v>1.3</v>
      </c>
      <c r="K26" s="247">
        <v>2.7</v>
      </c>
      <c r="L26" s="248" t="s">
        <v>239</v>
      </c>
      <c r="M26" s="248">
        <v>2</v>
      </c>
    </row>
    <row r="27" spans="1:13" x14ac:dyDescent="0.2">
      <c r="A27" s="246"/>
      <c r="B27" s="243" t="s">
        <v>2076</v>
      </c>
      <c r="C27" s="247">
        <v>0.26</v>
      </c>
      <c r="D27" s="247">
        <v>0.19</v>
      </c>
      <c r="E27" s="247">
        <v>0.12</v>
      </c>
      <c r="F27" s="247">
        <v>0.08</v>
      </c>
      <c r="G27" s="247">
        <v>7.0000000000000007E-2</v>
      </c>
      <c r="H27" s="247">
        <v>0.14000000000000001</v>
      </c>
      <c r="I27" s="247">
        <v>0.28999999999999998</v>
      </c>
      <c r="J27" s="247">
        <v>0.05</v>
      </c>
      <c r="K27" s="247">
        <v>0.1</v>
      </c>
      <c r="L27" s="248" t="s">
        <v>369</v>
      </c>
      <c r="M27" s="248">
        <v>7</v>
      </c>
    </row>
    <row r="28" spans="1:13" x14ac:dyDescent="0.2">
      <c r="A28" s="246"/>
      <c r="B28" s="243" t="s">
        <v>2077</v>
      </c>
      <c r="C28" s="247"/>
      <c r="D28" s="247"/>
      <c r="E28" s="247"/>
      <c r="F28" s="247"/>
      <c r="G28" s="247"/>
      <c r="H28" s="247"/>
      <c r="I28" s="247"/>
      <c r="J28" s="247"/>
      <c r="K28" s="247"/>
      <c r="L28" s="248" t="s">
        <v>380</v>
      </c>
      <c r="M28" s="248">
        <v>8</v>
      </c>
    </row>
    <row r="29" spans="1:13" x14ac:dyDescent="0.2">
      <c r="A29" s="246"/>
      <c r="B29" s="243" t="s">
        <v>2078</v>
      </c>
      <c r="C29" s="247"/>
      <c r="D29" s="247"/>
      <c r="E29" s="247"/>
      <c r="F29" s="247"/>
      <c r="G29" s="247"/>
      <c r="H29" s="247"/>
      <c r="I29" s="247"/>
      <c r="J29" s="247"/>
      <c r="K29" s="247"/>
      <c r="L29" s="248"/>
      <c r="M29" s="248"/>
    </row>
    <row r="30" spans="1:13" x14ac:dyDescent="0.2">
      <c r="A30" s="242" t="s">
        <v>1377</v>
      </c>
      <c r="B30" s="243"/>
      <c r="C30" s="247"/>
      <c r="D30" s="247"/>
      <c r="E30" s="247"/>
      <c r="F30" s="247"/>
      <c r="G30" s="247"/>
      <c r="H30" s="247"/>
      <c r="I30" s="247"/>
      <c r="J30" s="247"/>
      <c r="K30" s="247"/>
      <c r="L30" s="248"/>
      <c r="M30" s="248"/>
    </row>
    <row r="31" spans="1:13" x14ac:dyDescent="0.2">
      <c r="A31" s="246"/>
      <c r="B31" s="243" t="s">
        <v>2079</v>
      </c>
      <c r="C31" s="247">
        <v>0.1</v>
      </c>
      <c r="D31" s="247">
        <v>0.1</v>
      </c>
      <c r="E31" s="247">
        <v>0.1</v>
      </c>
      <c r="F31" s="247">
        <v>0.05</v>
      </c>
      <c r="G31" s="247">
        <v>0.02</v>
      </c>
      <c r="H31" s="247">
        <v>6.9999999999999993E-2</v>
      </c>
      <c r="I31" s="247">
        <v>0.15000000000000002</v>
      </c>
      <c r="J31" s="247">
        <v>1.3999999999999999E-2</v>
      </c>
      <c r="K31" s="247">
        <v>0.03</v>
      </c>
      <c r="L31" s="248"/>
      <c r="M31" s="248">
        <v>1</v>
      </c>
    </row>
    <row r="32" spans="1:13" x14ac:dyDescent="0.2">
      <c r="A32" s="246"/>
      <c r="B32" s="243" t="s">
        <v>2080</v>
      </c>
      <c r="C32" s="247">
        <v>0.11</v>
      </c>
      <c r="D32" s="247">
        <v>0.11</v>
      </c>
      <c r="E32" s="247">
        <v>0.11</v>
      </c>
      <c r="F32" s="247">
        <v>0.11</v>
      </c>
      <c r="G32" s="247">
        <v>0.11</v>
      </c>
      <c r="H32" s="247">
        <v>7.6999999999999999E-2</v>
      </c>
      <c r="I32" s="247">
        <v>0.16500000000000001</v>
      </c>
      <c r="J32" s="247">
        <v>7.6999999999999999E-2</v>
      </c>
      <c r="K32" s="247">
        <v>0.16500000000000001</v>
      </c>
      <c r="L32" s="248" t="s">
        <v>381</v>
      </c>
      <c r="M32" s="248">
        <v>9</v>
      </c>
    </row>
    <row r="33" spans="1:13" ht="16" thickBot="1" x14ac:dyDescent="0.25">
      <c r="A33" s="252"/>
      <c r="B33" s="253" t="s">
        <v>2081</v>
      </c>
      <c r="C33" s="254">
        <v>0.16</v>
      </c>
      <c r="D33" s="254">
        <v>0.16</v>
      </c>
      <c r="E33" s="254">
        <v>0.16</v>
      </c>
      <c r="F33" s="254">
        <v>0.16</v>
      </c>
      <c r="G33" s="254">
        <v>0.16</v>
      </c>
      <c r="H33" s="254">
        <v>0.11199999999999999</v>
      </c>
      <c r="I33" s="254">
        <v>0.24</v>
      </c>
      <c r="J33" s="254">
        <v>0.11199999999999999</v>
      </c>
      <c r="K33" s="254">
        <v>0.24</v>
      </c>
      <c r="L33" s="255" t="s">
        <v>428</v>
      </c>
      <c r="M33" s="25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256" t="s">
        <v>1</v>
      </c>
      <c r="B1" s="257"/>
      <c r="C1" s="258" t="s">
        <v>2082</v>
      </c>
      <c r="D1" s="258"/>
      <c r="E1" s="258"/>
      <c r="F1" s="258"/>
      <c r="G1" s="258"/>
      <c r="H1" s="258"/>
      <c r="I1" s="258"/>
      <c r="J1" s="258"/>
      <c r="K1" s="258"/>
      <c r="L1" s="258"/>
      <c r="M1" s="258"/>
    </row>
    <row r="2" spans="1:13" x14ac:dyDescent="0.2">
      <c r="A2" s="259" t="s">
        <v>181</v>
      </c>
      <c r="B2" s="260"/>
      <c r="C2" s="261">
        <v>2020</v>
      </c>
      <c r="D2" s="261">
        <v>2025</v>
      </c>
      <c r="E2" s="261">
        <v>2030</v>
      </c>
      <c r="F2" s="261">
        <v>2040</v>
      </c>
      <c r="G2" s="261">
        <v>2050</v>
      </c>
      <c r="H2" s="261">
        <v>2025</v>
      </c>
      <c r="I2" s="261">
        <v>2025</v>
      </c>
      <c r="J2" s="261">
        <v>2050</v>
      </c>
      <c r="K2" s="261">
        <v>2050</v>
      </c>
      <c r="L2" s="262" t="s">
        <v>988</v>
      </c>
      <c r="M2" s="262" t="s">
        <v>989</v>
      </c>
    </row>
    <row r="3" spans="1:13" ht="16" thickBot="1" x14ac:dyDescent="0.25">
      <c r="A3" s="263" t="s">
        <v>180</v>
      </c>
      <c r="B3" s="264"/>
      <c r="C3" s="265" t="s">
        <v>195</v>
      </c>
      <c r="D3" s="265" t="s">
        <v>195</v>
      </c>
      <c r="E3" s="265" t="s">
        <v>195</v>
      </c>
      <c r="F3" s="265" t="s">
        <v>195</v>
      </c>
      <c r="G3" s="265" t="s">
        <v>195</v>
      </c>
      <c r="H3" s="265" t="s">
        <v>265</v>
      </c>
      <c r="I3" s="265" t="s">
        <v>266</v>
      </c>
      <c r="J3" s="265" t="s">
        <v>265</v>
      </c>
      <c r="K3" s="265" t="s">
        <v>266</v>
      </c>
      <c r="L3" s="266" t="s">
        <v>31</v>
      </c>
      <c r="M3" s="266" t="s">
        <v>31</v>
      </c>
    </row>
    <row r="4" spans="1:13" x14ac:dyDescent="0.2">
      <c r="A4" s="267" t="s">
        <v>172</v>
      </c>
      <c r="B4" s="268" t="s">
        <v>173</v>
      </c>
      <c r="C4" s="269"/>
      <c r="D4" s="269"/>
      <c r="E4" s="269"/>
      <c r="F4" s="269"/>
      <c r="G4" s="269"/>
      <c r="H4" s="269"/>
      <c r="I4" s="269"/>
      <c r="J4" s="269"/>
      <c r="K4" s="269"/>
      <c r="L4" s="270"/>
      <c r="M4" s="270"/>
    </row>
    <row r="5" spans="1:13" x14ac:dyDescent="0.2">
      <c r="A5" s="271" t="s">
        <v>2083</v>
      </c>
      <c r="B5" s="271"/>
      <c r="C5" s="272"/>
      <c r="D5" s="272"/>
      <c r="E5" s="272"/>
      <c r="F5" s="272"/>
      <c r="G5" s="272"/>
      <c r="H5" s="272"/>
      <c r="I5" s="272"/>
      <c r="J5" s="272"/>
      <c r="K5" s="272"/>
      <c r="L5" s="273"/>
      <c r="M5" s="273"/>
    </row>
    <row r="6" spans="1:13" x14ac:dyDescent="0.2">
      <c r="A6" s="271"/>
      <c r="B6" s="274" t="s">
        <v>2084</v>
      </c>
      <c r="C6" s="275">
        <v>30</v>
      </c>
      <c r="D6" s="275">
        <v>30</v>
      </c>
      <c r="E6" s="275">
        <v>30</v>
      </c>
      <c r="F6" s="275">
        <v>30</v>
      </c>
      <c r="G6" s="275">
        <v>30</v>
      </c>
      <c r="H6" s="275">
        <v>30</v>
      </c>
      <c r="I6" s="275">
        <v>30</v>
      </c>
      <c r="J6" s="275">
        <v>30</v>
      </c>
      <c r="K6" s="275">
        <v>30</v>
      </c>
      <c r="L6" s="276" t="s">
        <v>200</v>
      </c>
      <c r="M6" s="276"/>
    </row>
    <row r="7" spans="1:13" x14ac:dyDescent="0.2">
      <c r="A7" s="271"/>
      <c r="B7" s="274" t="s">
        <v>2085</v>
      </c>
      <c r="C7" s="275">
        <v>1</v>
      </c>
      <c r="D7" s="275">
        <v>1</v>
      </c>
      <c r="E7" s="275">
        <v>1</v>
      </c>
      <c r="F7" s="275">
        <v>1</v>
      </c>
      <c r="G7" s="275">
        <v>1</v>
      </c>
      <c r="H7" s="275">
        <v>1</v>
      </c>
      <c r="I7" s="275">
        <v>1</v>
      </c>
      <c r="J7" s="275">
        <v>1</v>
      </c>
      <c r="K7" s="275">
        <v>1</v>
      </c>
      <c r="L7" s="277" t="s">
        <v>228</v>
      </c>
      <c r="M7" s="276"/>
    </row>
    <row r="8" spans="1:13" x14ac:dyDescent="0.2">
      <c r="A8" s="271"/>
      <c r="B8" s="274" t="s">
        <v>201</v>
      </c>
      <c r="C8" s="275">
        <v>3</v>
      </c>
      <c r="D8" s="275">
        <v>3</v>
      </c>
      <c r="E8" s="275">
        <v>3</v>
      </c>
      <c r="F8" s="275">
        <v>3</v>
      </c>
      <c r="G8" s="275">
        <v>3</v>
      </c>
      <c r="H8" s="275">
        <v>3</v>
      </c>
      <c r="I8" s="275">
        <v>3</v>
      </c>
      <c r="J8" s="275">
        <v>3</v>
      </c>
      <c r="K8" s="275">
        <v>3</v>
      </c>
      <c r="L8" s="276" t="s">
        <v>211</v>
      </c>
      <c r="M8" s="276"/>
    </row>
    <row r="9" spans="1:13" x14ac:dyDescent="0.2">
      <c r="A9" s="271"/>
      <c r="B9" s="274" t="s">
        <v>216</v>
      </c>
      <c r="C9" s="275">
        <v>30</v>
      </c>
      <c r="D9" s="275">
        <v>30</v>
      </c>
      <c r="E9" s="275">
        <v>30</v>
      </c>
      <c r="F9" s="275">
        <v>30</v>
      </c>
      <c r="G9" s="275">
        <v>30</v>
      </c>
      <c r="H9" s="275">
        <v>30</v>
      </c>
      <c r="I9" s="275">
        <v>30</v>
      </c>
      <c r="J9" s="275">
        <v>30</v>
      </c>
      <c r="K9" s="275">
        <v>30</v>
      </c>
      <c r="L9" s="276" t="s">
        <v>252</v>
      </c>
      <c r="M9" s="276"/>
    </row>
    <row r="10" spans="1:13" x14ac:dyDescent="0.2">
      <c r="A10" s="271" t="s">
        <v>219</v>
      </c>
      <c r="B10" s="271"/>
      <c r="C10" s="275"/>
      <c r="D10" s="275"/>
      <c r="E10" s="275"/>
      <c r="F10" s="275"/>
      <c r="G10" s="275"/>
      <c r="H10" s="275"/>
      <c r="I10" s="275"/>
      <c r="J10" s="275"/>
      <c r="K10" s="275"/>
      <c r="L10" s="277" t="s">
        <v>2086</v>
      </c>
      <c r="M10" s="276"/>
    </row>
    <row r="11" spans="1:13" x14ac:dyDescent="0.2">
      <c r="A11" s="271"/>
      <c r="B11" s="274" t="s">
        <v>2087</v>
      </c>
      <c r="C11" s="275">
        <v>50</v>
      </c>
      <c r="D11" s="275">
        <v>50</v>
      </c>
      <c r="E11" s="275">
        <v>50</v>
      </c>
      <c r="F11" s="275">
        <v>50</v>
      </c>
      <c r="G11" s="275">
        <v>50</v>
      </c>
      <c r="H11" s="275">
        <v>50</v>
      </c>
      <c r="I11" s="275">
        <v>50</v>
      </c>
      <c r="J11" s="275">
        <v>50</v>
      </c>
      <c r="K11" s="275">
        <v>50</v>
      </c>
      <c r="L11" s="276" t="s">
        <v>193</v>
      </c>
      <c r="M11" s="276"/>
    </row>
    <row r="12" spans="1:13" x14ac:dyDescent="0.2">
      <c r="A12" s="271" t="s">
        <v>234</v>
      </c>
      <c r="B12" s="271"/>
      <c r="C12" s="275"/>
      <c r="D12" s="275"/>
      <c r="E12" s="275"/>
      <c r="F12" s="275"/>
      <c r="G12" s="275"/>
      <c r="H12" s="275"/>
      <c r="I12" s="275"/>
      <c r="J12" s="275"/>
      <c r="K12" s="275"/>
      <c r="L12" s="276"/>
      <c r="M12" s="276"/>
    </row>
    <row r="13" spans="1:13" x14ac:dyDescent="0.2">
      <c r="A13" s="271"/>
      <c r="B13" s="274" t="s">
        <v>2088</v>
      </c>
      <c r="C13" s="278">
        <f>'[1]Input 1 MTA  Offshore'!K18</f>
        <v>5.5111111111111111</v>
      </c>
      <c r="D13" s="278">
        <f>'[1]Input 1 MTA  Offshore'!L18</f>
        <v>5.2410118305599998</v>
      </c>
      <c r="E13" s="278">
        <f>'[1]Input 1 MTA  Offshore'!M18</f>
        <v>4.9841501022707435</v>
      </c>
      <c r="F13" s="278">
        <f>'[1]Input 1 MTA  Offshore'!N18</f>
        <v>4.5075760116469601</v>
      </c>
      <c r="G13" s="278">
        <f>'[1]Input 1 MTA  Offshore'!O18</f>
        <v>4.5075760116469601</v>
      </c>
      <c r="H13" s="278">
        <f>'[1]Input 1 MTA  Offshore'!P18</f>
        <v>4.9816079468088876</v>
      </c>
      <c r="I13" s="278">
        <f>'[1]Input 1 MTA  Offshore'!Q18</f>
        <v>6.6</v>
      </c>
      <c r="J13" s="278">
        <f>'[1]Input 1 MTA  Offshore'!R18</f>
        <v>3.0062246934854286</v>
      </c>
      <c r="K13" s="278">
        <f>'[1]Input 1 MTA  Offshore'!S18</f>
        <v>6.6</v>
      </c>
      <c r="L13" s="276" t="s">
        <v>2089</v>
      </c>
      <c r="M13" s="276"/>
    </row>
    <row r="14" spans="1:13" x14ac:dyDescent="0.2">
      <c r="A14" s="271"/>
      <c r="B14" s="274" t="s">
        <v>2090</v>
      </c>
      <c r="C14" s="278"/>
      <c r="D14" s="275"/>
      <c r="E14" s="275"/>
      <c r="F14" s="275"/>
      <c r="G14" s="275"/>
      <c r="H14" s="275"/>
      <c r="I14" s="275"/>
      <c r="J14" s="275"/>
      <c r="K14" s="275"/>
      <c r="L14" s="276"/>
      <c r="M14" s="276"/>
    </row>
    <row r="15" spans="1:13" x14ac:dyDescent="0.2">
      <c r="A15" s="271"/>
      <c r="B15" s="274" t="s">
        <v>2091</v>
      </c>
      <c r="C15" s="278">
        <f>'[1]Input 1 MTA  Offshore'!K20</f>
        <v>0.90222222222222226</v>
      </c>
      <c r="D15" s="278">
        <f>'[1]Input 1 MTA  Offshore'!L20</f>
        <v>0.85800435613199999</v>
      </c>
      <c r="E15" s="278">
        <f>'[1]Input 1 MTA  Offshore'!M20</f>
        <v>0.81595360545238793</v>
      </c>
      <c r="F15" s="278">
        <f>'[1]Input 1 MTA  Offshore'!N20</f>
        <v>0.73793381480994591</v>
      </c>
      <c r="G15" s="278">
        <f>'[1]Input 1 MTA  Offshore'!O20</f>
        <v>0.73793381480994591</v>
      </c>
      <c r="H15" s="278">
        <f>'[1]Input 1 MTA  Offshore'!P20</f>
        <v>0.8155374300017777</v>
      </c>
      <c r="I15" s="278">
        <f>'[1]Input 1 MTA  Offshore'!Q20</f>
        <v>0.90222222222222226</v>
      </c>
      <c r="J15" s="278">
        <f>'[1]Input 1 MTA  Offshore'!R20</f>
        <v>0.49214807482059847</v>
      </c>
      <c r="K15" s="278">
        <f>'[1]Input 1 MTA  Offshore'!S20</f>
        <v>0.90222222222222226</v>
      </c>
      <c r="L15" s="276" t="s">
        <v>317</v>
      </c>
      <c r="M15" s="276"/>
    </row>
    <row r="16" spans="1:13" x14ac:dyDescent="0.2">
      <c r="A16" s="271"/>
      <c r="B16" s="274" t="s">
        <v>2092</v>
      </c>
      <c r="C16" s="278">
        <f>'[1]Input 1 MTA  Offshore'!K23</f>
        <v>6.4222222222222225</v>
      </c>
      <c r="D16" s="278">
        <f>'[1]Input 1 MTA  Offshore'!L23</f>
        <v>6.1074694315799993</v>
      </c>
      <c r="E16" s="278">
        <f>'[1]Input 1 MTA  Offshore'!M23</f>
        <v>5.8081426595009882</v>
      </c>
      <c r="F16" s="278">
        <f>'[1]Input 1 MTA  Offshore'!N23</f>
        <v>5.2527801103466594</v>
      </c>
      <c r="G16" s="278">
        <f>'[1]Input 1 MTA  Offshore'!O23</f>
        <v>5.2527801103466594</v>
      </c>
      <c r="H16" s="278">
        <f>'[1]Input 1 MTA  Offshore'!P23</f>
        <v>5.8051802283377771</v>
      </c>
      <c r="I16" s="278">
        <f>'[1]Input 1 MTA  Offshore'!Q23</f>
        <v>6.4222222222222225</v>
      </c>
      <c r="J16" s="278">
        <f>'[1]Input 1 MTA  Offshore'!R23</f>
        <v>3.503221517811649</v>
      </c>
      <c r="K16" s="278">
        <f>'[1]Input 1 MTA  Offshore'!S23</f>
        <v>6.4222222222222225</v>
      </c>
      <c r="L16" s="276" t="s">
        <v>393</v>
      </c>
      <c r="M16" s="276"/>
    </row>
    <row r="17" spans="1:13" x14ac:dyDescent="0.2">
      <c r="A17" s="271"/>
      <c r="B17" s="274" t="s">
        <v>2093</v>
      </c>
      <c r="C17" s="278">
        <f>'[1]Input 1 MTA  Offshore'!K30</f>
        <v>9.9911111111111115</v>
      </c>
      <c r="D17" s="278">
        <f>'[1]Input 1 MTA  Offshore'!L30</f>
        <v>9.5014472541119996</v>
      </c>
      <c r="E17" s="278">
        <f>'[1]Input 1 MTA  Offshore'!M30</f>
        <v>9.0357817983101878</v>
      </c>
      <c r="F17" s="278">
        <f>'[1]Input 1 MTA  Offshore'!N30</f>
        <v>8.1717990920825532</v>
      </c>
      <c r="G17" s="278">
        <f>'[1]Input 1 MTA  Offshore'!O30</f>
        <v>8.1717990920825532</v>
      </c>
      <c r="H17" s="278">
        <f>'[1]Input 1 MTA  Offshore'!P30</f>
        <v>9.0311731164728872</v>
      </c>
      <c r="I17" s="278">
        <f>'[1]Input 1 MTA  Offshore'!Q30</f>
        <v>9.9911111111111115</v>
      </c>
      <c r="J17" s="278">
        <f>'[1]Input 1 MTA  Offshore'!R30</f>
        <v>5.4499944443187456</v>
      </c>
      <c r="K17" s="278">
        <f>'[1]Input 1 MTA  Offshore'!S30</f>
        <v>9.9911111111111115</v>
      </c>
      <c r="L17" s="276" t="s">
        <v>372</v>
      </c>
      <c r="M17" s="276"/>
    </row>
    <row r="18" spans="1:13" x14ac:dyDescent="0.2">
      <c r="A18" s="271"/>
      <c r="B18" s="274" t="s">
        <v>2094</v>
      </c>
      <c r="C18" s="278">
        <f>'[1]Input 1 MTA  Offshore'!K32</f>
        <v>3.0666666666666669</v>
      </c>
      <c r="D18" s="278">
        <f>'[1]Input 1 MTA  Offshore'!L32</f>
        <v>2.9163694863599998</v>
      </c>
      <c r="E18" s="278">
        <f>'[1]Input 1 MTA  Offshore'!M32</f>
        <v>2.7734383633603334</v>
      </c>
      <c r="F18" s="278">
        <f>'[1]Input 1 MTA  Offshore'!N32</f>
        <v>2.5082479419648407</v>
      </c>
      <c r="G18" s="278">
        <f>'[1]Input 1 MTA  Offshore'!O32</f>
        <v>2.5082479419648407</v>
      </c>
      <c r="H18" s="278">
        <f>'[1]Input 1 MTA  Offshore'!P32</f>
        <v>2.7720237768533331</v>
      </c>
      <c r="I18" s="278">
        <f>'[1]Input 1 MTA  Offshore'!Q32</f>
        <v>3.0666666666666669</v>
      </c>
      <c r="J18" s="278">
        <f>'[1]Input 1 MTA  Offshore'!R32</f>
        <v>1.6728185794394725</v>
      </c>
      <c r="K18" s="278">
        <f>'[1]Input 1 MTA  Offshore'!S32</f>
        <v>3.0666666666666669</v>
      </c>
      <c r="L18" s="276" t="s">
        <v>239</v>
      </c>
      <c r="M18" s="276"/>
    </row>
    <row r="19" spans="1:13" x14ac:dyDescent="0.2">
      <c r="A19" s="271"/>
      <c r="B19" s="274" t="s">
        <v>2095</v>
      </c>
      <c r="C19" s="278"/>
      <c r="D19" s="275"/>
      <c r="E19" s="275"/>
      <c r="F19" s="275"/>
      <c r="G19" s="275"/>
      <c r="H19" s="275"/>
      <c r="I19" s="275"/>
      <c r="J19" s="275"/>
      <c r="K19" s="275"/>
      <c r="L19" s="276"/>
      <c r="M19" s="276"/>
    </row>
    <row r="20" spans="1:13" x14ac:dyDescent="0.2">
      <c r="A20" s="271" t="s">
        <v>1036</v>
      </c>
      <c r="B20" s="271"/>
      <c r="C20" s="278"/>
      <c r="D20" s="275"/>
      <c r="E20" s="275"/>
      <c r="F20" s="275"/>
      <c r="G20" s="275"/>
      <c r="H20" s="275"/>
      <c r="I20" s="275"/>
      <c r="J20" s="275"/>
      <c r="K20" s="275"/>
      <c r="L20" s="276"/>
      <c r="M20" s="276"/>
    </row>
    <row r="21" spans="1:13" x14ac:dyDescent="0.2">
      <c r="A21" s="271"/>
      <c r="B21" s="274" t="s">
        <v>2096</v>
      </c>
      <c r="C21" s="278">
        <f>'[1]Input 1 MTA  Offshore'!K9</f>
        <v>0.44444444444444448</v>
      </c>
      <c r="D21" s="278">
        <f>'[1]Input 1 MTA  Offshore'!L9</f>
        <v>0.4226622444</v>
      </c>
      <c r="E21" s="278">
        <f>'[1]Input 1 MTA  Offshore'!M9</f>
        <v>0.40194758889280197</v>
      </c>
      <c r="F21" s="278">
        <f>'[1]Input 1 MTA  Offshore'!N9</f>
        <v>0.36351419448765809</v>
      </c>
      <c r="G21" s="278">
        <f>'[1]Input 1 MTA  Offshore'!O9</f>
        <v>0.36351419448765809</v>
      </c>
      <c r="H21" s="278">
        <f>'[1]Input 1 MTA  Offshore'!P9</f>
        <v>0.40174257635555549</v>
      </c>
      <c r="I21" s="278">
        <f>'[1]Input 1 MTA  Offshore'!Q9</f>
        <v>0.44444444444444448</v>
      </c>
      <c r="J21" s="278">
        <f>'[1]Input 1 MTA  Offshore'!R9</f>
        <v>0.24243747528108298</v>
      </c>
      <c r="K21" s="278">
        <f>'[1]Input 1 MTA  Offshore'!S9</f>
        <v>0.44444444444444448</v>
      </c>
      <c r="L21" s="276" t="s">
        <v>369</v>
      </c>
      <c r="M21" s="276"/>
    </row>
    <row r="22" spans="1:13" x14ac:dyDescent="0.2">
      <c r="A22" s="271"/>
      <c r="B22" s="274" t="s">
        <v>2097</v>
      </c>
      <c r="C22" s="278">
        <f>'[1]Input 1 MTA  Offshore'!K36</f>
        <v>2.6666666666666665</v>
      </c>
      <c r="D22" s="278">
        <f>'[1]Input 1 MTA  Offshore'!L36</f>
        <v>2.5359734663999998</v>
      </c>
      <c r="E22" s="278">
        <f>'[1]Input 1 MTA  Offshore'!M36</f>
        <v>2.4116855333568115</v>
      </c>
      <c r="F22" s="278">
        <f>'[1]Input 1 MTA  Offshore'!N36</f>
        <v>2.1810851669259481</v>
      </c>
      <c r="G22" s="278">
        <f>'[1]Input 1 MTA  Offshore'!O36</f>
        <v>2.1810851669259481</v>
      </c>
      <c r="H22" s="278">
        <f>'[1]Input 1 MTA  Offshore'!P36</f>
        <v>2.4104554581333328</v>
      </c>
      <c r="I22" s="278">
        <f>'[1]Input 1 MTA  Offshore'!Q36</f>
        <v>2.6666666666666665</v>
      </c>
      <c r="J22" s="278">
        <f>'[1]Input 1 MTA  Offshore'!R36</f>
        <v>1.4546248516864977</v>
      </c>
      <c r="K22" s="278">
        <f>'[1]Input 1 MTA  Offshore'!S36</f>
        <v>2.6666666666666665</v>
      </c>
      <c r="L22" s="276" t="s">
        <v>380</v>
      </c>
      <c r="M22" s="276"/>
    </row>
    <row r="23" spans="1:13" ht="16" thickBot="1" x14ac:dyDescent="0.25">
      <c r="A23" s="279"/>
      <c r="B23" s="280" t="s">
        <v>2098</v>
      </c>
      <c r="C23" s="281"/>
      <c r="D23" s="281"/>
      <c r="E23" s="281"/>
      <c r="F23" s="281"/>
      <c r="G23" s="281"/>
      <c r="H23" s="281"/>
      <c r="I23" s="281"/>
      <c r="J23" s="281"/>
      <c r="K23" s="281"/>
      <c r="L23" s="255"/>
      <c r="M23" s="25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ToModel_2025</vt:lpstr>
      <vt:lpstr>ToModel</vt:lpstr>
      <vt:lpstr>Sources</vt:lpstr>
      <vt:lpstr>PyPSA</vt:lpstr>
      <vt:lpstr>DEA_conversion</vt:lpstr>
      <vt:lpstr>DEA_PV_utility</vt:lpstr>
      <vt:lpstr>DEA_H2 Storage</vt:lpstr>
      <vt:lpstr>DEA_REFuels</vt:lpstr>
      <vt:lpstr>DEA_Battery</vt:lpstr>
      <vt:lpstr>DEA_pumpedHydro</vt:lpstr>
      <vt:lpstr>DEA_HP_seawater</vt:lpstr>
      <vt:lpstr>DEA_HP_airsource</vt:lpstr>
      <vt:lpstr>DEA_DAC_SS</vt:lpstr>
      <vt:lpstr>DEA_storage_offshore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2026-10-11T12:47:09Z</dcterms:modified>
</cp:coreProperties>
</file>