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74114\Documents\Research\EHUB-Py_Productive\mes_north_sea\clean_data\installed_capacities\"/>
    </mc:Choice>
  </mc:AlternateContent>
  <xr:revisionPtr revIDLastSave="0" documentId="13_ncr:1_{939E9072-FAF4-4C0F-BE53-F004B19571A7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1000000}"/>
  </bookViews>
  <sheets>
    <sheet name="PyPSA" sheetId="3" r:id="rId1"/>
    <sheet name="PyPSA keys" sheetId="6" r:id="rId2"/>
    <sheet name="ERAA" sheetId="4" r:id="rId3"/>
    <sheet name="nonREinstalledNUTS2_v2" sheetId="1" r:id="rId4"/>
    <sheet name="PyPSA vs. ERAA" sheetId="2" r:id="rId5"/>
    <sheet name="Capacities at node" sheetId="5" r:id="rId6"/>
    <sheet name="Capacities at node 2" sheetId="11" r:id="rId7"/>
    <sheet name="Capacities at node 3" sheetId="13" r:id="rId8"/>
    <sheet name="demand_statistics" sheetId="12" r:id="rId9"/>
    <sheet name="Biomass_DE" sheetId="9" r:id="rId10"/>
    <sheet name="Biomass_UK" sheetId="8" r:id="rId11"/>
    <sheet name="Comparison_old_new" sheetId="10" r:id="rId12"/>
  </sheets>
  <definedNames>
    <definedName name="_xlnm._FilterDatabase" localSheetId="5" hidden="1">'Capacities at node'!$A$1:$H$17</definedName>
    <definedName name="_xlnm._FilterDatabase" localSheetId="11" hidden="1">Comparison_old_new!$T$1:$W$17</definedName>
    <definedName name="_xlnm._FilterDatabase" localSheetId="3" hidden="1">nonREinstalledNUTS2_v2!$A$1:$V$115</definedName>
    <definedName name="_xlnm._FilterDatabase" localSheetId="4" hidden="1">'PyPSA vs. ERAA'!$A$1:$H$19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3" l="1"/>
  <c r="C17" i="13"/>
  <c r="C2" i="13"/>
  <c r="N17" i="13"/>
  <c r="J17" i="13"/>
  <c r="E17" i="13"/>
  <c r="D17" i="13"/>
  <c r="B17" i="13"/>
  <c r="F17" i="13" s="1"/>
  <c r="N16" i="13"/>
  <c r="C16" i="13" s="1"/>
  <c r="J16" i="13"/>
  <c r="I16" i="13"/>
  <c r="E16" i="13"/>
  <c r="D16" i="13"/>
  <c r="B16" i="13"/>
  <c r="G16" i="13" s="1"/>
  <c r="N15" i="13"/>
  <c r="C15" i="13" s="1"/>
  <c r="J15" i="13"/>
  <c r="H15" i="13"/>
  <c r="G15" i="13"/>
  <c r="E15" i="13"/>
  <c r="D15" i="13"/>
  <c r="B15" i="13"/>
  <c r="N14" i="13"/>
  <c r="C14" i="13" s="1"/>
  <c r="J14" i="13"/>
  <c r="E14" i="13"/>
  <c r="D14" i="13"/>
  <c r="B14" i="13"/>
  <c r="N13" i="13"/>
  <c r="C13" i="13" s="1"/>
  <c r="E13" i="13"/>
  <c r="D13" i="13"/>
  <c r="B13" i="13"/>
  <c r="G13" i="13" s="1"/>
  <c r="N12" i="13"/>
  <c r="C12" i="13" s="1"/>
  <c r="J12" i="13"/>
  <c r="E12" i="13"/>
  <c r="D12" i="13"/>
  <c r="B12" i="13"/>
  <c r="N11" i="13"/>
  <c r="C11" i="13" s="1"/>
  <c r="J11" i="13"/>
  <c r="I11" i="13"/>
  <c r="E11" i="13"/>
  <c r="D11" i="13"/>
  <c r="B11" i="13"/>
  <c r="N10" i="13"/>
  <c r="J10" i="13"/>
  <c r="E10" i="13"/>
  <c r="D10" i="13"/>
  <c r="B10" i="13"/>
  <c r="N9" i="13"/>
  <c r="C9" i="13" s="1"/>
  <c r="J9" i="13"/>
  <c r="G9" i="13"/>
  <c r="E9" i="13"/>
  <c r="D9" i="13"/>
  <c r="B9" i="13"/>
  <c r="I9" i="13" s="1"/>
  <c r="N8" i="13"/>
  <c r="C8" i="13" s="1"/>
  <c r="J8" i="13"/>
  <c r="E8" i="13"/>
  <c r="D8" i="13"/>
  <c r="B8" i="13"/>
  <c r="N7" i="13"/>
  <c r="C7" i="13" s="1"/>
  <c r="J7" i="13"/>
  <c r="E7" i="13"/>
  <c r="D7" i="13"/>
  <c r="B7" i="13"/>
  <c r="N6" i="13"/>
  <c r="C6" i="13" s="1"/>
  <c r="J6" i="13"/>
  <c r="E6" i="13"/>
  <c r="D6" i="13"/>
  <c r="B6" i="13"/>
  <c r="I6" i="13" s="1"/>
  <c r="M6" i="13" s="1"/>
  <c r="N5" i="13"/>
  <c r="C5" i="13" s="1"/>
  <c r="J5" i="13"/>
  <c r="H5" i="13"/>
  <c r="E5" i="13"/>
  <c r="D5" i="13"/>
  <c r="B5" i="13"/>
  <c r="G5" i="13" s="1"/>
  <c r="N4" i="13"/>
  <c r="C4" i="13" s="1"/>
  <c r="J4" i="13"/>
  <c r="H4" i="13"/>
  <c r="F4" i="13"/>
  <c r="E4" i="13"/>
  <c r="D4" i="13"/>
  <c r="B4" i="13"/>
  <c r="N3" i="13"/>
  <c r="C3" i="13" s="1"/>
  <c r="J3" i="13"/>
  <c r="E3" i="13"/>
  <c r="D3" i="13"/>
  <c r="B3" i="13"/>
  <c r="N2" i="13"/>
  <c r="E2" i="13"/>
  <c r="D2" i="13"/>
  <c r="B2" i="13"/>
  <c r="I2" i="13" s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D2" i="11"/>
  <c r="E2" i="11"/>
  <c r="C2" i="11"/>
  <c r="J17" i="11"/>
  <c r="B17" i="11"/>
  <c r="J16" i="11"/>
  <c r="B16" i="11"/>
  <c r="H16" i="11" s="1"/>
  <c r="J15" i="11"/>
  <c r="B15" i="11"/>
  <c r="J14" i="11"/>
  <c r="B14" i="11"/>
  <c r="I14" i="11" s="1"/>
  <c r="B13" i="11"/>
  <c r="G13" i="11" s="1"/>
  <c r="K13" i="11" s="1"/>
  <c r="J12" i="11"/>
  <c r="B12" i="11"/>
  <c r="I12" i="11" s="1"/>
  <c r="J11" i="11"/>
  <c r="B11" i="11"/>
  <c r="J10" i="11"/>
  <c r="I10" i="11"/>
  <c r="H10" i="11"/>
  <c r="B10" i="11"/>
  <c r="J9" i="11"/>
  <c r="B9" i="11"/>
  <c r="G9" i="11" s="1"/>
  <c r="K9" i="11" s="1"/>
  <c r="J8" i="11"/>
  <c r="B8" i="11"/>
  <c r="I8" i="11" s="1"/>
  <c r="J7" i="11"/>
  <c r="B7" i="11"/>
  <c r="H7" i="11" s="1"/>
  <c r="L7" i="11" s="1"/>
  <c r="J6" i="11"/>
  <c r="I6" i="11"/>
  <c r="B6" i="11"/>
  <c r="G6" i="11" s="1"/>
  <c r="J5" i="11"/>
  <c r="B5" i="11"/>
  <c r="J4" i="11"/>
  <c r="H4" i="11"/>
  <c r="G4" i="11"/>
  <c r="B4" i="11"/>
  <c r="J3" i="11"/>
  <c r="B3" i="11"/>
  <c r="H3" i="11" s="1"/>
  <c r="I2" i="11"/>
  <c r="M2" i="11" s="1"/>
  <c r="H2" i="11"/>
  <c r="G2" i="11"/>
  <c r="K2" i="11" s="1"/>
  <c r="F2" i="11"/>
  <c r="B2" i="11"/>
  <c r="C2" i="5"/>
  <c r="F2" i="13" l="1"/>
  <c r="G2" i="13"/>
  <c r="H9" i="13"/>
  <c r="H2" i="13"/>
  <c r="L2" i="13" s="1"/>
  <c r="M11" i="13"/>
  <c r="L4" i="13"/>
  <c r="L15" i="13"/>
  <c r="M13" i="13"/>
  <c r="F7" i="13"/>
  <c r="G7" i="13"/>
  <c r="K7" i="13" s="1"/>
  <c r="H13" i="13"/>
  <c r="F6" i="13"/>
  <c r="H7" i="13"/>
  <c r="I13" i="13"/>
  <c r="M2" i="13"/>
  <c r="I7" i="13"/>
  <c r="M7" i="13" s="1"/>
  <c r="M9" i="13"/>
  <c r="G11" i="13"/>
  <c r="G4" i="13"/>
  <c r="I5" i="13"/>
  <c r="H11" i="13"/>
  <c r="F15" i="13"/>
  <c r="H16" i="13"/>
  <c r="L16" i="13" s="1"/>
  <c r="K16" i="13"/>
  <c r="K2" i="13"/>
  <c r="F3" i="13"/>
  <c r="I4" i="13"/>
  <c r="M4" i="13" s="1"/>
  <c r="L5" i="13"/>
  <c r="G6" i="13"/>
  <c r="K6" i="13" s="1"/>
  <c r="K13" i="13"/>
  <c r="F14" i="13"/>
  <c r="I15" i="13"/>
  <c r="M15" i="13" s="1"/>
  <c r="G17" i="13"/>
  <c r="K17" i="13" s="1"/>
  <c r="G3" i="13"/>
  <c r="K3" i="13" s="1"/>
  <c r="K9" i="13"/>
  <c r="G10" i="13"/>
  <c r="K10" i="13" s="1"/>
  <c r="L13" i="13"/>
  <c r="G14" i="13"/>
  <c r="K14" i="13" s="1"/>
  <c r="M16" i="13"/>
  <c r="H17" i="13"/>
  <c r="K5" i="13"/>
  <c r="M5" i="13"/>
  <c r="H6" i="13"/>
  <c r="L6" i="13" s="1"/>
  <c r="G8" i="13"/>
  <c r="K8" i="13" s="1"/>
  <c r="K11" i="13"/>
  <c r="G12" i="13"/>
  <c r="K12" i="13" s="1"/>
  <c r="H3" i="13"/>
  <c r="L3" i="13" s="1"/>
  <c r="K4" i="13"/>
  <c r="F5" i="13"/>
  <c r="L7" i="13"/>
  <c r="H8" i="13"/>
  <c r="L8" i="13" s="1"/>
  <c r="L9" i="13"/>
  <c r="H10" i="13"/>
  <c r="L10" i="13" s="1"/>
  <c r="L11" i="13"/>
  <c r="H12" i="13"/>
  <c r="L12" i="13" s="1"/>
  <c r="H14" i="13"/>
  <c r="L14" i="13" s="1"/>
  <c r="K15" i="13"/>
  <c r="F16" i="13"/>
  <c r="I17" i="13"/>
  <c r="M17" i="13" s="1"/>
  <c r="I3" i="13"/>
  <c r="M3" i="13" s="1"/>
  <c r="I8" i="13"/>
  <c r="M8" i="13" s="1"/>
  <c r="I10" i="13"/>
  <c r="M10" i="13" s="1"/>
  <c r="I12" i="13"/>
  <c r="M12" i="13" s="1"/>
  <c r="I14" i="13"/>
  <c r="M14" i="13" s="1"/>
  <c r="L17" i="13"/>
  <c r="G5" i="11"/>
  <c r="G11" i="11"/>
  <c r="K11" i="11" s="1"/>
  <c r="L2" i="11"/>
  <c r="I5" i="11"/>
  <c r="M5" i="11" s="1"/>
  <c r="F7" i="11"/>
  <c r="G7" i="11"/>
  <c r="M10" i="11"/>
  <c r="F5" i="11"/>
  <c r="H5" i="11"/>
  <c r="L5" i="11"/>
  <c r="K7" i="11"/>
  <c r="I7" i="11"/>
  <c r="M7" i="11" s="1"/>
  <c r="M14" i="11"/>
  <c r="K5" i="11"/>
  <c r="H14" i="11"/>
  <c r="L14" i="11" s="1"/>
  <c r="M8" i="11"/>
  <c r="F3" i="11"/>
  <c r="H9" i="11"/>
  <c r="L9" i="11" s="1"/>
  <c r="H13" i="11"/>
  <c r="L13" i="11" s="1"/>
  <c r="F14" i="11"/>
  <c r="I3" i="11"/>
  <c r="F4" i="11"/>
  <c r="H6" i="11"/>
  <c r="L6" i="11" s="1"/>
  <c r="I9" i="11"/>
  <c r="G10" i="11"/>
  <c r="K10" i="11" s="1"/>
  <c r="K12" i="11"/>
  <c r="I13" i="11"/>
  <c r="M13" i="11" s="1"/>
  <c r="G14" i="11"/>
  <c r="I16" i="11"/>
  <c r="F17" i="11"/>
  <c r="G17" i="11"/>
  <c r="M12" i="11"/>
  <c r="F15" i="11"/>
  <c r="H17" i="11"/>
  <c r="L17" i="11" s="1"/>
  <c r="L3" i="11"/>
  <c r="I4" i="11"/>
  <c r="M4" i="11" s="1"/>
  <c r="H11" i="11"/>
  <c r="L11" i="11" s="1"/>
  <c r="G15" i="11"/>
  <c r="K15" i="11" s="1"/>
  <c r="L16" i="11"/>
  <c r="I17" i="11"/>
  <c r="M17" i="11" s="1"/>
  <c r="L8" i="11"/>
  <c r="K6" i="11"/>
  <c r="M3" i="11"/>
  <c r="G8" i="11"/>
  <c r="K8" i="11" s="1"/>
  <c r="M9" i="11"/>
  <c r="I11" i="11"/>
  <c r="M11" i="11" s="1"/>
  <c r="G12" i="11"/>
  <c r="K14" i="11"/>
  <c r="H15" i="11"/>
  <c r="L15" i="11" s="1"/>
  <c r="M16" i="11"/>
  <c r="M6" i="11"/>
  <c r="H8" i="11"/>
  <c r="I15" i="11"/>
  <c r="M15" i="11" s="1"/>
  <c r="F16" i="11"/>
  <c r="K17" i="11"/>
  <c r="L10" i="11"/>
  <c r="H12" i="11"/>
  <c r="L12" i="11" s="1"/>
  <c r="G3" i="11"/>
  <c r="L4" i="11"/>
  <c r="F6" i="11"/>
  <c r="G16" i="11"/>
  <c r="K16" i="11" s="1"/>
  <c r="K3" i="11"/>
  <c r="K4" i="1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7" i="10"/>
  <c r="B28" i="10"/>
  <c r="B29" i="10"/>
  <c r="B30" i="10"/>
  <c r="B31" i="10"/>
  <c r="B32" i="10"/>
  <c r="B33" i="10"/>
  <c r="B34" i="10"/>
  <c r="B35" i="10"/>
  <c r="B36" i="10"/>
  <c r="B26" i="10"/>
  <c r="G10" i="10"/>
  <c r="G11" i="10"/>
  <c r="G4" i="10"/>
  <c r="G12" i="10"/>
  <c r="G5" i="10"/>
  <c r="G3" i="10"/>
  <c r="G6" i="10"/>
  <c r="G14" i="10"/>
  <c r="G15" i="10"/>
  <c r="G2" i="10"/>
  <c r="G16" i="10"/>
  <c r="G13" i="10"/>
  <c r="G17" i="10"/>
  <c r="G7" i="10"/>
  <c r="G9" i="10"/>
  <c r="G8" i="10"/>
  <c r="F10" i="10"/>
  <c r="F11" i="10"/>
  <c r="F4" i="10"/>
  <c r="F12" i="10"/>
  <c r="F5" i="10"/>
  <c r="F3" i="10"/>
  <c r="F6" i="10"/>
  <c r="F14" i="10"/>
  <c r="F15" i="10"/>
  <c r="F2" i="10"/>
  <c r="F16" i="10"/>
  <c r="F13" i="10"/>
  <c r="F17" i="10"/>
  <c r="F7" i="10"/>
  <c r="F9" i="10"/>
  <c r="F8" i="10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G17" i="4"/>
  <c r="C7" i="6"/>
  <c r="G16" i="9"/>
  <c r="I7" i="5" s="1"/>
  <c r="I11" i="5"/>
  <c r="I10" i="5"/>
  <c r="I12" i="5"/>
  <c r="I9" i="5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2" i="9"/>
  <c r="I8" i="5"/>
  <c r="I15" i="5"/>
  <c r="I16" i="5"/>
  <c r="I17" i="5"/>
  <c r="I14" i="5"/>
  <c r="I3" i="5"/>
  <c r="I6" i="5" l="1"/>
  <c r="I4" i="5"/>
  <c r="I5" i="5"/>
  <c r="G3" i="6"/>
  <c r="G4" i="6"/>
  <c r="G5" i="6"/>
  <c r="G6" i="6"/>
  <c r="G7" i="6"/>
  <c r="G8" i="6"/>
  <c r="G9" i="6"/>
  <c r="G28" i="6" s="1"/>
  <c r="G10" i="6"/>
  <c r="G11" i="6"/>
  <c r="G12" i="6"/>
  <c r="G13" i="6"/>
  <c r="G14" i="6"/>
  <c r="G15" i="6"/>
  <c r="G34" i="6" s="1"/>
  <c r="G16" i="6"/>
  <c r="G17" i="6"/>
  <c r="G36" i="6" s="1"/>
  <c r="G2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  <c r="B3" i="5"/>
  <c r="B2" i="5"/>
  <c r="B5" i="5"/>
  <c r="B6" i="5"/>
  <c r="B4" i="5"/>
  <c r="B8" i="5"/>
  <c r="B11" i="5"/>
  <c r="B12" i="5"/>
  <c r="B10" i="5"/>
  <c r="B9" i="5"/>
  <c r="B13" i="5"/>
  <c r="B15" i="5"/>
  <c r="B17" i="5"/>
  <c r="B14" i="5"/>
  <c r="B16" i="5"/>
  <c r="B7" i="5"/>
  <c r="G26" i="6" l="1"/>
  <c r="G32" i="6"/>
  <c r="G25" i="6"/>
  <c r="G31" i="6"/>
  <c r="G24" i="6"/>
  <c r="G33" i="6"/>
  <c r="G30" i="6"/>
  <c r="G23" i="6"/>
  <c r="G29" i="6"/>
  <c r="G22" i="6"/>
  <c r="G35" i="6"/>
  <c r="G27" i="6"/>
  <c r="E34" i="6"/>
  <c r="E27" i="6"/>
  <c r="E35" i="6"/>
  <c r="F21" i="6"/>
  <c r="E28" i="6"/>
  <c r="E36" i="6"/>
  <c r="E22" i="6"/>
  <c r="E29" i="6"/>
  <c r="I21" i="6"/>
  <c r="D2" i="5" s="1"/>
  <c r="E23" i="6"/>
  <c r="E30" i="6"/>
  <c r="E24" i="6"/>
  <c r="E31" i="6"/>
  <c r="H22" i="6"/>
  <c r="E3" i="5" s="1"/>
  <c r="E25" i="6"/>
  <c r="E32" i="6"/>
  <c r="G21" i="6"/>
  <c r="E26" i="6"/>
  <c r="E33" i="6"/>
  <c r="H34" i="6"/>
  <c r="E15" i="5" s="1"/>
  <c r="H23" i="6"/>
  <c r="E4" i="5" s="1"/>
  <c r="E21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H36" i="6"/>
  <c r="E17" i="5" s="1"/>
  <c r="H32" i="6"/>
  <c r="H26" i="6"/>
  <c r="E7" i="5" s="1"/>
  <c r="D21" i="6"/>
  <c r="C36" i="6"/>
  <c r="C17" i="5" s="1"/>
  <c r="C35" i="6"/>
  <c r="C16" i="5" s="1"/>
  <c r="C34" i="6"/>
  <c r="C15" i="5" s="1"/>
  <c r="C33" i="6"/>
  <c r="C14" i="5" s="1"/>
  <c r="C32" i="6"/>
  <c r="C13" i="5" s="1"/>
  <c r="C31" i="6"/>
  <c r="C12" i="5" s="1"/>
  <c r="C30" i="6"/>
  <c r="C11" i="5" s="1"/>
  <c r="C29" i="6"/>
  <c r="C10" i="5" s="1"/>
  <c r="C28" i="6"/>
  <c r="C9" i="5" s="1"/>
  <c r="C27" i="6"/>
  <c r="C8" i="5" s="1"/>
  <c r="C26" i="6"/>
  <c r="C7" i="5" s="1"/>
  <c r="C25" i="6"/>
  <c r="C6" i="5" s="1"/>
  <c r="C24" i="6"/>
  <c r="C5" i="5" s="1"/>
  <c r="C23" i="6"/>
  <c r="C4" i="5" s="1"/>
  <c r="C22" i="6"/>
  <c r="C3" i="5" s="1"/>
  <c r="H29" i="6"/>
  <c r="H28" i="6"/>
  <c r="C21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H31" i="6"/>
  <c r="H25" i="6"/>
  <c r="E6" i="5" s="1"/>
  <c r="K21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H35" i="6"/>
  <c r="E16" i="5" s="1"/>
  <c r="H24" i="6"/>
  <c r="E5" i="5" s="1"/>
  <c r="J21" i="6"/>
  <c r="I36" i="6"/>
  <c r="D17" i="5" s="1"/>
  <c r="I35" i="6"/>
  <c r="D16" i="5" s="1"/>
  <c r="I34" i="6"/>
  <c r="D15" i="5" s="1"/>
  <c r="I33" i="6"/>
  <c r="D14" i="5" s="1"/>
  <c r="I32" i="6"/>
  <c r="D13" i="5" s="1"/>
  <c r="I31" i="6"/>
  <c r="D12" i="5" s="1"/>
  <c r="I30" i="6"/>
  <c r="D11" i="5" s="1"/>
  <c r="I29" i="6"/>
  <c r="D10" i="5" s="1"/>
  <c r="I28" i="6"/>
  <c r="D9" i="5" s="1"/>
  <c r="I27" i="6"/>
  <c r="D8" i="5" s="1"/>
  <c r="I26" i="6"/>
  <c r="D7" i="5" s="1"/>
  <c r="I25" i="6"/>
  <c r="D6" i="5" s="1"/>
  <c r="I24" i="6"/>
  <c r="D5" i="5" s="1"/>
  <c r="I23" i="6"/>
  <c r="D4" i="5" s="1"/>
  <c r="I22" i="6"/>
  <c r="D3" i="5" s="1"/>
  <c r="H30" i="6"/>
  <c r="H27" i="6"/>
  <c r="H21" i="6"/>
  <c r="E2" i="5" s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H33" i="6"/>
  <c r="E1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tc={0E3DEDD1-0434-4B06-B8F0-B0D1506AEC9D}</author>
    <author>tc={284A98A0-673F-4631-A7ED-C65876ECBE9A}</author>
    <author>tc={E890CC87-7AD0-4F73-8D08-911B1807AB9A}</author>
    <author>tc={40F16E4E-12E8-41E7-8EB3-ACCE44D2794F}</author>
    <author>tc={77C2A99C-47DA-43D3-B2AE-8BB0C11EC6E9}</author>
    <author>tc={FFA86DD9-E652-429B-A363-20CB766B20A9}</author>
  </authors>
  <commentList>
    <comment ref="E2" authorId="0" shapeId="0" xr:uid="{0E3DEDD1-0434-4B06-B8F0-B0D1506AEC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Allocate all as biomass
</t>
      </text>
    </comment>
    <comment ref="F2" authorId="1" shapeId="0" xr:uid="{284A98A0-673F-4631-A7ED-C65876ECBE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Eemshaven plant
</t>
      </text>
    </comment>
    <comment ref="C11" authorId="2" shapeId="0" xr:uid="{E890CC87-7AD0-4F73-8D08-911B1807AB9A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Allocate sum to BE2</t>
      </text>
    </comment>
    <comment ref="D11" authorId="3" shapeId="0" xr:uid="{40F16E4E-12E8-41E7-8EB3-ACCE44D279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Allocate via biomass analagenregister
</t>
      </text>
    </comment>
    <comment ref="F11" authorId="4" shapeId="0" xr:uid="{77C2A99C-47DA-43D3-B2AE-8BB0C11EC6E9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biomass</t>
      </text>
    </comment>
    <comment ref="H11" authorId="5" shapeId="0" xr:uid="{FFA86DD9-E652-429B-A363-20CB766B20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Allocate according to regional energy statistics
</t>
      </text>
    </comment>
  </commentList>
</comments>
</file>

<file path=xl/sharedStrings.xml><?xml version="1.0" encoding="utf-8"?>
<sst xmlns="http://schemas.openxmlformats.org/spreadsheetml/2006/main" count="2534" uniqueCount="388">
  <si>
    <t>id</t>
  </si>
  <si>
    <t>NUTS_ID</t>
  </si>
  <si>
    <t>LEVL_CODE</t>
  </si>
  <si>
    <t>CNTR_CODE</t>
  </si>
  <si>
    <t>NAME_LATN</t>
  </si>
  <si>
    <t>NUTS_NAME</t>
  </si>
  <si>
    <t>MOUNT_TYPE</t>
  </si>
  <si>
    <t>URBN_TYPE</t>
  </si>
  <si>
    <t>COAST_TYPE</t>
  </si>
  <si>
    <t>FID</t>
  </si>
  <si>
    <t>AGGR_NODE</t>
  </si>
  <si>
    <t>NODE_TYPE</t>
  </si>
  <si>
    <t>area2</t>
  </si>
  <si>
    <t>Node_PyPSA</t>
  </si>
  <si>
    <t>Capacity_gas</t>
  </si>
  <si>
    <t>Capacity_hydro_closedloop</t>
  </si>
  <si>
    <t>Capacity_hydro_openloop</t>
  </si>
  <si>
    <t>Capacity_hydro_reservoir</t>
  </si>
  <si>
    <t>Capacity_hydro_runofriver</t>
  </si>
  <si>
    <t>Capacity_nuclear</t>
  </si>
  <si>
    <t>Capacity_oil</t>
  </si>
  <si>
    <t>Capacity_otherRE</t>
  </si>
  <si>
    <t>DE24</t>
  </si>
  <si>
    <t>DE</t>
  </si>
  <si>
    <t>Oberfranken</t>
  </si>
  <si>
    <t>DE_C0</t>
  </si>
  <si>
    <t>Central</t>
  </si>
  <si>
    <t>DE4</t>
  </si>
  <si>
    <t>UKF3</t>
  </si>
  <si>
    <t>UK</t>
  </si>
  <si>
    <t>Lincolnshire</t>
  </si>
  <si>
    <t>UK_L2</t>
  </si>
  <si>
    <t>Landing</t>
  </si>
  <si>
    <t>UK2</t>
  </si>
  <si>
    <t>DE27</t>
  </si>
  <si>
    <t>Schwaben</t>
  </si>
  <si>
    <t>DE30</t>
  </si>
  <si>
    <t>Berlin</t>
  </si>
  <si>
    <t>DE_C1</t>
  </si>
  <si>
    <t>DEG0</t>
  </si>
  <si>
    <t>ThÃ¼ringen</t>
  </si>
  <si>
    <t>DK01</t>
  </si>
  <si>
    <t>DK</t>
  </si>
  <si>
    <t>Hovedstaden</t>
  </si>
  <si>
    <t>DK_C0</t>
  </si>
  <si>
    <t>DK1</t>
  </si>
  <si>
    <t>DK03</t>
  </si>
  <si>
    <t>Syddanmark</t>
  </si>
  <si>
    <t>DK_L3</t>
  </si>
  <si>
    <t>BE10</t>
  </si>
  <si>
    <t>BE</t>
  </si>
  <si>
    <t>RÃ©gion de Bruxelles-Capitale/ Brussels Hoofdstedelijk Gewest</t>
  </si>
  <si>
    <t>BE_C0</t>
  </si>
  <si>
    <t>BE2</t>
  </si>
  <si>
    <t>BE21</t>
  </si>
  <si>
    <t>Prov. Antwerpen</t>
  </si>
  <si>
    <t>BE22</t>
  </si>
  <si>
    <t>Prov. Limburg (BE)</t>
  </si>
  <si>
    <t>BE23</t>
  </si>
  <si>
    <t>Prov. Oost-Vlaanderen</t>
  </si>
  <si>
    <t>DE14</t>
  </si>
  <si>
    <t>TÃ¼bingen</t>
  </si>
  <si>
    <t>DK02</t>
  </si>
  <si>
    <t>SjÃ¦lland</t>
  </si>
  <si>
    <t>DE26</t>
  </si>
  <si>
    <t>Unterfranken</t>
  </si>
  <si>
    <t>DEE0</t>
  </si>
  <si>
    <t>Sachsen-Anhalt</t>
  </si>
  <si>
    <t>DEF0</t>
  </si>
  <si>
    <t>Schleswig-Holstein</t>
  </si>
  <si>
    <t>DE_L1</t>
  </si>
  <si>
    <t>DE3</t>
  </si>
  <si>
    <t>DE25</t>
  </si>
  <si>
    <t>Mittelfranken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</si>
  <si>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</si>
  <si>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</si>
  <si>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</si>
  <si>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</si>
  <si>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</si>
  <si>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</si>
  <si>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</si>
  <si>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</si>
  <si>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</si>
  <si>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</si>
  <si>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</si>
  <si>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</si>
  <si>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UK4</t>
  </si>
  <si>
    <t>DEA1</t>
  </si>
  <si>
    <t>DÃ¼sseldorf</t>
  </si>
  <si>
    <t>DE_L3</t>
  </si>
  <si>
    <t>DE1</t>
  </si>
  <si>
    <t>BE33</t>
  </si>
  <si>
    <t>Prov. LiÃ¨ge</t>
  </si>
  <si>
    <t>BE34</t>
  </si>
  <si>
    <t>Prov. Luxembourg (BE)</t>
  </si>
  <si>
    <t>BE35</t>
  </si>
  <si>
    <t>Prov. Namur</t>
  </si>
  <si>
    <t>DEB1</t>
  </si>
  <si>
    <t>Koblenz</t>
  </si>
  <si>
    <t>DE80</t>
  </si>
  <si>
    <t>Mecklenburg-Vorpommern</t>
  </si>
  <si>
    <t>NL23</t>
  </si>
  <si>
    <t>NL</t>
  </si>
  <si>
    <t>Flevoland</t>
  </si>
  <si>
    <t>NL_C0</t>
  </si>
  <si>
    <t>NL3</t>
  </si>
  <si>
    <t>NL31</t>
  </si>
  <si>
    <t>Utrecht</t>
  </si>
  <si>
    <t>NL2</t>
  </si>
  <si>
    <t>NL32</t>
  </si>
  <si>
    <t>Noord-Holland</t>
  </si>
  <si>
    <t>NL_L2</t>
  </si>
  <si>
    <t>NL33</t>
  </si>
  <si>
    <t>Zuid-Holland</t>
  </si>
  <si>
    <t>NL1</t>
  </si>
  <si>
    <t>NL34</t>
  </si>
  <si>
    <t>Zeeland</t>
  </si>
  <si>
    <t>NL_L3</t>
  </si>
  <si>
    <t>NL41</t>
  </si>
  <si>
    <t>Noord-Brabant</t>
  </si>
  <si>
    <t>NL4</t>
  </si>
  <si>
    <t>DE73</t>
  </si>
  <si>
    <t>Kassel</t>
  </si>
  <si>
    <t>NL22</t>
  </si>
  <si>
    <t>Gelderland</t>
  </si>
  <si>
    <t>DE91</t>
  </si>
  <si>
    <t>Braunschweig</t>
  </si>
  <si>
    <t>DK05</t>
  </si>
  <si>
    <t>Nordjylland</t>
  </si>
  <si>
    <t>DK_L1</t>
  </si>
  <si>
    <t>NL42</t>
  </si>
  <si>
    <t>Limburg (NL)</t>
  </si>
  <si>
    <t>DEB2</t>
  </si>
  <si>
    <t>Trier</t>
  </si>
  <si>
    <t>DEB3</t>
  </si>
  <si>
    <t>Rheinhessen-Pfalz</t>
  </si>
  <si>
    <t>Saarland</t>
  </si>
  <si>
    <t>DED2</t>
  </si>
  <si>
    <t>Dresden</t>
  </si>
  <si>
    <t>DED4</t>
  </si>
  <si>
    <t>Chemnitz</t>
  </si>
  <si>
    <t>DEA2</t>
  </si>
  <si>
    <t>KÃ¶ln</t>
  </si>
  <si>
    <t>DEA3</t>
  </si>
  <si>
    <t>MÃ¼nster</t>
  </si>
  <si>
    <t>DEA4</t>
  </si>
  <si>
    <t>Detmold</t>
  </si>
  <si>
    <t>DE5</t>
  </si>
  <si>
    <t>DEA5</t>
  </si>
  <si>
    <t>Arnsberg</t>
  </si>
  <si>
    <t>DE60</t>
  </si>
  <si>
    <t>Hamburg</t>
  </si>
  <si>
    <t>DE40</t>
  </si>
  <si>
    <t>Brandenburg</t>
  </si>
  <si>
    <t>DE50</t>
  </si>
  <si>
    <t>Bremen</t>
  </si>
  <si>
    <t>DE_L2</t>
  </si>
  <si>
    <t>DE2</t>
  </si>
  <si>
    <t>DE11</t>
  </si>
  <si>
    <t>Stuttgart</t>
  </si>
  <si>
    <t>NL11</t>
  </si>
  <si>
    <t>Groningen</t>
  </si>
  <si>
    <t>NL_L1</t>
  </si>
  <si>
    <t>NL12</t>
  </si>
  <si>
    <t>Friesland (NL)</t>
  </si>
  <si>
    <t>NL13</t>
  </si>
  <si>
    <t>Drenthe</t>
  </si>
  <si>
    <t>NL21</t>
  </si>
  <si>
    <t>Overijssel</t>
  </si>
  <si>
    <t>DE71</t>
  </si>
  <si>
    <t>Darmstadt</t>
  </si>
  <si>
    <t>DE72</t>
  </si>
  <si>
    <t>GieÃŸen</t>
  </si>
  <si>
    <t>DE92</t>
  </si>
  <si>
    <t>Hannover</t>
  </si>
  <si>
    <t>DE93</t>
  </si>
  <si>
    <t>LÃ¼neburg</t>
  </si>
  <si>
    <t>BE25</t>
  </si>
  <si>
    <t>Prov. West-Vlaanderen</t>
  </si>
  <si>
    <t>BE_L1</t>
  </si>
  <si>
    <t>BE1</t>
  </si>
  <si>
    <t>BE31</t>
  </si>
  <si>
    <t>Prov. Brabant Wallon</t>
  </si>
  <si>
    <t>DE94</t>
  </si>
  <si>
    <t>Weser-Ems</t>
  </si>
  <si>
    <t>DE21</t>
  </si>
  <si>
    <t>Oberbayern</t>
  </si>
  <si>
    <t>DE22</t>
  </si>
  <si>
    <t>Niederbayern</t>
  </si>
  <si>
    <t>DE23</t>
  </si>
  <si>
    <t>Oberpfalz</t>
  </si>
  <si>
    <t>DED5</t>
  </si>
  <si>
    <t>Leipzig</t>
  </si>
  <si>
    <t>BE24</t>
  </si>
  <si>
    <t>Prov. Vlaams-Brabant</t>
  </si>
  <si>
    <t>DK04</t>
  </si>
  <si>
    <t>Midtjylland</t>
  </si>
  <si>
    <t>BE32</t>
  </si>
  <si>
    <t>Prov. Hainaut</t>
  </si>
  <si>
    <t>DE12</t>
  </si>
  <si>
    <t>Karlsruhe</t>
  </si>
  <si>
    <t>DE13</t>
  </si>
  <si>
    <t>Freiburg</t>
  </si>
  <si>
    <t>UKM7</t>
  </si>
  <si>
    <t>Eastern Scotland</t>
  </si>
  <si>
    <t>UK_L3</t>
  </si>
  <si>
    <t>UK3</t>
  </si>
  <si>
    <t>UKM8</t>
  </si>
  <si>
    <t>West Central Scotland</t>
  </si>
  <si>
    <t>UKM9</t>
  </si>
  <si>
    <t>Southern Scotland</t>
  </si>
  <si>
    <t>UKN0</t>
  </si>
  <si>
    <t>Northern Ireland</t>
  </si>
  <si>
    <t>UKD4</t>
  </si>
  <si>
    <t>Lancashire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</si>
  <si>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</si>
  <si>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</si>
  <si>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</si>
  <si>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</si>
  <si>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</si>
  <si>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</si>
  <si>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</si>
  <si>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</si>
  <si>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UKD6</t>
  </si>
  <si>
    <t>Cheshire</t>
  </si>
  <si>
    <t>UKD7</t>
  </si>
  <si>
    <t>Merseyside</t>
  </si>
  <si>
    <t>UKK3</t>
  </si>
  <si>
    <t>Cornwall and Isles of Scilly</t>
  </si>
  <si>
    <t>UK_L1</t>
  </si>
  <si>
    <t>UKI5</t>
  </si>
  <si>
    <t>Outer London â€” East and North East</t>
  </si>
  <si>
    <t>UKK4</t>
  </si>
  <si>
    <t>Devon</t>
  </si>
  <si>
    <t>UKL1</t>
  </si>
  <si>
    <t>West Wales and The Valleys</t>
  </si>
  <si>
    <t>UKI6</t>
  </si>
  <si>
    <t>Outer London â€” South</t>
  </si>
  <si>
    <t>UKI7</t>
  </si>
  <si>
    <t>Outer London â€”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</si>
  <si>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</si>
  <si>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</si>
  <si>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</si>
  <si>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</si>
  <si>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</si>
  <si>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</si>
  <si>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</si>
  <si>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</si>
  <si>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UK1</t>
  </si>
  <si>
    <t>UKK1</t>
  </si>
  <si>
    <t>Gloucestershire, Wiltshire and Bristol/Bath area</t>
  </si>
  <si>
    <t>UKL2</t>
  </si>
  <si>
    <t>East Wales</t>
  </si>
  <si>
    <t>UKM5</t>
  </si>
  <si>
    <t>North Eastern Scotland</t>
  </si>
  <si>
    <t>UKM6</t>
  </si>
  <si>
    <t>Highlands and Islands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</si>
  <si>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</si>
  <si>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</si>
  <si>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</si>
  <si>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</si>
  <si>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</si>
  <si>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</si>
  <si>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</si>
  <si>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</si>
  <si>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</si>
  <si>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</si>
  <si>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</si>
  <si>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</si>
  <si>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</si>
  <si>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â€” West</t>
  </si>
  <si>
    <t>UKI4</t>
  </si>
  <si>
    <t>Inner London â€” East</t>
  </si>
  <si>
    <t>UKK2</t>
  </si>
  <si>
    <t>Dorset and Somerset</t>
  </si>
  <si>
    <t>NO0B</t>
  </si>
  <si>
    <t>NO</t>
  </si>
  <si>
    <t>Jan Mayen and Svalbard</t>
  </si>
  <si>
    <t>NO_C0</t>
  </si>
  <si>
    <t>NO1</t>
  </si>
  <si>
    <t>NO0A</t>
  </si>
  <si>
    <t>Vestlandet</t>
  </si>
  <si>
    <t>NO_L1</t>
  </si>
  <si>
    <t>NO09</t>
  </si>
  <si>
    <t>Agder og SÃ¸r-Ã˜stlandet</t>
  </si>
  <si>
    <t>NO_L2</t>
  </si>
  <si>
    <t>NO02</t>
  </si>
  <si>
    <t>Innlandet</t>
  </si>
  <si>
    <t>NO06</t>
  </si>
  <si>
    <t>TrÃ¸ndelag</t>
  </si>
  <si>
    <t>NO07</t>
  </si>
  <si>
    <t>Nord-Norge</t>
  </si>
  <si>
    <t>NO08</t>
  </si>
  <si>
    <t>Oslo og Viken</t>
  </si>
  <si>
    <t>Row Labels</t>
  </si>
  <si>
    <t>(blank)</t>
  </si>
  <si>
    <t>Grand Total</t>
  </si>
  <si>
    <t>Sum of Capacity_gas</t>
  </si>
  <si>
    <t>Sum of Capacity_hydro_closedloop</t>
  </si>
  <si>
    <t>Sum of Capacity_hydro_openloop</t>
  </si>
  <si>
    <t>Sum of Capacity_hydro_reservoir</t>
  </si>
  <si>
    <t>Sum of Capacity_hydro_runofriver</t>
  </si>
  <si>
    <t>Sum of Capacity_nuclear</t>
  </si>
  <si>
    <t>Sum of Capacity_oil</t>
  </si>
  <si>
    <t>Sum of Capacity_otherRE</t>
  </si>
  <si>
    <t>Resource Capacities* (MW) - Accounts for derating **</t>
  </si>
  <si>
    <t>Nuclear</t>
  </si>
  <si>
    <t xml:space="preserve">Gas </t>
  </si>
  <si>
    <t>Oil</t>
  </si>
  <si>
    <t>Hydro - Run of River (Turbine)</t>
  </si>
  <si>
    <t>Hydro - Reservoir (Turbine)</t>
  </si>
  <si>
    <t>Hydro - Pump Storage Open Loop (Turbine)</t>
  </si>
  <si>
    <t>Hydro - Pump Storage Closed Loop (Turbine)</t>
  </si>
  <si>
    <t>Others renewable</t>
  </si>
  <si>
    <t>Others non-renewable</t>
  </si>
  <si>
    <t>Biofuel</t>
  </si>
  <si>
    <t>PyPSA</t>
  </si>
  <si>
    <t>ERAA</t>
  </si>
  <si>
    <t>Type</t>
  </si>
  <si>
    <t>Source</t>
  </si>
  <si>
    <t>Node</t>
  </si>
  <si>
    <t>Gas</t>
  </si>
  <si>
    <t>Hydro river</t>
  </si>
  <si>
    <t>Country</t>
  </si>
  <si>
    <t>gas</t>
  </si>
  <si>
    <t>hydro_closedloop</t>
  </si>
  <si>
    <t>hydro_openloop</t>
  </si>
  <si>
    <t>hydro_reservoir</t>
  </si>
  <si>
    <t>hydro_runofriver</t>
  </si>
  <si>
    <t>nuclear</t>
  </si>
  <si>
    <t>oil</t>
  </si>
  <si>
    <t>otherRE</t>
  </si>
  <si>
    <t>Total hydro pumped</t>
  </si>
  <si>
    <t>s</t>
  </si>
  <si>
    <t>Installed Capacity (MWelec)_sum</t>
  </si>
  <si>
    <t>Sum of Installed Capacity (MWelec)_sum</t>
  </si>
  <si>
    <t>NUTS2</t>
  </si>
  <si>
    <t>Bruttoleistung</t>
  </si>
  <si>
    <t>DEC0</t>
  </si>
  <si>
    <t>Leistung MW</t>
  </si>
  <si>
    <t>Sum of Leistung MW</t>
  </si>
  <si>
    <t>Biomass</t>
  </si>
  <si>
    <t>Energy Storage (MWh)</t>
  </si>
  <si>
    <t>Hydro - Pondage</t>
  </si>
  <si>
    <t>Hydro - Reservoir</t>
  </si>
  <si>
    <t>Hydro - Pump Storage Open Loop</t>
  </si>
  <si>
    <t>Hydro - Pump Storage Closed Loop</t>
  </si>
  <si>
    <t>Batteries</t>
  </si>
  <si>
    <t>Hydro reservoir (cap)</t>
  </si>
  <si>
    <t>Hydro open (cap)</t>
  </si>
  <si>
    <t>Hydro closed (cap)</t>
  </si>
  <si>
    <t>Hydro reservoir (charge)</t>
  </si>
  <si>
    <t>Hydro open (charge)</t>
  </si>
  <si>
    <t>Hydro closed (charge)</t>
  </si>
  <si>
    <t>Coal &amp; Lignite</t>
  </si>
  <si>
    <t>BE00</t>
  </si>
  <si>
    <t>DE00</t>
  </si>
  <si>
    <t>DKE1</t>
  </si>
  <si>
    <t>DKKF</t>
  </si>
  <si>
    <t>DKW1</t>
  </si>
  <si>
    <t>NL00</t>
  </si>
  <si>
    <t>NOM1</t>
  </si>
  <si>
    <t>NON1</t>
  </si>
  <si>
    <t>NOS0</t>
  </si>
  <si>
    <t>UK00</t>
  </si>
  <si>
    <t>UKNI</t>
  </si>
  <si>
    <t>Gas old</t>
  </si>
  <si>
    <t>Nuclear old</t>
  </si>
  <si>
    <t>Sum of Nuclear</t>
  </si>
  <si>
    <t>Sum of Gas</t>
  </si>
  <si>
    <t>Sum of Coal &amp; Lignite</t>
  </si>
  <si>
    <t>Biofuels</t>
  </si>
  <si>
    <t>Hydro</t>
  </si>
  <si>
    <t>Other Non RES</t>
  </si>
  <si>
    <t>Other RES</t>
  </si>
  <si>
    <t>Solar</t>
  </si>
  <si>
    <t>Wind Offshore</t>
  </si>
  <si>
    <t>Wind Onshore</t>
  </si>
  <si>
    <t>Sum of Gas old</t>
  </si>
  <si>
    <t>Sum of Nuclear old</t>
  </si>
  <si>
    <t>x</t>
  </si>
  <si>
    <t>Coal</t>
  </si>
  <si>
    <t>sum demand (TWh)</t>
  </si>
  <si>
    <t>max demand (MWh)</t>
  </si>
  <si>
    <t>min demand (MWh)</t>
  </si>
  <si>
    <t>sum res demand (TWh)</t>
  </si>
  <si>
    <t>max res demand (MWh)</t>
  </si>
  <si>
    <t>min res demand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</si>
</sst>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* #,##0.00_-;\-* #,##0.00_-;_-* &quot;-&quot;??_-;_-@_-"/>
    <numFmt numFmtId="165" formatCode="0.0"/>
    <numFmt numFmtId="166" formatCode="0.0%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3"/>
      <color indexed="56"/>
      <name val="Calibri"/>
      <family val="2"/>
    </font>
    <font>
      <sz val="10"/>
      <color theme="1"/>
      <name val="Arial"/>
      <family val="2"/>
    </font>
    <font>
      <sz val="10"/>
      <color rgb="FF000000"/>
      <name val="JetBrains Mono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Border="0" applyProtection="0">
      <alignment vertical="center" wrapText="1"/>
    </xf>
    <xf numFmtId="0" fontId="21" fillId="0" borderId="12" applyNumberFormat="0" applyFill="0" applyAlignment="0" applyProtection="0"/>
    <xf numFmtId="164" fontId="22" fillId="0" borderId="0" applyFont="0" applyFill="0" applyBorder="0" applyAlignment="0" applyProtection="0"/>
  </cellStyleXfs>
  <cellXfs count="18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43" fontId="18" fillId="34" borderId="11" xfId="1" applyFont="1" applyFill="1" applyBorder="1" applyAlignment="1">
      <alignment horizontal="center"/>
    </xf>
    <xf numFmtId="43" fontId="16" fillId="34" borderId="11" xfId="1" applyFont="1" applyFill="1" applyBorder="1"/>
    <xf numFmtId="43" fontId="0" fillId="0" borderId="0" xfId="1" applyFont="1"/>
    <xf numFmtId="43" fontId="19" fillId="34" borderId="11" xfId="1" applyFont="1" applyFill="1" applyBorder="1" applyAlignment="1">
      <alignment horizontal="center"/>
    </xf>
    <xf numFmtId="43" fontId="0" fillId="34" borderId="11" xfId="1" applyFont="1" applyFill="1" applyBorder="1"/>
    <xf numFmtId="0" fontId="0" fillId="35" borderId="0" xfId="0" applyFill="1"/>
    <xf numFmtId="9" fontId="0" fillId="0" borderId="0" xfId="43" applyFont="1"/>
    <xf numFmtId="49" fontId="0" fillId="0" borderId="0" xfId="0" applyNumberFormat="1"/>
    <xf numFmtId="165" fontId="0" fillId="0" borderId="0" xfId="0" applyNumberFormat="1"/>
    <xf numFmtId="166" fontId="0" fillId="0" borderId="0" xfId="43" applyNumberFormat="1" applyFont="1"/>
    <xf numFmtId="10" fontId="0" fillId="0" borderId="0" xfId="43" applyNumberFormat="1" applyFont="1"/>
    <xf numFmtId="0" fontId="23" fillId="0" borderId="0" xfId="0" applyFont="1" applyAlignment="1">
      <alignment vertical="center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 4" xfId="46" xr:uid="{4AB60513-C244-40DF-8432-BB8B2AEEDC28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2 2" xfId="45" xr:uid="{32207614-0EA3-4864-9AE5-F513475F1E55}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4 4" xfId="44" xr:uid="{659ED648-2B97-4EAE-8C42-C89C87B9EDB5}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egner, J.F. (Jan)" id="{909D2F8B-7D18-4881-808E-3D0656C2C167}" userId="S::j.f.wiegner@uu.nl::8a316f10-bb54-4ca9-826b-3f2c43a826f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gner, J.F. (Jan)" refreshedDate="45146.577573842595" createdVersion="8" refreshedVersion="8" minRefreshableVersion="3" recordCount="116" xr:uid="{00000000-000A-0000-FFFF-FFFF22000000}">
  <cacheSource type="worksheet">
    <worksheetSource ref="A1:V1048576" sheet="nonREinstalledNUTS2_v2"/>
  </cacheSource>
  <cacheFields count="22">
    <cacheField name="id" numFmtId="0">
      <sharedItems containsDate="1" containsBlank="1" containsMixedTypes="1" minDate="2000-12-01T00:00:00" maxDate="2000-12-02T00:00:00"/>
    </cacheField>
    <cacheField name="NUTS_ID" numFmtId="0">
      <sharedItems containsDate="1" containsBlank="1" containsMixedTypes="1" minDate="2000-12-01T00:00:00" maxDate="2000-12-02T00:00:00"/>
    </cacheField>
    <cacheField name="LEVL_CODE" numFmtId="0">
      <sharedItems containsString="0" containsBlank="1" containsNumber="1" containsInteger="1" minValue="2" maxValue="2"/>
    </cacheField>
    <cacheField name="CNTR_CODE" numFmtId="0">
      <sharedItems containsBlank="1" count="7">
        <s v="DE"/>
        <s v="BE"/>
        <s v="DK"/>
        <s v="NL"/>
        <s v="NO"/>
        <s v="UK"/>
        <m/>
      </sharedItems>
    </cacheField>
    <cacheField name="NAME_LATN" numFmtId="0">
      <sharedItems containsBlank="1"/>
    </cacheField>
    <cacheField name="NUTS_NAME" numFmtId="0">
      <sharedItems containsBlank="1"/>
    </cacheField>
    <cacheField name="MOUNT_TYPE" numFmtId="0">
      <sharedItems containsString="0" containsBlank="1" containsNumber="1" containsInteger="1" minValue="0" maxValue="0"/>
    </cacheField>
    <cacheField name="URBN_TYPE" numFmtId="0">
      <sharedItems containsString="0" containsBlank="1" containsNumber="1" containsInteger="1" minValue="0" maxValue="0"/>
    </cacheField>
    <cacheField name="COAST_TYPE" numFmtId="0">
      <sharedItems containsString="0" containsBlank="1" containsNumber="1" containsInteger="1" minValue="0" maxValue="0"/>
    </cacheField>
    <cacheField name="FID" numFmtId="0">
      <sharedItems containsDate="1" containsBlank="1" containsMixedTypes="1" minDate="2000-12-01T00:00:00" maxDate="2000-12-02T00:00:00"/>
    </cacheField>
    <cacheField name="AGGR_NODE" numFmtId="0">
      <sharedItems containsBlank="1"/>
    </cacheField>
    <cacheField name="NODE_TYPE" numFmtId="0">
      <sharedItems containsBlank="1"/>
    </cacheField>
    <cacheField name="area2" numFmtId="0">
      <sharedItems containsString="0" containsBlank="1" containsNumber="1" minValue="107886046.984" maxValue="112212815362.959"/>
    </cacheField>
    <cacheField name="Node_PyPSA" numFmtId="0">
      <sharedItems containsBlank="1" count="18">
        <s v="DE4"/>
        <s v="BE2"/>
        <s v="BE1"/>
        <s v="DE2"/>
        <s v="DE3"/>
        <s v="DE5"/>
        <s v="DE1"/>
        <s v="DK1"/>
        <s v="NL3"/>
        <s v="NL4"/>
        <s v="NL2"/>
        <s v="NL1"/>
        <s v="NO1"/>
        <s v="UK2"/>
        <s v="UK4"/>
        <s v="UK1"/>
        <s v="UK3"/>
        <m/>
      </sharedItems>
    </cacheField>
    <cacheField name="Capacity_gas" numFmtId="0">
      <sharedItems containsString="0" containsBlank="1" containsNumber="1" minValue="0" maxValue="5434"/>
    </cacheField>
    <cacheField name="Capacity_hydro_closedloop" numFmtId="0">
      <sharedItems containsString="0" containsBlank="1" containsNumber="1" minValue="39.799999999999997" maxValue="2184"/>
    </cacheField>
    <cacheField name="Capacity_hydro_openloop" numFmtId="0">
      <sharedItems containsString="0" containsBlank="1" containsNumber="1" minValue="39.799999999999997" maxValue="1776.8"/>
    </cacheField>
    <cacheField name="Capacity_hydro_reservoir" numFmtId="0">
      <sharedItems containsString="0" containsBlank="1" containsNumber="1" minValue="45.5" maxValue="12652.643899999999"/>
    </cacheField>
    <cacheField name="Capacity_hydro_runofriver" numFmtId="0">
      <sharedItems containsString="0" containsBlank="1" containsNumber="1" minValue="14" maxValue="483.3"/>
    </cacheField>
    <cacheField name="Capacity_nuclear" numFmtId="0">
      <sharedItems containsString="0" containsBlank="1" containsNumber="1" containsInteger="1" minValue="485" maxValue="3260"/>
    </cacheField>
    <cacheField name="Capacity_oil" numFmtId="0">
      <sharedItems containsString="0" containsBlank="1" containsNumber="1" minValue="17" maxValue="359"/>
    </cacheField>
    <cacheField name="Capacity_otherRE" numFmtId="0">
      <sharedItems containsString="0" containsBlank="1" containsNumber="1" minValue="12.1" maxValue="17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gner, J.F. (Jan)" refreshedDate="45147.611189236108" createdVersion="8" refreshedVersion="8" minRefreshableVersion="3" recordCount="115" xr:uid="{FBA21278-154E-472E-804D-F4DCB73E8E55}">
  <cacheSource type="worksheet">
    <worksheetSource ref="A1:O1048576" sheet="Biomass_UK"/>
  </cacheSource>
  <cacheFields count="15">
    <cacheField name="id" numFmtId="0">
      <sharedItems containsDate="1" containsBlank="1" containsMixedTypes="1" minDate="2000-12-01T00:00:00" maxDate="2000-12-02T00:00:00"/>
    </cacheField>
    <cacheField name="NUTS_ID" numFmtId="0">
      <sharedItems containsDate="1" containsBlank="1" containsMixedTypes="1" minDate="2000-12-01T00:00:00" maxDate="2000-12-02T00:00:00"/>
    </cacheField>
    <cacheField name="LEVL_CODE" numFmtId="0">
      <sharedItems containsString="0" containsBlank="1" containsNumber="1" containsInteger="1" minValue="2" maxValue="2"/>
    </cacheField>
    <cacheField name="CNTR_CODE" numFmtId="0">
      <sharedItems containsBlank="1"/>
    </cacheField>
    <cacheField name="NAME_LATN" numFmtId="0">
      <sharedItems containsBlank="1"/>
    </cacheField>
    <cacheField name="NUTS_NAME" numFmtId="0">
      <sharedItems containsBlank="1"/>
    </cacheField>
    <cacheField name="MOUNT_TYPE" numFmtId="0">
      <sharedItems containsString="0" containsBlank="1" containsNumber="1" containsInteger="1" minValue="0" maxValue="0"/>
    </cacheField>
    <cacheField name="URBN_TYPE" numFmtId="0">
      <sharedItems containsString="0" containsBlank="1" containsNumber="1" containsInteger="1" minValue="0" maxValue="0"/>
    </cacheField>
    <cacheField name="COAST_TYPE" numFmtId="0">
      <sharedItems containsString="0" containsBlank="1" containsNumber="1" containsInteger="1" minValue="0" maxValue="0"/>
    </cacheField>
    <cacheField name="FID" numFmtId="0">
      <sharedItems containsDate="1" containsBlank="1" containsMixedTypes="1" minDate="2000-12-01T00:00:00" maxDate="2000-12-02T00:00:00"/>
    </cacheField>
    <cacheField name="AGGR_NODE" numFmtId="0">
      <sharedItems containsBlank="1"/>
    </cacheField>
    <cacheField name="NODE_TYPE" numFmtId="0">
      <sharedItems containsBlank="1"/>
    </cacheField>
    <cacheField name="area2" numFmtId="0">
      <sharedItems containsString="0" containsBlank="1" containsNumber="1" minValue="107886046.984" maxValue="112212815362.959"/>
    </cacheField>
    <cacheField name="Node_PyPSA" numFmtId="0">
      <sharedItems containsBlank="1" count="18">
        <s v="DE4"/>
        <s v="UK2"/>
        <s v="DK1"/>
        <s v="BE2"/>
        <s v="DE3"/>
        <s v="UK4"/>
        <s v="DE1"/>
        <s v="NL3"/>
        <s v="NL2"/>
        <s v="NL1"/>
        <s v="NL4"/>
        <s v="DE5"/>
        <s v="DE2"/>
        <s v="BE1"/>
        <s v="UK3"/>
        <s v="UK1"/>
        <s v="NO1"/>
        <m/>
      </sharedItems>
    </cacheField>
    <cacheField name="Installed Capacity (MWelec)_sum" numFmtId="0">
      <sharedItems containsString="0" containsBlank="1" containsNumber="1" minValue="7.6" maxValue="2637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gner, J.F. (Jan)" refreshedDate="45147.615709490739" createdVersion="8" refreshedVersion="8" minRefreshableVersion="3" recordCount="48" xr:uid="{29DE57EA-A7C2-48B6-A6D6-AE9AB0A4631B}">
  <cacheSource type="worksheet">
    <worksheetSource ref="A1:D1048576" sheet="Biomass_DE"/>
  </cacheSource>
  <cacheFields count="4">
    <cacheField name="NUTS2" numFmtId="0">
      <sharedItems containsBlank="1"/>
    </cacheField>
    <cacheField name="Bruttoleistung" numFmtId="0">
      <sharedItems containsString="0" containsBlank="1" containsNumber="1" minValue="12197.9" maxValue="748667.8"/>
    </cacheField>
    <cacheField name="Node" numFmtId="0">
      <sharedItems containsBlank="1" count="6">
        <s v="DE4"/>
        <s v="DE2"/>
        <s v="DE3"/>
        <s v="DE5"/>
        <s v="DE1"/>
        <m/>
      </sharedItems>
    </cacheField>
    <cacheField name="Leistung MW" numFmtId="0">
      <sharedItems containsString="0" containsBlank="1" containsNumber="1" minValue="12.197899999999999" maxValue="748.6678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gner, J.F. (Jan)" refreshedDate="45272.598460763889" createdVersion="8" refreshedVersion="8" minRefreshableVersion="3" recordCount="11" xr:uid="{BF381602-F4D2-49A3-BD2A-9C9A6D360BD2}">
  <cacheSource type="worksheet">
    <worksheetSource ref="B25:N36" sheet="Comparison_old_new"/>
  </cacheSource>
  <cacheFields count="13">
    <cacheField name="Country" numFmtId="0">
      <sharedItems count="6">
        <s v="BE"/>
        <s v="DE"/>
        <s v="DK"/>
        <s v="NL"/>
        <s v="NO"/>
        <s v="UK"/>
      </sharedItems>
    </cacheField>
    <cacheField name="Biofuels" numFmtId="0">
      <sharedItems containsSemiMixedTypes="0" containsString="0" containsNumber="1" minValue="0" maxValue="1228.0229999999999"/>
    </cacheField>
    <cacheField name="Coal &amp; Lignite" numFmtId="0">
      <sharedItems containsSemiMixedTypes="0" containsString="0" containsNumber="1" minValue="0" maxValue="17041.902999999998"/>
    </cacheField>
    <cacheField name="Gas" numFmtId="0">
      <sharedItems containsSemiMixedTypes="0" containsString="0" containsNumber="1" minValue="0" maxValue="25898.216999999997"/>
    </cacheField>
    <cacheField name="Hydro" numFmtId="0">
      <sharedItems containsSemiMixedTypes="0" containsString="0" containsNumber="1" minValue="0" maxValue="23611.787"/>
    </cacheField>
    <cacheField name="Nuclear" numFmtId="0">
      <sharedItems containsSemiMixedTypes="0" containsString="0" containsNumber="1" minValue="0" maxValue="9327.9959999999992"/>
    </cacheField>
    <cacheField name="Oil" numFmtId="0">
      <sharedItems containsSemiMixedTypes="0" containsString="0" containsNumber="1" minValue="0" maxValue="850.93399999999997"/>
    </cacheField>
    <cacheField name="Other Non RES" numFmtId="0">
      <sharedItems containsSemiMixedTypes="0" containsString="0" containsNumber="1" minValue="0" maxValue="9870.58"/>
    </cacheField>
    <cacheField name="Other RES" numFmtId="0">
      <sharedItems containsSemiMixedTypes="0" containsString="0" containsNumber="1" minValue="0" maxValue="7570.4"/>
    </cacheField>
    <cacheField name="Solar" numFmtId="0">
      <sharedItems containsSemiMixedTypes="0" containsString="0" containsNumber="1" minValue="0" maxValue="96139.648000000001"/>
    </cacheField>
    <cacheField name="Wind Offshore" numFmtId="0">
      <sharedItems containsSemiMixedTypes="0" containsString="0" containsNumber="1" minValue="0" maxValue="34399.605000000003"/>
    </cacheField>
    <cacheField name="Wind Onshore" numFmtId="0">
      <sharedItems containsSemiMixedTypes="0" containsString="0" containsNumber="1" minValue="0" maxValue="75371.898000000001"/>
    </cacheField>
    <cacheField name="Grand Total" numFmtId="0">
      <sharedItems containsSemiMixedTypes="0" containsString="0" containsNumber="1" minValue="605" maxValue="271430.90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gner, J.F. (Jan)" refreshedDate="45272.612968055553" createdVersion="8" refreshedVersion="8" minRefreshableVersion="3" recordCount="16" xr:uid="{2B97037A-8E40-478D-8ECB-7435D7F885F3}">
  <cacheSource type="worksheet">
    <worksheetSource ref="B1:G17" sheet="Comparison_old_new"/>
  </cacheSource>
  <cacheFields count="6">
    <cacheField name="Country" numFmtId="0">
      <sharedItems count="6">
        <s v="BE"/>
        <s v="DE"/>
        <s v="DK"/>
        <s v="NL"/>
        <s v="NO"/>
        <s v="UK"/>
      </sharedItems>
    </cacheField>
    <cacheField name="Gas" numFmtId="0">
      <sharedItems containsSemiMixedTypes="0" containsString="0" containsNumber="1" minValue="0" maxValue="15377.236670164601"/>
    </cacheField>
    <cacheField name="Nuclear" numFmtId="0">
      <sharedItems containsSemiMixedTypes="0" containsString="0" containsNumber="1" minValue="0" maxValue="9327.9959999999992"/>
    </cacheField>
    <cacheField name="Coal &amp; Lignite" numFmtId="0">
      <sharedItems containsSemiMixedTypes="0" containsString="0" containsNumber="1" minValue="0" maxValue="8225.0080514412293"/>
    </cacheField>
    <cacheField name="Gas old" numFmtId="0">
      <sharedItems containsSemiMixedTypes="0" containsString="0" containsNumber="1" minValue="0" maxValue="17559.590781593291"/>
    </cacheField>
    <cacheField name="Nuclear old" numFmtId="0">
      <sharedItems containsSemiMixedTypes="0" containsString="0" containsNumber="1" minValue="0" maxValue="3697.7510917030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d v="2000-12-01T00:00:00"/>
    <d v="2000-12-01T00:00:00"/>
    <n v="2"/>
    <x v="0"/>
    <s v="Saarland"/>
    <s v="Saarland"/>
    <n v="0"/>
    <n v="0"/>
    <n v="0"/>
    <d v="2000-12-01T00:00:00"/>
    <s v="DE_C0"/>
    <s v="Central"/>
    <n v="2576125043.658"/>
    <x v="0"/>
    <n v="205.11"/>
    <m/>
    <m/>
    <m/>
    <m/>
    <m/>
    <m/>
    <m/>
  </r>
  <r>
    <s v="BE10"/>
    <s v="BE10"/>
    <n v="2"/>
    <x v="1"/>
    <s v="RÃ©gion de Bruxelles-Capitale/ Brussels Hoofdstedelijk Gewest"/>
    <s v="RÃ©gion de Bruxelles-Capitale/ Brussels Hoofdstedelijk Gewest"/>
    <n v="0"/>
    <n v="0"/>
    <n v="0"/>
    <s v="BE10"/>
    <s v="BE_C0"/>
    <s v="Central"/>
    <n v="156979607.62200001"/>
    <x v="1"/>
    <m/>
    <m/>
    <m/>
    <m/>
    <m/>
    <m/>
    <m/>
    <m/>
  </r>
  <r>
    <s v="BE21"/>
    <s v="BE21"/>
    <n v="2"/>
    <x v="1"/>
    <s v="Prov. Antwerpen"/>
    <s v="Prov. Antwerpen"/>
    <n v="0"/>
    <n v="0"/>
    <n v="0"/>
    <s v="BE21"/>
    <s v="BE_C0"/>
    <s v="Central"/>
    <n v="2870793348.5929999"/>
    <x v="1"/>
    <n v="997.2"/>
    <m/>
    <m/>
    <m/>
    <m/>
    <m/>
    <m/>
    <m/>
  </r>
  <r>
    <s v="BE22"/>
    <s v="BE22"/>
    <n v="2"/>
    <x v="1"/>
    <s v="Prov. Limburg (BE)"/>
    <s v="Prov. Limburg (BE)"/>
    <n v="0"/>
    <n v="0"/>
    <n v="0"/>
    <s v="BE22"/>
    <s v="BE_C0"/>
    <s v="Central"/>
    <n v="2431119540.3720002"/>
    <x v="1"/>
    <n v="465"/>
    <m/>
    <m/>
    <m/>
    <m/>
    <m/>
    <m/>
    <m/>
  </r>
  <r>
    <s v="BE23"/>
    <s v="BE23"/>
    <n v="2"/>
    <x v="1"/>
    <s v="Prov. Oost-Vlaanderen"/>
    <s v="Prov. Oost-Vlaanderen"/>
    <n v="0"/>
    <n v="0"/>
    <n v="0"/>
    <s v="BE23"/>
    <s v="BE_C0"/>
    <s v="Central"/>
    <n v="3013985517.0349998"/>
    <x v="1"/>
    <n v="862.8"/>
    <m/>
    <m/>
    <m/>
    <m/>
    <n v="1039"/>
    <m/>
    <m/>
  </r>
  <r>
    <s v="BE24"/>
    <s v="BE24"/>
    <n v="2"/>
    <x v="1"/>
    <s v="Prov. Vlaams-Brabant"/>
    <s v="Prov. Vlaams-Brabant"/>
    <n v="0"/>
    <n v="0"/>
    <n v="0"/>
    <s v="BE24"/>
    <s v="BE_C0"/>
    <s v="Central"/>
    <n v="2122602323.6010001"/>
    <x v="1"/>
    <n v="720"/>
    <m/>
    <m/>
    <m/>
    <m/>
    <m/>
    <m/>
    <m/>
  </r>
  <r>
    <s v="BE25"/>
    <s v="BE25"/>
    <n v="2"/>
    <x v="1"/>
    <s v="Prov. West-Vlaanderen"/>
    <s v="Prov. West-Vlaanderen"/>
    <n v="0"/>
    <n v="0"/>
    <n v="0"/>
    <s v="BE25"/>
    <s v="BE_L1"/>
    <s v="Landing"/>
    <n v="3166530764.5539999"/>
    <x v="2"/>
    <n v="500.3"/>
    <m/>
    <m/>
    <m/>
    <m/>
    <m/>
    <m/>
    <m/>
  </r>
  <r>
    <s v="BE31"/>
    <s v="BE31"/>
    <n v="2"/>
    <x v="1"/>
    <s v="Prov. Brabant Wallon"/>
    <s v="Prov. Brabant Wallon"/>
    <n v="0"/>
    <n v="0"/>
    <n v="0"/>
    <s v="BE31"/>
    <s v="BE_C0"/>
    <s v="Central"/>
    <n v="1099997050.7590001"/>
    <x v="1"/>
    <m/>
    <m/>
    <m/>
    <m/>
    <m/>
    <m/>
    <m/>
    <m/>
  </r>
  <r>
    <s v="BE32"/>
    <s v="BE32"/>
    <n v="2"/>
    <x v="1"/>
    <s v="Prov. Hainaut"/>
    <s v="Prov. Hainaut"/>
    <n v="0"/>
    <n v="0"/>
    <n v="0"/>
    <s v="BE32"/>
    <s v="BE_C0"/>
    <s v="Central"/>
    <n v="3814953301.1550002"/>
    <x v="1"/>
    <n v="1214"/>
    <n v="144"/>
    <n v="144"/>
    <m/>
    <m/>
    <m/>
    <m/>
    <m/>
  </r>
  <r>
    <s v="BE33"/>
    <s v="BE33"/>
    <n v="2"/>
    <x v="1"/>
    <s v="Prov. LiÃ¨ge"/>
    <s v="Prov. LiÃ¨ge"/>
    <n v="0"/>
    <n v="0"/>
    <n v="0"/>
    <s v="BE33"/>
    <s v="BE_C0"/>
    <s v="Central"/>
    <n v="3853013586.7690001"/>
    <x v="1"/>
    <n v="470"/>
    <n v="1164"/>
    <n v="1164"/>
    <m/>
    <n v="49.7"/>
    <n v="1046"/>
    <m/>
    <m/>
  </r>
  <r>
    <s v="BE34"/>
    <s v="BE34"/>
    <n v="2"/>
    <x v="1"/>
    <s v="Prov. Luxembourg (BE)"/>
    <s v="Prov. Luxembourg (BE)"/>
    <n v="0"/>
    <n v="0"/>
    <n v="0"/>
    <s v="BE34"/>
    <s v="BE_C0"/>
    <s v="Central"/>
    <n v="4463419174.5930004"/>
    <x v="1"/>
    <m/>
    <m/>
    <m/>
    <m/>
    <m/>
    <m/>
    <m/>
    <m/>
  </r>
  <r>
    <s v="BE35"/>
    <s v="BE35"/>
    <n v="2"/>
    <x v="1"/>
    <s v="Prov. Namur"/>
    <s v="Prov. Namur"/>
    <n v="0"/>
    <n v="0"/>
    <n v="0"/>
    <s v="BE35"/>
    <s v="BE_C0"/>
    <s v="Central"/>
    <n v="3675959516.2379999"/>
    <x v="1"/>
    <n v="106"/>
    <m/>
    <m/>
    <m/>
    <m/>
    <m/>
    <m/>
    <m/>
  </r>
  <r>
    <s v="DE11"/>
    <s v="DE11"/>
    <n v="2"/>
    <x v="0"/>
    <s v="Stuttgart"/>
    <s v="Stuttgart"/>
    <n v="0"/>
    <n v="0"/>
    <n v="0"/>
    <s v="DE11"/>
    <s v="DE_C0"/>
    <s v="Central"/>
    <n v="10557908534.826"/>
    <x v="0"/>
    <n v="396.05099999999999"/>
    <m/>
    <m/>
    <m/>
    <m/>
    <m/>
    <m/>
    <n v="178.9"/>
  </r>
  <r>
    <s v="DE12"/>
    <s v="DE12"/>
    <n v="2"/>
    <x v="0"/>
    <s v="Karlsruhe"/>
    <s v="Karlsruhe"/>
    <n v="0"/>
    <n v="0"/>
    <n v="0"/>
    <s v="DE12"/>
    <s v="DE_C0"/>
    <s v="Central"/>
    <n v="6926706700.198"/>
    <x v="0"/>
    <n v="454"/>
    <n v="44"/>
    <n v="44"/>
    <m/>
    <n v="168"/>
    <m/>
    <n v="70"/>
    <n v="40"/>
  </r>
  <r>
    <s v="DE13"/>
    <s v="DE13"/>
    <n v="2"/>
    <x v="0"/>
    <s v="Freiburg"/>
    <s v="Freiburg"/>
    <n v="0"/>
    <n v="0"/>
    <n v="0"/>
    <s v="DE13"/>
    <s v="DE_C0"/>
    <s v="Central"/>
    <n v="9403351539.8069992"/>
    <x v="0"/>
    <n v="135.6"/>
    <n v="1776.8"/>
    <n v="1776.8"/>
    <m/>
    <n v="124"/>
    <m/>
    <m/>
    <m/>
  </r>
  <r>
    <s v="DE14"/>
    <s v="DE14"/>
    <n v="2"/>
    <x v="0"/>
    <s v="TÃ¼bingen"/>
    <s v="TÃ¼bingen"/>
    <n v="0"/>
    <n v="0"/>
    <n v="0"/>
    <s v="DE14"/>
    <s v="DE_C0"/>
    <s v="Central"/>
    <n v="9139598246.0230007"/>
    <x v="0"/>
    <n v="13.4"/>
    <n v="90"/>
    <n v="90"/>
    <m/>
    <n v="100"/>
    <m/>
    <m/>
    <m/>
  </r>
  <r>
    <s v="DE21"/>
    <s v="DE21"/>
    <n v="2"/>
    <x v="0"/>
    <s v="Oberbayern"/>
    <s v="Oberbayern"/>
    <n v="0"/>
    <n v="0"/>
    <n v="0"/>
    <s v="DE21"/>
    <s v="DE_C0"/>
    <s v="Central"/>
    <n v="17525285996.240002"/>
    <x v="0"/>
    <n v="3054.25"/>
    <n v="92"/>
    <n v="92"/>
    <n v="124"/>
    <n v="483.3"/>
    <m/>
    <m/>
    <m/>
  </r>
  <r>
    <s v="DE22"/>
    <s v="DE22"/>
    <n v="2"/>
    <x v="0"/>
    <s v="Niederbayern"/>
    <s v="Niederbayern"/>
    <n v="0"/>
    <n v="0"/>
    <n v="0"/>
    <s v="DE22"/>
    <s v="DE_C0"/>
    <s v="Central"/>
    <n v="10317552608.841"/>
    <x v="0"/>
    <n v="192.5"/>
    <m/>
    <m/>
    <m/>
    <n v="353.6"/>
    <m/>
    <m/>
    <m/>
  </r>
  <r>
    <s v="DE23"/>
    <s v="DE23"/>
    <n v="2"/>
    <x v="0"/>
    <s v="Oberpfalz"/>
    <s v="Oberpfalz"/>
    <n v="0"/>
    <n v="0"/>
    <n v="0"/>
    <s v="DE23"/>
    <s v="DE_C0"/>
    <s v="Central"/>
    <n v="9690006337.5039997"/>
    <x v="0"/>
    <n v="13.25"/>
    <n v="167.1"/>
    <n v="167.1"/>
    <m/>
    <n v="25"/>
    <m/>
    <m/>
    <m/>
  </r>
  <r>
    <s v="DE24"/>
    <s v="DE24"/>
    <n v="2"/>
    <x v="0"/>
    <s v="Oberfranken"/>
    <s v="Oberfranken"/>
    <n v="0"/>
    <n v="0"/>
    <n v="0"/>
    <s v="DE24"/>
    <s v="DE_C0"/>
    <s v="Central"/>
    <n v="7237854247.9770002"/>
    <x v="0"/>
    <m/>
    <m/>
    <m/>
    <m/>
    <m/>
    <m/>
    <m/>
    <m/>
  </r>
  <r>
    <s v="DE25"/>
    <s v="DE25"/>
    <n v="2"/>
    <x v="0"/>
    <s v="Mittelfranken"/>
    <s v="Mittelfranken"/>
    <n v="0"/>
    <n v="0"/>
    <n v="0"/>
    <s v="DE25"/>
    <s v="DE_C0"/>
    <s v="Central"/>
    <n v="7251418056.1990004"/>
    <x v="0"/>
    <n v="199.6"/>
    <n v="160"/>
    <n v="160"/>
    <m/>
    <n v="26.56"/>
    <m/>
    <m/>
    <m/>
  </r>
  <r>
    <s v="DE26"/>
    <s v="DE26"/>
    <n v="2"/>
    <x v="0"/>
    <s v="Unterfranken"/>
    <s v="Unterfranken"/>
    <n v="0"/>
    <n v="0"/>
    <n v="0"/>
    <s v="DE26"/>
    <s v="DE_C0"/>
    <s v="Central"/>
    <n v="8528171928.7309999"/>
    <x v="0"/>
    <n v="373"/>
    <n v="164"/>
    <n v="164"/>
    <m/>
    <n v="59.7"/>
    <m/>
    <m/>
    <m/>
  </r>
  <r>
    <s v="DE27"/>
    <s v="DE27"/>
    <n v="2"/>
    <x v="0"/>
    <s v="Schwaben"/>
    <s v="Schwaben"/>
    <n v="0"/>
    <n v="0"/>
    <n v="0"/>
    <s v="DE27"/>
    <s v="DE_C0"/>
    <s v="Central"/>
    <n v="10030908230.174999"/>
    <x v="0"/>
    <n v="30.7"/>
    <m/>
    <m/>
    <n v="45.5"/>
    <n v="86.4"/>
    <m/>
    <m/>
    <m/>
  </r>
  <r>
    <s v="DE30"/>
    <s v="DE30"/>
    <n v="2"/>
    <x v="0"/>
    <s v="Berlin"/>
    <s v="Berlin"/>
    <n v="0"/>
    <n v="0"/>
    <n v="0"/>
    <s v="DE30"/>
    <s v="DE_C1"/>
    <s v="Central"/>
    <n v="892446934.19000006"/>
    <x v="0"/>
    <n v="1010"/>
    <m/>
    <m/>
    <m/>
    <m/>
    <m/>
    <m/>
    <m/>
  </r>
  <r>
    <s v="DE40"/>
    <s v="DE40"/>
    <n v="2"/>
    <x v="0"/>
    <s v="Brandenburg"/>
    <s v="Brandenburg"/>
    <n v="0"/>
    <n v="0"/>
    <n v="0"/>
    <s v="DE40"/>
    <s v="DE_C1"/>
    <s v="Central"/>
    <n v="29645582243.755001"/>
    <x v="0"/>
    <n v="447.8"/>
    <m/>
    <m/>
    <m/>
    <n v="38.1"/>
    <m/>
    <n v="359"/>
    <n v="115.4"/>
  </r>
  <r>
    <s v="DE50"/>
    <s v="DE50"/>
    <n v="2"/>
    <x v="0"/>
    <s v="Bremen"/>
    <s v="Bremen"/>
    <n v="0"/>
    <n v="0"/>
    <n v="0"/>
    <s v="DE50"/>
    <s v="DE_L2"/>
    <s v="Landing"/>
    <n v="413860982.208"/>
    <x v="3"/>
    <n v="640.79999999999995"/>
    <m/>
    <m/>
    <m/>
    <m/>
    <m/>
    <m/>
    <n v="77"/>
  </r>
  <r>
    <s v="DE60"/>
    <s v="DE60"/>
    <n v="2"/>
    <x v="0"/>
    <s v="Hamburg"/>
    <s v="Hamburg"/>
    <n v="0"/>
    <n v="0"/>
    <n v="0"/>
    <s v="DE60"/>
    <s v="DE_L1"/>
    <s v="Landing"/>
    <n v="751954388.30700004"/>
    <x v="4"/>
    <n v="127"/>
    <m/>
    <m/>
    <m/>
    <m/>
    <m/>
    <m/>
    <m/>
  </r>
  <r>
    <s v="DE71"/>
    <s v="DE71"/>
    <n v="2"/>
    <x v="0"/>
    <s v="Darmstadt"/>
    <s v="Darmstadt"/>
    <n v="0"/>
    <n v="0"/>
    <n v="0"/>
    <s v="DE71"/>
    <s v="DE_C0"/>
    <s v="Central"/>
    <n v="7438356569.3500004"/>
    <x v="0"/>
    <n v="631.31500000000005"/>
    <m/>
    <m/>
    <m/>
    <m/>
    <m/>
    <m/>
    <n v="83"/>
  </r>
  <r>
    <s v="DE72"/>
    <s v="DE72"/>
    <n v="2"/>
    <x v="0"/>
    <s v="GieÃŸen"/>
    <s v="GieÃŸen"/>
    <n v="0"/>
    <n v="0"/>
    <n v="0"/>
    <s v="DE72"/>
    <s v="DE_C1"/>
    <s v="Central"/>
    <n v="5384236729.9069996"/>
    <x v="0"/>
    <m/>
    <m/>
    <m/>
    <m/>
    <m/>
    <m/>
    <m/>
    <m/>
  </r>
  <r>
    <s v="DE73"/>
    <s v="DE73"/>
    <n v="2"/>
    <x v="0"/>
    <s v="Kassel"/>
    <s v="Kassel"/>
    <n v="0"/>
    <n v="0"/>
    <n v="0"/>
    <s v="DE73"/>
    <s v="DE_C1"/>
    <s v="Central"/>
    <n v="8277728945.7180004"/>
    <x v="0"/>
    <n v="199"/>
    <n v="480"/>
    <n v="480"/>
    <m/>
    <n v="19"/>
    <m/>
    <n v="24.8"/>
    <m/>
  </r>
  <r>
    <s v="DE80"/>
    <s v="DE80"/>
    <n v="2"/>
    <x v="0"/>
    <s v="Mecklenburg-Vorpommern"/>
    <s v="Mecklenburg-Vorpommern"/>
    <n v="0"/>
    <n v="0"/>
    <n v="0"/>
    <s v="DE80"/>
    <s v="DE_C1"/>
    <s v="Central"/>
    <n v="23204754864.013"/>
    <x v="0"/>
    <n v="318.7"/>
    <m/>
    <m/>
    <m/>
    <m/>
    <m/>
    <m/>
    <n v="17"/>
  </r>
  <r>
    <s v="DE91"/>
    <s v="DE91"/>
    <n v="2"/>
    <x v="0"/>
    <s v="Braunschweig"/>
    <s v="Braunschweig"/>
    <n v="0"/>
    <n v="0"/>
    <n v="0"/>
    <s v="DE91"/>
    <s v="DE_C1"/>
    <s v="Central"/>
    <n v="8122547967.0240002"/>
    <x v="0"/>
    <n v="46.31"/>
    <n v="220"/>
    <n v="220"/>
    <m/>
    <n v="16.399999999999999"/>
    <m/>
    <m/>
    <m/>
  </r>
  <r>
    <s v="DE92"/>
    <s v="DE92"/>
    <n v="2"/>
    <x v="0"/>
    <s v="Hannover"/>
    <s v="Hannover"/>
    <n v="0"/>
    <n v="0"/>
    <n v="0"/>
    <s v="DE92"/>
    <s v="DE_C1"/>
    <s v="Central"/>
    <n v="9077946079.3349991"/>
    <x v="5"/>
    <n v="260"/>
    <m/>
    <m/>
    <m/>
    <m/>
    <m/>
    <m/>
    <m/>
  </r>
  <r>
    <s v="DE93"/>
    <s v="DE93"/>
    <n v="2"/>
    <x v="0"/>
    <s v="LÃ¼neburg"/>
    <s v="LÃ¼neburg"/>
    <n v="0"/>
    <n v="0"/>
    <n v="0"/>
    <s v="DE93"/>
    <s v="DE_L1"/>
    <s v="Landing"/>
    <n v="15547121596.82"/>
    <x v="4"/>
    <n v="200.72"/>
    <n v="120"/>
    <n v="120"/>
    <m/>
    <m/>
    <m/>
    <m/>
    <m/>
  </r>
  <r>
    <s v="DE94"/>
    <s v="DE94"/>
    <n v="2"/>
    <x v="0"/>
    <s v="Weser-Ems"/>
    <s v="Weser-Ems"/>
    <n v="0"/>
    <n v="0"/>
    <n v="0"/>
    <s v="DE94"/>
    <s v="DE_L2"/>
    <s v="Landing"/>
    <n v="14985560497.969"/>
    <x v="3"/>
    <n v="4128.1000000000004"/>
    <m/>
    <m/>
    <m/>
    <m/>
    <m/>
    <m/>
    <m/>
  </r>
  <r>
    <s v="DEA1"/>
    <s v="DEA1"/>
    <n v="2"/>
    <x v="0"/>
    <s v="DÃ¼sseldorf"/>
    <s v="DÃ¼sseldorf"/>
    <n v="0"/>
    <n v="0"/>
    <n v="0"/>
    <s v="DEA1"/>
    <s v="DE_L3"/>
    <s v="Landing"/>
    <n v="5290815750.7440004"/>
    <x v="6"/>
    <n v="1756.998"/>
    <m/>
    <m/>
    <m/>
    <m/>
    <m/>
    <n v="60"/>
    <n v="61.5"/>
  </r>
  <r>
    <s v="DEA2"/>
    <s v="DEA2"/>
    <n v="2"/>
    <x v="0"/>
    <s v="KÃ¶ln"/>
    <s v="KÃ¶ln"/>
    <n v="0"/>
    <n v="0"/>
    <n v="0"/>
    <s v="DEA2"/>
    <s v="DE_L3"/>
    <s v="Landing"/>
    <n v="7359159696.5380001"/>
    <x v="6"/>
    <n v="2821.8"/>
    <m/>
    <m/>
    <m/>
    <n v="14"/>
    <m/>
    <n v="97.1"/>
    <n v="51.4"/>
  </r>
  <r>
    <s v="DEA3"/>
    <s v="DEA3"/>
    <n v="2"/>
    <x v="0"/>
    <s v="MÃ¼nster"/>
    <s v="MÃ¼nster"/>
    <n v="0"/>
    <n v="0"/>
    <n v="0"/>
    <s v="DEA3"/>
    <s v="DE_L3"/>
    <s v="Central"/>
    <n v="6920854036.5380001"/>
    <x v="6"/>
    <n v="357.24"/>
    <m/>
    <m/>
    <m/>
    <m/>
    <m/>
    <m/>
    <n v="27.2"/>
  </r>
  <r>
    <s v="DEA4"/>
    <s v="DEA4"/>
    <n v="2"/>
    <x v="0"/>
    <s v="Detmold"/>
    <s v="Detmold"/>
    <n v="0"/>
    <n v="0"/>
    <n v="0"/>
    <s v="DEA4"/>
    <s v="DE_C1"/>
    <s v="Central"/>
    <n v="6515422808.1140003"/>
    <x v="5"/>
    <n v="85.3"/>
    <m/>
    <m/>
    <m/>
    <m/>
    <m/>
    <m/>
    <m/>
  </r>
  <r>
    <s v="DEA5"/>
    <s v="DEA5"/>
    <n v="2"/>
    <x v="0"/>
    <s v="Arnsberg"/>
    <s v="Arnsberg"/>
    <n v="0"/>
    <n v="0"/>
    <n v="0"/>
    <s v="DEA5"/>
    <s v="DE_C1"/>
    <s v="Central"/>
    <n v="8027080178.9569998"/>
    <x v="0"/>
    <n v="1357.5"/>
    <n v="440"/>
    <n v="440"/>
    <m/>
    <n v="75"/>
    <m/>
    <m/>
    <m/>
  </r>
  <r>
    <s v="DEB1"/>
    <s v="DEB1"/>
    <n v="2"/>
    <x v="0"/>
    <s v="Koblenz"/>
    <s v="Koblenz"/>
    <n v="0"/>
    <n v="0"/>
    <n v="0"/>
    <s v="DEB1"/>
    <s v="DE_C1"/>
    <s v="Central"/>
    <n v="8074998143.1859999"/>
    <x v="0"/>
    <n v="47.2"/>
    <m/>
    <m/>
    <m/>
    <n v="68.8"/>
    <m/>
    <m/>
    <n v="12.5"/>
  </r>
  <r>
    <s v="DEB2"/>
    <s v="DEB2"/>
    <n v="2"/>
    <x v="0"/>
    <s v="Trier"/>
    <s v="Trier"/>
    <n v="0"/>
    <n v="0"/>
    <n v="0"/>
    <s v="DEB2"/>
    <s v="DE_C1"/>
    <s v="Central"/>
    <n v="4925888617.408"/>
    <x v="0"/>
    <m/>
    <m/>
    <m/>
    <m/>
    <n v="106.9"/>
    <m/>
    <m/>
    <m/>
  </r>
  <r>
    <s v="DEB3"/>
    <s v="DEB3"/>
    <n v="2"/>
    <x v="0"/>
    <s v="Rheinhessen-Pfalz"/>
    <s v="Rheinhessen-Pfalz"/>
    <n v="0"/>
    <n v="0"/>
    <n v="0"/>
    <s v="DEB3"/>
    <s v="DE_C0"/>
    <s v="Central"/>
    <n v="6853688253.526"/>
    <x v="0"/>
    <n v="2159"/>
    <m/>
    <m/>
    <m/>
    <m/>
    <m/>
    <m/>
    <n v="15.6"/>
  </r>
  <r>
    <s v="DED2"/>
    <s v="DED2"/>
    <n v="2"/>
    <x v="0"/>
    <s v="Dresden"/>
    <s v="Dresden"/>
    <n v="0"/>
    <n v="0"/>
    <n v="0"/>
    <s v="DED2"/>
    <s v="DE_C1"/>
    <s v="Central"/>
    <n v="7943982559.2709999"/>
    <x v="0"/>
    <n v="341.8"/>
    <n v="39.799999999999997"/>
    <n v="39.799999999999997"/>
    <m/>
    <m/>
    <m/>
    <m/>
    <m/>
  </r>
  <r>
    <s v="DED4"/>
    <s v="DED4"/>
    <n v="2"/>
    <x v="0"/>
    <s v="Chemnitz"/>
    <s v="Chemnitz"/>
    <n v="0"/>
    <n v="0"/>
    <n v="0"/>
    <s v="DED4"/>
    <s v="DE_C1"/>
    <s v="Central"/>
    <n v="6529475159.3809996"/>
    <x v="0"/>
    <n v="45.23"/>
    <n v="960"/>
    <n v="960"/>
    <m/>
    <n v="31.3"/>
    <m/>
    <m/>
    <m/>
  </r>
  <r>
    <s v="DED5"/>
    <s v="DED5"/>
    <n v="2"/>
    <x v="0"/>
    <s v="Leipzig"/>
    <s v="Leipzig"/>
    <n v="0"/>
    <n v="0"/>
    <n v="0"/>
    <s v="DED5"/>
    <s v="DE_C1"/>
    <s v="Central"/>
    <n v="3975690200.7470002"/>
    <x v="0"/>
    <n v="515.6"/>
    <m/>
    <m/>
    <m/>
    <m/>
    <m/>
    <n v="17"/>
    <m/>
  </r>
  <r>
    <s v="DEE0"/>
    <s v="DEE0"/>
    <n v="2"/>
    <x v="0"/>
    <s v="Sachsen-Anhalt"/>
    <s v="Sachsen-Anhalt"/>
    <n v="0"/>
    <n v="0"/>
    <n v="0"/>
    <s v="DEE0"/>
    <s v="DE_C1"/>
    <s v="Central"/>
    <n v="20554254647.942001"/>
    <x v="0"/>
    <n v="909.4"/>
    <n v="79.7"/>
    <n v="79.7"/>
    <m/>
    <m/>
    <m/>
    <n v="212.5"/>
    <n v="149.9"/>
  </r>
  <r>
    <s v="DEF0"/>
    <s v="DEF0"/>
    <n v="2"/>
    <x v="0"/>
    <s v="Schleswig-Holstein"/>
    <s v="Schleswig-Holstein"/>
    <n v="0"/>
    <n v="0"/>
    <n v="0"/>
    <s v="DEF0"/>
    <s v="DE_L1"/>
    <s v="Landing"/>
    <n v="15669451010.955"/>
    <x v="4"/>
    <n v="209.5"/>
    <m/>
    <m/>
    <m/>
    <m/>
    <m/>
    <m/>
    <n v="17"/>
  </r>
  <r>
    <s v="DEG0"/>
    <s v="DEG0"/>
    <n v="2"/>
    <x v="0"/>
    <s v="ThÃ¼ringen"/>
    <s v="ThÃ¼ringen"/>
    <n v="0"/>
    <n v="0"/>
    <n v="0"/>
    <s v="DEG0"/>
    <s v="DE_C1"/>
    <s v="Central"/>
    <n v="16195307928.483999"/>
    <x v="0"/>
    <n v="1528.1"/>
    <n v="1459.8"/>
    <n v="1459.8"/>
    <m/>
    <m/>
    <m/>
    <m/>
    <n v="12.1"/>
  </r>
  <r>
    <s v="DK01"/>
    <s v="DK01"/>
    <n v="2"/>
    <x v="2"/>
    <s v="Hovedstaden"/>
    <s v="Hovedstaden"/>
    <n v="0"/>
    <n v="0"/>
    <n v="0"/>
    <s v="DK01"/>
    <s v="DK_C0"/>
    <s v="Central"/>
    <n v="2567900402.7810001"/>
    <x v="7"/>
    <n v="861"/>
    <m/>
    <m/>
    <m/>
    <m/>
    <m/>
    <m/>
    <m/>
  </r>
  <r>
    <s v="DK02"/>
    <s v="DK02"/>
    <n v="2"/>
    <x v="2"/>
    <s v="SjÃ¦lland"/>
    <s v="SjÃ¦lland"/>
    <n v="0"/>
    <n v="0"/>
    <n v="0"/>
    <s v="DK02"/>
    <s v="DK_C0"/>
    <s v="Central"/>
    <n v="7308193494.1990004"/>
    <x v="7"/>
    <m/>
    <m/>
    <m/>
    <m/>
    <m/>
    <m/>
    <m/>
    <m/>
  </r>
  <r>
    <s v="DK03"/>
    <s v="DK03"/>
    <n v="2"/>
    <x v="2"/>
    <s v="Syddanmark"/>
    <s v="Syddanmark"/>
    <n v="0"/>
    <n v="0"/>
    <n v="0"/>
    <s v="DK03"/>
    <s v="DK_L3"/>
    <s v="Landing"/>
    <n v="12123528847.561001"/>
    <x v="7"/>
    <n v="77"/>
    <m/>
    <m/>
    <m/>
    <m/>
    <m/>
    <m/>
    <m/>
  </r>
  <r>
    <s v="DK04"/>
    <s v="DK04"/>
    <n v="2"/>
    <x v="2"/>
    <s v="Midtjylland"/>
    <s v="Midtjylland"/>
    <n v="0"/>
    <n v="0"/>
    <n v="0"/>
    <s v="DK04"/>
    <s v="DK_L1"/>
    <s v="Landing"/>
    <n v="13551368768.309"/>
    <x v="7"/>
    <n v="281.2"/>
    <m/>
    <m/>
    <m/>
    <m/>
    <m/>
    <m/>
    <m/>
  </r>
  <r>
    <s v="DK05"/>
    <s v="DK05"/>
    <n v="2"/>
    <x v="2"/>
    <s v="Nordjylland"/>
    <s v="Nordjylland"/>
    <n v="0"/>
    <n v="0"/>
    <n v="0"/>
    <s v="DK05"/>
    <s v="DK_L1"/>
    <s v="Landing"/>
    <n v="8102150839.2620001"/>
    <x v="7"/>
    <n v="84"/>
    <m/>
    <m/>
    <m/>
    <m/>
    <m/>
    <m/>
    <m/>
  </r>
  <r>
    <s v="NL11"/>
    <s v="NL11"/>
    <n v="2"/>
    <x v="3"/>
    <s v="Groningen"/>
    <s v="Groningen"/>
    <n v="0"/>
    <n v="0"/>
    <n v="0"/>
    <s v="NL11"/>
    <s v="NL_L1"/>
    <s v="Landing"/>
    <n v="2411695571.612"/>
    <x v="8"/>
    <n v="48"/>
    <m/>
    <m/>
    <m/>
    <m/>
    <m/>
    <m/>
    <m/>
  </r>
  <r>
    <s v="NL12"/>
    <s v="NL12"/>
    <n v="2"/>
    <x v="3"/>
    <s v="Friesland (NL)"/>
    <s v="Friesland (NL)"/>
    <n v="0"/>
    <n v="0"/>
    <n v="0"/>
    <s v="NL12"/>
    <s v="NL_L1"/>
    <s v="Central"/>
    <n v="3988043573.5970001"/>
    <x v="8"/>
    <n v="144"/>
    <m/>
    <m/>
    <m/>
    <m/>
    <m/>
    <m/>
    <m/>
  </r>
  <r>
    <s v="NL13"/>
    <s v="NL13"/>
    <n v="2"/>
    <x v="3"/>
    <s v="Drenthe"/>
    <s v="Drenthe"/>
    <n v="0"/>
    <n v="0"/>
    <n v="0"/>
    <s v="NL13"/>
    <s v="NL_L1"/>
    <s v="Central"/>
    <n v="2676640574.4289999"/>
    <x v="8"/>
    <n v="278"/>
    <m/>
    <m/>
    <m/>
    <m/>
    <m/>
    <m/>
    <m/>
  </r>
  <r>
    <s v="NL21"/>
    <s v="NL21"/>
    <n v="2"/>
    <x v="3"/>
    <s v="Overijssel"/>
    <s v="Overijssel"/>
    <n v="0"/>
    <n v="0"/>
    <n v="0"/>
    <s v="NL21"/>
    <s v="NL_C0"/>
    <s v="Central"/>
    <n v="3421944275.2389998"/>
    <x v="9"/>
    <n v="60"/>
    <m/>
    <m/>
    <m/>
    <m/>
    <m/>
    <m/>
    <m/>
  </r>
  <r>
    <s v="NL22"/>
    <s v="NL22"/>
    <n v="2"/>
    <x v="3"/>
    <s v="Gelderland"/>
    <s v="Gelderland"/>
    <n v="0"/>
    <n v="0"/>
    <n v="0"/>
    <s v="NL22"/>
    <s v="NL_C0"/>
    <s v="Central"/>
    <n v="5147215320.5380001"/>
    <x v="9"/>
    <n v="196"/>
    <m/>
    <m/>
    <m/>
    <m/>
    <m/>
    <m/>
    <m/>
  </r>
  <r>
    <s v="NL23"/>
    <s v="NL23"/>
    <n v="2"/>
    <x v="3"/>
    <s v="Flevoland"/>
    <s v="Flevoland"/>
    <n v="0"/>
    <n v="0"/>
    <n v="0"/>
    <s v="NL23"/>
    <s v="NL_C0"/>
    <s v="Central"/>
    <n v="2409387765.401"/>
    <x v="8"/>
    <n v="872.1"/>
    <m/>
    <m/>
    <m/>
    <m/>
    <m/>
    <m/>
    <m/>
  </r>
  <r>
    <s v="NL31"/>
    <s v="NL31"/>
    <n v="2"/>
    <x v="3"/>
    <s v="Utrecht"/>
    <s v="Utrecht"/>
    <n v="0"/>
    <n v="0"/>
    <n v="0"/>
    <s v="NL31"/>
    <s v="NL_C0"/>
    <s v="Central"/>
    <n v="1451932912.757"/>
    <x v="10"/>
    <n v="350"/>
    <m/>
    <m/>
    <m/>
    <m/>
    <m/>
    <m/>
    <m/>
  </r>
  <r>
    <s v="NL32"/>
    <s v="NL32"/>
    <n v="2"/>
    <x v="3"/>
    <s v="Noord-Holland"/>
    <s v="Noord-Holland"/>
    <n v="0"/>
    <n v="0"/>
    <n v="0"/>
    <s v="NL32"/>
    <s v="NL_L2"/>
    <s v="Landing"/>
    <n v="3409787662.0050001"/>
    <x v="10"/>
    <n v="684"/>
    <m/>
    <m/>
    <m/>
    <m/>
    <m/>
    <m/>
    <m/>
  </r>
  <r>
    <s v="NL33"/>
    <s v="NL33"/>
    <n v="2"/>
    <x v="3"/>
    <s v="Zuid-Holland"/>
    <s v="Zuid-Holland"/>
    <n v="0"/>
    <n v="0"/>
    <n v="0"/>
    <s v="NL33"/>
    <s v="NL_L2"/>
    <s v="Landing"/>
    <n v="3244361979.033"/>
    <x v="11"/>
    <n v="2648"/>
    <m/>
    <m/>
    <m/>
    <m/>
    <m/>
    <m/>
    <m/>
  </r>
  <r>
    <s v="NL34"/>
    <s v="NL34"/>
    <n v="2"/>
    <x v="3"/>
    <s v="Zeeland"/>
    <s v="Zeeland"/>
    <n v="0"/>
    <n v="0"/>
    <n v="0"/>
    <s v="NL34"/>
    <s v="NL_L3"/>
    <s v="Landing"/>
    <n v="1916967671.5969999"/>
    <x v="11"/>
    <n v="1393"/>
    <m/>
    <m/>
    <m/>
    <m/>
    <n v="485"/>
    <m/>
    <m/>
  </r>
  <r>
    <s v="NL41"/>
    <s v="NL41"/>
    <n v="2"/>
    <x v="3"/>
    <s v="Noord-Brabant"/>
    <s v="Noord-Brabant"/>
    <n v="0"/>
    <n v="0"/>
    <n v="0"/>
    <s v="NL41"/>
    <s v="NL_C0"/>
    <s v="Central"/>
    <n v="5082400255.934"/>
    <x v="9"/>
    <n v="911"/>
    <m/>
    <m/>
    <m/>
    <m/>
    <m/>
    <m/>
    <m/>
  </r>
  <r>
    <s v="NL42"/>
    <s v="NL42"/>
    <n v="2"/>
    <x v="3"/>
    <s v="Limburg (NL)"/>
    <s v="Limburg (NL)"/>
    <n v="0"/>
    <n v="0"/>
    <n v="0"/>
    <s v="NL42"/>
    <s v="NL_C0"/>
    <s v="Central"/>
    <n v="2214179069.5939999"/>
    <x v="9"/>
    <n v="1513"/>
    <m/>
    <m/>
    <m/>
    <m/>
    <m/>
    <m/>
    <m/>
  </r>
  <r>
    <s v="NO02"/>
    <s v="NO02"/>
    <n v="2"/>
    <x v="4"/>
    <s v="Innlandet"/>
    <s v="Innlandet"/>
    <n v="0"/>
    <n v="0"/>
    <n v="0"/>
    <s v="NO02"/>
    <s v="NO_C0"/>
    <s v="Central"/>
    <n v="52078712142.403"/>
    <x v="12"/>
    <m/>
    <m/>
    <m/>
    <n v="2198.81"/>
    <m/>
    <m/>
    <m/>
    <m/>
  </r>
  <r>
    <s v="NO06"/>
    <s v="NO06"/>
    <n v="2"/>
    <x v="4"/>
    <s v="TrÃ¸ndelag"/>
    <s v="TrÃ¸ndelag"/>
    <n v="0"/>
    <n v="0"/>
    <n v="0"/>
    <s v="NO06"/>
    <s v="NO_C0"/>
    <s v="Central"/>
    <n v="41539943806.242996"/>
    <x v="12"/>
    <m/>
    <n v="60.3"/>
    <n v="60.3"/>
    <n v="1496.04"/>
    <m/>
    <m/>
    <m/>
    <m/>
  </r>
  <r>
    <s v="NO07"/>
    <s v="NO07"/>
    <n v="2"/>
    <x v="4"/>
    <s v="Nord-Norge"/>
    <s v="Nord-Norge"/>
    <n v="0"/>
    <n v="0"/>
    <n v="0"/>
    <s v="NO07"/>
    <s v="NO_C0"/>
    <s v="Central"/>
    <n v="112212815362.959"/>
    <x v="12"/>
    <n v="0"/>
    <m/>
    <m/>
    <n v="4450.7669999999998"/>
    <m/>
    <m/>
    <m/>
    <m/>
  </r>
  <r>
    <s v="NO08"/>
    <s v="NO08"/>
    <n v="2"/>
    <x v="4"/>
    <s v="Oslo og Viken"/>
    <s v="Oslo og Viken"/>
    <n v="0"/>
    <n v="0"/>
    <n v="0"/>
    <s v="NO08"/>
    <s v="NO_C0"/>
    <s v="Central"/>
    <n v="25015746094.099998"/>
    <x v="12"/>
    <m/>
    <m/>
    <m/>
    <n v="2195.0749999999998"/>
    <m/>
    <m/>
    <m/>
    <m/>
  </r>
  <r>
    <s v="NO09"/>
    <s v="NO09"/>
    <n v="2"/>
    <x v="4"/>
    <s v="Agder og SÃ¸r-Ã˜stlandet"/>
    <s v="Agder og SÃ¸r-Ã˜stlandet"/>
    <n v="0"/>
    <n v="0"/>
    <n v="0"/>
    <s v="NO09"/>
    <s v="NO_L2"/>
    <s v="Landing"/>
    <n v="33906278755.891998"/>
    <x v="12"/>
    <m/>
    <m/>
    <m/>
    <n v="5514.5924999999997"/>
    <m/>
    <m/>
    <m/>
    <m/>
  </r>
  <r>
    <s v="NO0A"/>
    <s v="NO0A"/>
    <n v="2"/>
    <x v="4"/>
    <s v="Vestlandet"/>
    <s v="Vestlandet"/>
    <n v="0"/>
    <n v="0"/>
    <n v="0"/>
    <s v="NO0A"/>
    <s v="NO_L1"/>
    <s v="Landing"/>
    <n v="57848873374.878998"/>
    <x v="12"/>
    <m/>
    <n v="222"/>
    <n v="222"/>
    <n v="12652.643899999999"/>
    <m/>
    <m/>
    <m/>
    <m/>
  </r>
  <r>
    <s v="NO0B"/>
    <s v="NO0B"/>
    <n v="2"/>
    <x v="4"/>
    <s v="Jan Mayen and Svalbard"/>
    <s v="Jan Mayen and Svalbard"/>
    <m/>
    <n v="0"/>
    <n v="0"/>
    <s v="NO0B"/>
    <s v="NO_C0"/>
    <s v="Central"/>
    <n v="63347143651.456001"/>
    <x v="12"/>
    <m/>
    <m/>
    <m/>
    <m/>
    <m/>
    <m/>
    <m/>
    <m/>
  </r>
  <r>
    <s v="UKC1"/>
    <s v="UKC1"/>
    <n v="2"/>
    <x v="5"/>
    <s v="Tees Valley and Durham"/>
    <s v="Tees Valley and Durham"/>
    <n v="0"/>
    <n v="0"/>
    <n v="0"/>
    <s v="UKC1"/>
    <s v="UK_L2"/>
    <s v="Landing"/>
    <n v="3033883765.0609999"/>
    <x v="13"/>
    <n v="50"/>
    <m/>
    <m/>
    <m/>
    <m/>
    <m/>
    <m/>
    <n v="49"/>
  </r>
  <r>
    <s v="UKC2"/>
    <s v="UKC2"/>
    <n v="2"/>
    <x v="5"/>
    <s v="Northumberland and Tyne and Wear"/>
    <s v="Northumberland and Tyne and Wear"/>
    <n v="0"/>
    <n v="0"/>
    <n v="0"/>
    <s v="UKC2"/>
    <s v="UK_L2"/>
    <s v="Landing"/>
    <n v="5577557197.9280005"/>
    <x v="13"/>
    <m/>
    <m/>
    <m/>
    <m/>
    <m/>
    <m/>
    <m/>
    <m/>
  </r>
  <r>
    <s v="UKD1"/>
    <s v="UKD1"/>
    <n v="2"/>
    <x v="5"/>
    <s v="Cumbria"/>
    <s v="Cumbria"/>
    <n v="0"/>
    <n v="0"/>
    <n v="0"/>
    <s v="UKD1"/>
    <s v="UK_L2"/>
    <s v="Central"/>
    <n v="6839831680.8610001"/>
    <x v="13"/>
    <n v="409"/>
    <m/>
    <m/>
    <m/>
    <m/>
    <m/>
    <m/>
    <m/>
  </r>
  <r>
    <s v="UKD3"/>
    <s v="UKD3"/>
    <n v="2"/>
    <x v="5"/>
    <s v="Greater Manchester"/>
    <s v="Greater Manchester"/>
    <n v="0"/>
    <n v="0"/>
    <n v="0"/>
    <s v="UKD3"/>
    <s v="UK_L2"/>
    <s v="Central"/>
    <n v="1282063419.2149999"/>
    <x v="13"/>
    <n v="1045"/>
    <m/>
    <m/>
    <m/>
    <m/>
    <m/>
    <m/>
    <n v="30"/>
  </r>
  <r>
    <s v="UKD4"/>
    <s v="UKD4"/>
    <n v="2"/>
    <x v="5"/>
    <s v="Lancashire"/>
    <s v="Lancashire"/>
    <n v="0"/>
    <n v="0"/>
    <n v="0"/>
    <s v="UKD4"/>
    <s v="UK_L2"/>
    <s v="Central"/>
    <n v="3075929329.3730001"/>
    <x v="13"/>
    <m/>
    <m/>
    <m/>
    <m/>
    <m/>
    <m/>
    <m/>
    <m/>
  </r>
  <r>
    <s v="UKD6"/>
    <s v="UKD6"/>
    <n v="2"/>
    <x v="5"/>
    <s v="Cheshire"/>
    <s v="Cheshire"/>
    <n v="0"/>
    <n v="0"/>
    <n v="0"/>
    <s v="UKD6"/>
    <s v="UK_L2"/>
    <s v="Central"/>
    <n v="2267721484.572"/>
    <x v="13"/>
    <n v="213"/>
    <m/>
    <m/>
    <m/>
    <m/>
    <m/>
    <m/>
    <m/>
  </r>
  <r>
    <s v="UKD7"/>
    <s v="UKD7"/>
    <n v="2"/>
    <x v="5"/>
    <s v="Merseyside"/>
    <s v="Merseyside"/>
    <n v="0"/>
    <n v="0"/>
    <n v="0"/>
    <s v="UKD7"/>
    <s v="UK_L2"/>
    <s v="Central"/>
    <n v="721023135.06299996"/>
    <x v="13"/>
    <n v="870"/>
    <m/>
    <m/>
    <m/>
    <m/>
    <m/>
    <m/>
    <n v="91"/>
  </r>
  <r>
    <s v="UKE1"/>
    <s v="UKE1"/>
    <n v="2"/>
    <x v="5"/>
    <s v="East Yorkshire and Northern Lincolnshire"/>
    <s v="East Yorkshire and Northern Lincolnshire"/>
    <n v="0"/>
    <n v="0"/>
    <n v="0"/>
    <s v="UKE1"/>
    <s v="UK_L2"/>
    <s v="Landing"/>
    <n v="3533421892.5960002"/>
    <x v="13"/>
    <n v="5434"/>
    <m/>
    <m/>
    <m/>
    <m/>
    <m/>
    <m/>
    <m/>
  </r>
  <r>
    <s v="UKE2"/>
    <s v="UKE2"/>
    <n v="2"/>
    <x v="5"/>
    <s v="North Yorkshire"/>
    <s v="North Yorkshire"/>
    <n v="0"/>
    <n v="0"/>
    <n v="0"/>
    <s v="UKE2"/>
    <s v="UK_L2"/>
    <s v="Landing"/>
    <n v="8319098071.3100004"/>
    <x v="13"/>
    <n v="42"/>
    <m/>
    <m/>
    <m/>
    <m/>
    <m/>
    <m/>
    <m/>
  </r>
  <r>
    <s v="UKE3"/>
    <s v="UKE3"/>
    <n v="2"/>
    <x v="5"/>
    <s v="South Yorkshire"/>
    <s v="South Yorkshire"/>
    <n v="0"/>
    <n v="0"/>
    <n v="0"/>
    <s v="UKE3"/>
    <s v="UK_L2"/>
    <s v="Central"/>
    <n v="1553709609.2539999"/>
    <x v="13"/>
    <n v="60"/>
    <m/>
    <m/>
    <m/>
    <m/>
    <m/>
    <m/>
    <m/>
  </r>
  <r>
    <s v="UKE4"/>
    <s v="UKE4"/>
    <n v="2"/>
    <x v="5"/>
    <s v="West Yorkshire"/>
    <s v="West Yorkshire"/>
    <n v="0"/>
    <n v="0"/>
    <n v="0"/>
    <s v="UKE4"/>
    <s v="UK_L2"/>
    <s v="Central"/>
    <n v="2033785284.0220001"/>
    <x v="13"/>
    <n v="106"/>
    <m/>
    <m/>
    <m/>
    <m/>
    <m/>
    <m/>
    <n v="80"/>
  </r>
  <r>
    <s v="UKF1"/>
    <s v="UKF1"/>
    <n v="2"/>
    <x v="5"/>
    <s v="Derbyshire and Nottinghamshire"/>
    <s v="Derbyshire and Nottinghamshire"/>
    <n v="0"/>
    <n v="0"/>
    <n v="0"/>
    <s v="UKF1"/>
    <s v="UK_L2"/>
    <s v="Central"/>
    <n v="4792931359.4069996"/>
    <x v="13"/>
    <n v="2567"/>
    <m/>
    <m/>
    <m/>
    <m/>
    <m/>
    <m/>
    <m/>
  </r>
  <r>
    <s v="UKF2"/>
    <s v="UKF2"/>
    <n v="2"/>
    <x v="5"/>
    <s v="Leicestershire, Rutland and Northamptonshire"/>
    <s v="Leicestershire, Rutland and Northamptonshire"/>
    <n v="0"/>
    <n v="0"/>
    <n v="0"/>
    <s v="UKF2"/>
    <s v="UK_L2"/>
    <s v="Central"/>
    <n v="4932082868.2559996"/>
    <x v="14"/>
    <n v="401"/>
    <m/>
    <m/>
    <m/>
    <m/>
    <m/>
    <m/>
    <m/>
  </r>
  <r>
    <s v="UKF3"/>
    <s v="UKF3"/>
    <n v="2"/>
    <x v="5"/>
    <s v="Lincolnshire"/>
    <s v="Lincolnshire"/>
    <n v="0"/>
    <n v="0"/>
    <n v="0"/>
    <s v="UKF3"/>
    <s v="UK_L2"/>
    <s v="Landing"/>
    <n v="5940546659.9720001"/>
    <x v="13"/>
    <n v="1722"/>
    <m/>
    <m/>
    <m/>
    <m/>
    <m/>
    <m/>
    <m/>
  </r>
  <r>
    <s v="UKG1"/>
    <s v="UKG1"/>
    <n v="2"/>
    <x v="5"/>
    <s v="Herefordshire, Worcestershire and Warwickshire"/>
    <s v="Herefordshire, Worcestershire and Warwickshire"/>
    <n v="0"/>
    <n v="0"/>
    <n v="0"/>
    <s v="UKG1"/>
    <s v="UK_L2"/>
    <s v="Central"/>
    <n v="5892225937.3929996"/>
    <x v="14"/>
    <m/>
    <m/>
    <m/>
    <m/>
    <m/>
    <m/>
    <m/>
    <m/>
  </r>
  <r>
    <s v="UKG2"/>
    <s v="UKG2"/>
    <n v="2"/>
    <x v="5"/>
    <s v="Shropshire and Staffordshire"/>
    <s v="Shropshire and Staffordshire"/>
    <n v="0"/>
    <n v="0"/>
    <n v="0"/>
    <s v="UKG2"/>
    <s v="UK_L2"/>
    <s v="Central"/>
    <n v="6216160732.8900003"/>
    <x v="14"/>
    <m/>
    <m/>
    <m/>
    <m/>
    <m/>
    <m/>
    <m/>
    <m/>
  </r>
  <r>
    <s v="UKG3"/>
    <s v="UKG3"/>
    <n v="2"/>
    <x v="5"/>
    <s v="West Midlands"/>
    <s v="West Midlands"/>
    <n v="0"/>
    <n v="0"/>
    <n v="0"/>
    <s v="UKG3"/>
    <s v="UK_L2"/>
    <s v="Central"/>
    <n v="897165947.87600005"/>
    <x v="14"/>
    <n v="100"/>
    <m/>
    <m/>
    <m/>
    <m/>
    <m/>
    <m/>
    <m/>
  </r>
  <r>
    <s v="UKH1"/>
    <s v="UKH1"/>
    <n v="2"/>
    <x v="5"/>
    <s v="East Anglia"/>
    <s v="East Anglia"/>
    <n v="0"/>
    <n v="0"/>
    <n v="0"/>
    <s v="UKH1"/>
    <s v="UK_L1"/>
    <s v="Landing"/>
    <n v="12590833097.021"/>
    <x v="15"/>
    <n v="1400"/>
    <m/>
    <m/>
    <m/>
    <m/>
    <n v="1320"/>
    <m/>
    <m/>
  </r>
  <r>
    <s v="UKH2"/>
    <s v="UKH2"/>
    <n v="2"/>
    <x v="5"/>
    <s v="Bedfordshire and Hertfordshire"/>
    <s v="Bedfordshire and Hertfordshire"/>
    <n v="0"/>
    <n v="0"/>
    <n v="0"/>
    <s v="UKH2"/>
    <s v="UK_L1"/>
    <s v="Central"/>
    <n v="2874794264.632"/>
    <x v="14"/>
    <n v="1455"/>
    <m/>
    <m/>
    <m/>
    <m/>
    <m/>
    <m/>
    <m/>
  </r>
  <r>
    <s v="UKH3"/>
    <s v="UKH3"/>
    <n v="2"/>
    <x v="5"/>
    <s v="Essex"/>
    <s v="Essex"/>
    <n v="0"/>
    <n v="0"/>
    <n v="0"/>
    <s v="UKH3"/>
    <s v="UK_L1"/>
    <s v="Landing"/>
    <n v="3663361830.9130001"/>
    <x v="15"/>
    <n v="800"/>
    <m/>
    <m/>
    <m/>
    <m/>
    <m/>
    <m/>
    <m/>
  </r>
  <r>
    <s v="UKI3"/>
    <s v="UKI3"/>
    <n v="2"/>
    <x v="5"/>
    <s v="Inner London â€” West"/>
    <s v="Inner London â€” West"/>
    <n v="0"/>
    <n v="0"/>
    <n v="0"/>
    <s v="UKI3"/>
    <s v="UK_L1"/>
    <s v="Landing"/>
    <n v="107886046.984"/>
    <x v="14"/>
    <m/>
    <m/>
    <m/>
    <m/>
    <m/>
    <m/>
    <m/>
    <m/>
  </r>
  <r>
    <s v="UKI4"/>
    <s v="UKI4"/>
    <n v="2"/>
    <x v="5"/>
    <s v="Inner London â€” East"/>
    <s v="Inner London â€” East"/>
    <n v="0"/>
    <n v="0"/>
    <n v="0"/>
    <s v="UKI4"/>
    <s v="UK_L1"/>
    <s v="Landing"/>
    <n v="216327215.118"/>
    <x v="14"/>
    <m/>
    <m/>
    <m/>
    <m/>
    <m/>
    <m/>
    <m/>
    <m/>
  </r>
  <r>
    <s v="UKI5"/>
    <s v="UKI5"/>
    <n v="2"/>
    <x v="5"/>
    <s v="Outer London â€” East and North East"/>
    <s v="Outer London â€” East and North East"/>
    <n v="0"/>
    <n v="0"/>
    <n v="0"/>
    <s v="UKI5"/>
    <s v="UK_L1"/>
    <s v="Landing"/>
    <n v="435723183.45999998"/>
    <x v="14"/>
    <n v="408"/>
    <m/>
    <m/>
    <m/>
    <m/>
    <m/>
    <m/>
    <n v="80"/>
  </r>
  <r>
    <s v="UKI6"/>
    <s v="UKI6"/>
    <n v="2"/>
    <x v="5"/>
    <s v="Outer London â€” South"/>
    <s v="Outer London â€” South"/>
    <n v="0"/>
    <n v="0"/>
    <n v="0"/>
    <s v="UKI6"/>
    <s v="UK_L1"/>
    <s v="Landing"/>
    <n v="352393377.38999999"/>
    <x v="14"/>
    <m/>
    <m/>
    <m/>
    <m/>
    <m/>
    <m/>
    <m/>
    <m/>
  </r>
  <r>
    <s v="UKI7"/>
    <s v="UKI7"/>
    <n v="2"/>
    <x v="5"/>
    <s v="Outer London â€” West and North West"/>
    <s v="Outer London â€” West and North West"/>
    <n v="0"/>
    <n v="0"/>
    <n v="0"/>
    <s v="UKI7"/>
    <s v="UK_L1"/>
    <s v="Landing"/>
    <n v="465428495.86000001"/>
    <x v="14"/>
    <m/>
    <m/>
    <m/>
    <m/>
    <m/>
    <m/>
    <m/>
    <m/>
  </r>
  <r>
    <s v="UKJ1"/>
    <s v="UKJ1"/>
    <n v="2"/>
    <x v="5"/>
    <s v="Berkshire, Buckinghamshire and Oxfordshire"/>
    <s v="Berkshire, Buckinghamshire and Oxfordshire"/>
    <n v="0"/>
    <n v="0"/>
    <n v="0"/>
    <s v="UKJ1"/>
    <s v="UK_L1"/>
    <s v="Central"/>
    <n v="5749142812.5319996"/>
    <x v="14"/>
    <n v="1540"/>
    <m/>
    <m/>
    <m/>
    <m/>
    <m/>
    <m/>
    <n v="63"/>
  </r>
  <r>
    <s v="UKJ2"/>
    <s v="UKJ2"/>
    <n v="2"/>
    <x v="5"/>
    <s v="Surrey, East and West Sussex"/>
    <s v="Surrey, East and West Sussex"/>
    <n v="0"/>
    <n v="0"/>
    <n v="0"/>
    <s v="UKJ2"/>
    <s v="UK_L1"/>
    <s v="Central"/>
    <n v="5473680025.6450005"/>
    <x v="14"/>
    <n v="420"/>
    <m/>
    <m/>
    <m/>
    <m/>
    <m/>
    <m/>
    <m/>
  </r>
  <r>
    <s v="UKJ3"/>
    <s v="UKJ3"/>
    <n v="2"/>
    <x v="5"/>
    <s v="Hampshire and Isle of Wight"/>
    <s v="Hampshire and Isle of Wight"/>
    <n v="0"/>
    <n v="0"/>
    <n v="0"/>
    <s v="UKJ3"/>
    <s v="UK_L1"/>
    <s v="Central"/>
    <n v="4160438846.119"/>
    <x v="14"/>
    <n v="44"/>
    <m/>
    <m/>
    <m/>
    <m/>
    <m/>
    <m/>
    <m/>
  </r>
  <r>
    <s v="UKJ4"/>
    <s v="UKJ4"/>
    <n v="2"/>
    <x v="5"/>
    <s v="Kent"/>
    <s v="Kent"/>
    <n v="0"/>
    <n v="0"/>
    <n v="0"/>
    <s v="UKJ4"/>
    <s v="UK_L1"/>
    <s v="Landing"/>
    <n v="3740104856.6989999"/>
    <x v="15"/>
    <n v="3043"/>
    <m/>
    <m/>
    <m/>
    <m/>
    <m/>
    <m/>
    <m/>
  </r>
  <r>
    <s v="UKK1"/>
    <s v="UKK1"/>
    <n v="2"/>
    <x v="5"/>
    <s v="Gloucestershire, Wiltshire and Bristol/Bath area"/>
    <s v="Gloucestershire, Wiltshire and Bristol/Bath area"/>
    <n v="0"/>
    <n v="0"/>
    <n v="0"/>
    <s v="UKK1"/>
    <s v="UK_L1"/>
    <s v="Central"/>
    <n v="7492343221.8199997"/>
    <x v="14"/>
    <n v="1268.0999999999999"/>
    <m/>
    <m/>
    <m/>
    <m/>
    <m/>
    <m/>
    <m/>
  </r>
  <r>
    <s v="UKK2"/>
    <s v="UKK2"/>
    <n v="2"/>
    <x v="5"/>
    <s v="Dorset and Somerset"/>
    <s v="Dorset and Somerset"/>
    <n v="0"/>
    <n v="0"/>
    <n v="0"/>
    <s v="UKK2"/>
    <s v="UK_L1"/>
    <s v="Central"/>
    <n v="6130719903.6759996"/>
    <x v="14"/>
    <n v="50"/>
    <m/>
    <m/>
    <m/>
    <m/>
    <n v="3260"/>
    <m/>
    <m/>
  </r>
  <r>
    <s v="UKK3"/>
    <s v="UKK3"/>
    <n v="2"/>
    <x v="5"/>
    <s v="Cornwall and Isles of Scilly"/>
    <s v="Cornwall and Isles of Scilly"/>
    <n v="0"/>
    <n v="0"/>
    <n v="0"/>
    <s v="UKK3"/>
    <s v="UK_L1"/>
    <s v="Central"/>
    <n v="3603792903.9749999"/>
    <x v="14"/>
    <n v="140"/>
    <m/>
    <m/>
    <m/>
    <m/>
    <m/>
    <m/>
    <m/>
  </r>
  <r>
    <s v="UKK4"/>
    <s v="UKK4"/>
    <n v="2"/>
    <x v="5"/>
    <s v="Devon"/>
    <s v="Devon"/>
    <n v="0"/>
    <n v="0"/>
    <n v="0"/>
    <s v="UKK4"/>
    <s v="UK_L1"/>
    <s v="Central"/>
    <n v="6756775065.0489998"/>
    <x v="14"/>
    <n v="955"/>
    <m/>
    <m/>
    <m/>
    <m/>
    <m/>
    <m/>
    <m/>
  </r>
  <r>
    <s v="UKL1"/>
    <s v="UKL1"/>
    <n v="2"/>
    <x v="5"/>
    <s v="West Wales and The Valleys"/>
    <s v="West Wales and The Valleys"/>
    <n v="0"/>
    <n v="0"/>
    <n v="0"/>
    <s v="UKL1"/>
    <s v="UK_L2"/>
    <s v="Central"/>
    <n v="13189600614.18"/>
    <x v="14"/>
    <n v="2857"/>
    <n v="2184"/>
    <m/>
    <m/>
    <n v="88.1"/>
    <m/>
    <m/>
    <m/>
  </r>
  <r>
    <s v="UKL2"/>
    <s v="UKL2"/>
    <n v="2"/>
    <x v="5"/>
    <s v="East Wales"/>
    <s v="East Wales"/>
    <n v="0"/>
    <n v="0"/>
    <n v="0"/>
    <s v="UKL2"/>
    <s v="UK_L2"/>
    <s v="Central"/>
    <n v="7654030672.5279999"/>
    <x v="14"/>
    <n v="2941.1224321"/>
    <m/>
    <m/>
    <m/>
    <m/>
    <m/>
    <m/>
    <m/>
  </r>
  <r>
    <s v="UKM5"/>
    <s v="UKM5"/>
    <n v="2"/>
    <x v="5"/>
    <s v="North Eastern Scotland"/>
    <s v="North Eastern Scotland"/>
    <n v="0"/>
    <n v="0"/>
    <n v="0"/>
    <s v="UKM5"/>
    <s v="UK_L3"/>
    <s v="Landing"/>
    <n v="6507719871.5480003"/>
    <x v="16"/>
    <m/>
    <m/>
    <m/>
    <m/>
    <m/>
    <m/>
    <m/>
    <m/>
  </r>
  <r>
    <s v="UKM6"/>
    <s v="UKM6"/>
    <n v="2"/>
    <x v="5"/>
    <s v="Highlands and Islands"/>
    <s v="Highlands and Islands"/>
    <n v="0"/>
    <n v="0"/>
    <n v="0"/>
    <s v="UKM6"/>
    <s v="UK_L3"/>
    <s v="Central"/>
    <n v="41018101635.831001"/>
    <x v="16"/>
    <m/>
    <n v="860"/>
    <n v="440"/>
    <n v="67.400000000000006"/>
    <n v="478.4"/>
    <m/>
    <m/>
    <m/>
  </r>
  <r>
    <s v="UKM7"/>
    <s v="UKM7"/>
    <n v="2"/>
    <x v="5"/>
    <s v="Eastern Scotland"/>
    <s v="Eastern Scotland"/>
    <n v="0"/>
    <n v="0"/>
    <n v="0"/>
    <s v="UKM7"/>
    <s v="UK_L3"/>
    <s v="Landing"/>
    <n v="13399607336.945999"/>
    <x v="16"/>
    <n v="144"/>
    <n v="75"/>
    <m/>
    <n v="61.4"/>
    <n v="149.19999999999999"/>
    <m/>
    <m/>
    <m/>
  </r>
  <r>
    <s v="UKM8"/>
    <s v="UKM8"/>
    <n v="2"/>
    <x v="5"/>
    <s v="West Central Scotland"/>
    <s v="West Central Scotland"/>
    <n v="0"/>
    <n v="0"/>
    <n v="0"/>
    <s v="UKM8"/>
    <s v="UK_L3"/>
    <s v="Central"/>
    <n v="1978788088.405"/>
    <x v="16"/>
    <m/>
    <n v="153"/>
    <m/>
    <m/>
    <m/>
    <m/>
    <m/>
    <m/>
  </r>
  <r>
    <s v="UKM9"/>
    <s v="UKM9"/>
    <n v="2"/>
    <x v="5"/>
    <s v="Southern Scotland"/>
    <s v="Southern Scotland"/>
    <n v="0"/>
    <n v="0"/>
    <n v="0"/>
    <s v="UKM9"/>
    <s v="UK_L3"/>
    <s v="Central"/>
    <n v="15890962249.989"/>
    <x v="16"/>
    <m/>
    <m/>
    <m/>
    <m/>
    <n v="107"/>
    <m/>
    <m/>
    <m/>
  </r>
  <r>
    <s v="UKN0"/>
    <s v="UKN0"/>
    <n v="2"/>
    <x v="5"/>
    <s v="Northern Ireland"/>
    <s v="Northern Ireland"/>
    <n v="0"/>
    <n v="0"/>
    <n v="0"/>
    <s v="UKN0"/>
    <s v="UK_L3"/>
    <s v="Central"/>
    <n v="14156427978.679001"/>
    <x v="16"/>
    <n v="466"/>
    <m/>
    <m/>
    <m/>
    <m/>
    <m/>
    <m/>
    <m/>
  </r>
  <r>
    <m/>
    <m/>
    <m/>
    <x v="6"/>
    <m/>
    <m/>
    <m/>
    <m/>
    <m/>
    <m/>
    <m/>
    <m/>
    <m/>
    <x v="17"/>
    <m/>
    <m/>
    <m/>
    <m/>
    <m/>
    <m/>
    <m/>
    <m/>
  </r>
  <r>
    <m/>
    <m/>
    <m/>
    <x v="6"/>
    <m/>
    <m/>
    <m/>
    <m/>
    <m/>
    <m/>
    <m/>
    <m/>
    <m/>
    <x v="17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s v="DE24"/>
    <s v="DE24"/>
    <n v="2"/>
    <s v="DE"/>
    <s v="Oberfranken"/>
    <s v="Oberfranken"/>
    <n v="0"/>
    <n v="0"/>
    <n v="0"/>
    <s v="DE24"/>
    <s v="DE_C0"/>
    <s v="Central"/>
    <n v="7237854247.9770002"/>
    <x v="0"/>
    <m/>
  </r>
  <r>
    <s v="UKF3"/>
    <s v="UKF3"/>
    <n v="2"/>
    <s v="UK"/>
    <s v="Lincolnshire"/>
    <s v="Lincolnshire"/>
    <n v="0"/>
    <n v="0"/>
    <n v="0"/>
    <s v="UKF3"/>
    <s v="UK_L2"/>
    <s v="Landing"/>
    <n v="5940546659.9720001"/>
    <x v="1"/>
    <n v="96.7"/>
  </r>
  <r>
    <s v="DE27"/>
    <s v="DE27"/>
    <n v="2"/>
    <s v="DE"/>
    <s v="Schwaben"/>
    <s v="Schwaben"/>
    <n v="0"/>
    <n v="0"/>
    <n v="0"/>
    <s v="DE27"/>
    <s v="DE_C0"/>
    <s v="Central"/>
    <n v="10030908230.174999"/>
    <x v="0"/>
    <m/>
  </r>
  <r>
    <s v="DE30"/>
    <s v="DE30"/>
    <n v="2"/>
    <s v="DE"/>
    <s v="Berlin"/>
    <s v="Berlin"/>
    <n v="0"/>
    <n v="0"/>
    <n v="0"/>
    <s v="DE30"/>
    <s v="DE_C1"/>
    <s v="Central"/>
    <n v="892446934.19000006"/>
    <x v="0"/>
    <m/>
  </r>
  <r>
    <s v="DEG0"/>
    <s v="DEG0"/>
    <n v="2"/>
    <s v="DE"/>
    <s v="ThÃ¼ringen"/>
    <s v="ThÃ¼ringen"/>
    <n v="0"/>
    <n v="0"/>
    <n v="0"/>
    <s v="DEG0"/>
    <s v="DE_C1"/>
    <s v="Central"/>
    <n v="16195307928.483999"/>
    <x v="0"/>
    <m/>
  </r>
  <r>
    <s v="DK01"/>
    <s v="DK01"/>
    <n v="2"/>
    <s v="DK"/>
    <s v="Hovedstaden"/>
    <s v="Hovedstaden"/>
    <n v="0"/>
    <n v="0"/>
    <n v="0"/>
    <s v="DK01"/>
    <s v="DK_C0"/>
    <s v="Central"/>
    <n v="2567900402.7810001"/>
    <x v="2"/>
    <m/>
  </r>
  <r>
    <s v="DK03"/>
    <s v="DK03"/>
    <n v="2"/>
    <s v="DK"/>
    <s v="Syddanmark"/>
    <s v="Syddanmark"/>
    <n v="0"/>
    <n v="0"/>
    <n v="0"/>
    <s v="DK03"/>
    <s v="DK_L3"/>
    <s v="Landing"/>
    <n v="12123528847.561001"/>
    <x v="2"/>
    <m/>
  </r>
  <r>
    <s v="BE10"/>
    <s v="BE10"/>
    <n v="2"/>
    <s v="BE"/>
    <s v="RÃ©gion de Bruxelles-Capitale/ Brussels Hoofdstedelijk Gewest"/>
    <s v="RÃ©gion de Bruxelles-Capitale/ Brussels Hoofdstedelijk Gewest"/>
    <n v="0"/>
    <n v="0"/>
    <n v="0"/>
    <s v="BE10"/>
    <s v="BE_C0"/>
    <s v="Central"/>
    <n v="156979607.62200001"/>
    <x v="3"/>
    <m/>
  </r>
  <r>
    <s v="BE21"/>
    <s v="BE21"/>
    <n v="2"/>
    <s v="BE"/>
    <s v="Prov. Antwerpen"/>
    <s v="Prov. Antwerpen"/>
    <n v="0"/>
    <n v="0"/>
    <n v="0"/>
    <s v="BE21"/>
    <s v="BE_C0"/>
    <s v="Central"/>
    <n v="2870793348.5929999"/>
    <x v="3"/>
    <m/>
  </r>
  <r>
    <s v="BE22"/>
    <s v="BE22"/>
    <n v="2"/>
    <s v="BE"/>
    <s v="Prov. Limburg (BE)"/>
    <s v="Prov. Limburg (BE)"/>
    <n v="0"/>
    <n v="0"/>
    <n v="0"/>
    <s v="BE22"/>
    <s v="BE_C0"/>
    <s v="Central"/>
    <n v="2431119540.3720002"/>
    <x v="3"/>
    <m/>
  </r>
  <r>
    <s v="BE23"/>
    <s v="BE23"/>
    <n v="2"/>
    <s v="BE"/>
    <s v="Prov. Oost-Vlaanderen"/>
    <s v="Prov. Oost-Vlaanderen"/>
    <n v="0"/>
    <n v="0"/>
    <n v="0"/>
    <s v="BE23"/>
    <s v="BE_C0"/>
    <s v="Central"/>
    <n v="3013985517.0349998"/>
    <x v="3"/>
    <m/>
  </r>
  <r>
    <s v="DE14"/>
    <s v="DE14"/>
    <n v="2"/>
    <s v="DE"/>
    <s v="TÃ¼bingen"/>
    <s v="TÃ¼bingen"/>
    <n v="0"/>
    <n v="0"/>
    <n v="0"/>
    <s v="DE14"/>
    <s v="DE_C0"/>
    <s v="Central"/>
    <n v="9139598246.0230007"/>
    <x v="0"/>
    <m/>
  </r>
  <r>
    <s v="DK02"/>
    <s v="DK02"/>
    <n v="2"/>
    <s v="DK"/>
    <s v="SjÃ¦lland"/>
    <s v="SjÃ¦lland"/>
    <n v="0"/>
    <n v="0"/>
    <n v="0"/>
    <s v="DK02"/>
    <s v="DK_C0"/>
    <s v="Central"/>
    <n v="7308193494.1990004"/>
    <x v="2"/>
    <m/>
  </r>
  <r>
    <s v="DE26"/>
    <s v="DE26"/>
    <n v="2"/>
    <s v="DE"/>
    <s v="Unterfranken"/>
    <s v="Unterfranken"/>
    <n v="0"/>
    <n v="0"/>
    <n v="0"/>
    <s v="DE26"/>
    <s v="DE_C0"/>
    <s v="Central"/>
    <n v="8528171928.7309999"/>
    <x v="0"/>
    <m/>
  </r>
  <r>
    <s v="DEE0"/>
    <s v="DEE0"/>
    <n v="2"/>
    <s v="DE"/>
    <s v="Sachsen-Anhalt"/>
    <s v="Sachsen-Anhalt"/>
    <n v="0"/>
    <n v="0"/>
    <n v="0"/>
    <s v="DEE0"/>
    <s v="DE_C1"/>
    <s v="Central"/>
    <n v="20554254647.942001"/>
    <x v="0"/>
    <m/>
  </r>
  <r>
    <s v="DEF0"/>
    <s v="DEF0"/>
    <n v="2"/>
    <s v="DE"/>
    <s v="Schleswig-Holstein"/>
    <s v="Schleswig-Holstein"/>
    <n v="0"/>
    <n v="0"/>
    <n v="0"/>
    <s v="DEF0"/>
    <s v="DE_L1"/>
    <s v="Landing"/>
    <n v="15669451010.955"/>
    <x v="4"/>
    <m/>
  </r>
  <r>
    <s v="DE25"/>
    <s v="DE25"/>
    <n v="2"/>
    <s v="DE"/>
    <s v="Mittelfranken"/>
    <s v="Mittelfranken"/>
    <n v="0"/>
    <n v="0"/>
    <n v="0"/>
    <s v="DE25"/>
    <s v="DE_C0"/>
    <s v="Central"/>
    <n v="7251418056.1990004"/>
    <x v="0"/>
    <m/>
  </r>
  <r>
    <s v="UKE1"/>
    <s v="UKE1"/>
    <n v="2"/>
    <s v="UK"/>
    <s v="East Yorkshire and Northern Lincolnshire"/>
    <s v="East Yorkshire and Northern Lincolnshire"/>
    <n v="0"/>
    <n v="0"/>
    <n v="0"/>
    <s v="UKE1"/>
    <s v="UK_L2"/>
    <s v="Landing"/>
    <n v="3533421892.5960002"/>
    <x v="1"/>
    <n v="125.4"/>
  </r>
  <r>
    <s v="UKE2"/>
    <s v="UKE2"/>
    <n v="2"/>
    <s v="UK"/>
    <s v="North Yorkshire"/>
    <s v="North Yorkshire"/>
    <n v="0"/>
    <n v="0"/>
    <n v="0"/>
    <s v="UKE2"/>
    <s v="UK_L2"/>
    <s v="Landing"/>
    <n v="8319098071.3100004"/>
    <x v="1"/>
    <n v="2637.3"/>
  </r>
  <r>
    <s v="UKE3"/>
    <s v="UKE3"/>
    <n v="2"/>
    <s v="UK"/>
    <s v="South Yorkshire"/>
    <s v="South Yorkshire"/>
    <n v="0"/>
    <n v="0"/>
    <n v="0"/>
    <s v="UKE3"/>
    <s v="UK_L2"/>
    <s v="Central"/>
    <n v="1553709609.2539999"/>
    <x v="1"/>
    <n v="136.5"/>
  </r>
  <r>
    <s v="UKE4"/>
    <s v="UKE4"/>
    <n v="2"/>
    <s v="UK"/>
    <s v="West Yorkshire"/>
    <s v="West Yorkshire"/>
    <n v="0"/>
    <n v="0"/>
    <n v="0"/>
    <s v="UKE4"/>
    <s v="UK_L2"/>
    <s v="Central"/>
    <n v="2033785284.0220001"/>
    <x v="1"/>
    <n v="236.6"/>
  </r>
  <r>
    <s v="UKF1"/>
    <s v="UKF1"/>
    <n v="2"/>
    <s v="UK"/>
    <s v="Derbyshire and Nottinghamshire"/>
    <s v="Derbyshire and Nottinghamshire"/>
    <n v="0"/>
    <n v="0"/>
    <n v="0"/>
    <s v="UKF1"/>
    <s v="UK_L2"/>
    <s v="Central"/>
    <n v="4792931359.4069996"/>
    <x v="1"/>
    <n v="76.099999999999994"/>
  </r>
  <r>
    <s v="UKF2"/>
    <s v="UKF2"/>
    <n v="2"/>
    <s v="UK"/>
    <s v="Leicestershire, Rutland and Northamptonshire"/>
    <s v="Leicestershire, Rutland and Northamptonshire"/>
    <n v="0"/>
    <n v="0"/>
    <n v="0"/>
    <s v="UKF2"/>
    <s v="UK_L2"/>
    <s v="Central"/>
    <n v="4932082868.2559996"/>
    <x v="5"/>
    <n v="80.5"/>
  </r>
  <r>
    <s v="DEA1"/>
    <s v="DEA1"/>
    <n v="2"/>
    <s v="DE"/>
    <s v="DÃ¼sseldorf"/>
    <s v="DÃ¼sseldorf"/>
    <n v="0"/>
    <n v="0"/>
    <n v="0"/>
    <s v="DEA1"/>
    <s v="DE_L3"/>
    <s v="Landing"/>
    <n v="5290815750.7440004"/>
    <x v="6"/>
    <m/>
  </r>
  <r>
    <s v="BE33"/>
    <s v="BE33"/>
    <n v="2"/>
    <s v="BE"/>
    <s v="Prov. LiÃ¨ge"/>
    <s v="Prov. LiÃ¨ge"/>
    <n v="0"/>
    <n v="0"/>
    <n v="0"/>
    <s v="BE33"/>
    <s v="BE_C0"/>
    <s v="Central"/>
    <n v="3853013586.7690001"/>
    <x v="3"/>
    <m/>
  </r>
  <r>
    <s v="BE34"/>
    <s v="BE34"/>
    <n v="2"/>
    <s v="BE"/>
    <s v="Prov. Luxembourg (BE)"/>
    <s v="Prov. Luxembourg (BE)"/>
    <n v="0"/>
    <n v="0"/>
    <n v="0"/>
    <s v="BE34"/>
    <s v="BE_C0"/>
    <s v="Central"/>
    <n v="4463419174.5930004"/>
    <x v="3"/>
    <m/>
  </r>
  <r>
    <s v="BE35"/>
    <s v="BE35"/>
    <n v="2"/>
    <s v="BE"/>
    <s v="Prov. Namur"/>
    <s v="Prov. Namur"/>
    <n v="0"/>
    <n v="0"/>
    <n v="0"/>
    <s v="BE35"/>
    <s v="BE_C0"/>
    <s v="Central"/>
    <n v="3675959516.2379999"/>
    <x v="3"/>
    <m/>
  </r>
  <r>
    <s v="DEB1"/>
    <s v="DEB1"/>
    <n v="2"/>
    <s v="DE"/>
    <s v="Koblenz"/>
    <s v="Koblenz"/>
    <n v="0"/>
    <n v="0"/>
    <n v="0"/>
    <s v="DEB1"/>
    <s v="DE_C1"/>
    <s v="Central"/>
    <n v="8074998143.1859999"/>
    <x v="0"/>
    <m/>
  </r>
  <r>
    <s v="DE80"/>
    <s v="DE80"/>
    <n v="2"/>
    <s v="DE"/>
    <s v="Mecklenburg-Vorpommern"/>
    <s v="Mecklenburg-Vorpommern"/>
    <n v="0"/>
    <n v="0"/>
    <n v="0"/>
    <s v="DE80"/>
    <s v="DE_C1"/>
    <s v="Central"/>
    <n v="23204754864.013"/>
    <x v="0"/>
    <m/>
  </r>
  <r>
    <s v="NL23"/>
    <s v="NL23"/>
    <n v="2"/>
    <s v="NL"/>
    <s v="Flevoland"/>
    <s v="Flevoland"/>
    <n v="0"/>
    <n v="0"/>
    <n v="0"/>
    <s v="NL23"/>
    <s v="NL_C0"/>
    <s v="Central"/>
    <n v="2409387765.401"/>
    <x v="7"/>
    <m/>
  </r>
  <r>
    <s v="NL31"/>
    <s v="NL31"/>
    <n v="2"/>
    <s v="NL"/>
    <s v="Utrecht"/>
    <s v="Utrecht"/>
    <n v="0"/>
    <n v="0"/>
    <n v="0"/>
    <s v="NL31"/>
    <s v="NL_C0"/>
    <s v="Central"/>
    <n v="1451932912.757"/>
    <x v="8"/>
    <m/>
  </r>
  <r>
    <s v="NL32"/>
    <s v="NL32"/>
    <n v="2"/>
    <s v="NL"/>
    <s v="Noord-Holland"/>
    <s v="Noord-Holland"/>
    <n v="0"/>
    <n v="0"/>
    <n v="0"/>
    <s v="NL32"/>
    <s v="NL_L2"/>
    <s v="Landing"/>
    <n v="3409787662.0050001"/>
    <x v="8"/>
    <m/>
  </r>
  <r>
    <s v="NL33"/>
    <s v="NL33"/>
    <n v="2"/>
    <s v="NL"/>
    <s v="Zuid-Holland"/>
    <s v="Zuid-Holland"/>
    <n v="0"/>
    <n v="0"/>
    <n v="0"/>
    <s v="NL33"/>
    <s v="NL_L2"/>
    <s v="Landing"/>
    <n v="3244361979.033"/>
    <x v="9"/>
    <m/>
  </r>
  <r>
    <s v="NL34"/>
    <s v="NL34"/>
    <n v="2"/>
    <s v="NL"/>
    <s v="Zeeland"/>
    <s v="Zeeland"/>
    <n v="0"/>
    <n v="0"/>
    <n v="0"/>
    <s v="NL34"/>
    <s v="NL_L3"/>
    <s v="Landing"/>
    <n v="1916967671.5969999"/>
    <x v="9"/>
    <m/>
  </r>
  <r>
    <s v="NL41"/>
    <s v="NL41"/>
    <n v="2"/>
    <s v="NL"/>
    <s v="Noord-Brabant"/>
    <s v="Noord-Brabant"/>
    <n v="0"/>
    <n v="0"/>
    <n v="0"/>
    <s v="NL41"/>
    <s v="NL_C0"/>
    <s v="Central"/>
    <n v="5082400255.934"/>
    <x v="10"/>
    <m/>
  </r>
  <r>
    <s v="DE73"/>
    <s v="DE73"/>
    <n v="2"/>
    <s v="DE"/>
    <s v="Kassel"/>
    <s v="Kassel"/>
    <n v="0"/>
    <n v="0"/>
    <n v="0"/>
    <s v="DE73"/>
    <s v="DE_C1"/>
    <s v="Central"/>
    <n v="8277728945.7180004"/>
    <x v="0"/>
    <m/>
  </r>
  <r>
    <s v="NL22"/>
    <s v="NL22"/>
    <n v="2"/>
    <s v="NL"/>
    <s v="Gelderland"/>
    <s v="Gelderland"/>
    <n v="0"/>
    <n v="0"/>
    <n v="0"/>
    <s v="NL22"/>
    <s v="NL_C0"/>
    <s v="Central"/>
    <n v="5147215320.5380001"/>
    <x v="10"/>
    <m/>
  </r>
  <r>
    <s v="DE91"/>
    <s v="DE91"/>
    <n v="2"/>
    <s v="DE"/>
    <s v="Braunschweig"/>
    <s v="Braunschweig"/>
    <n v="0"/>
    <n v="0"/>
    <n v="0"/>
    <s v="DE91"/>
    <s v="DE_C1"/>
    <s v="Central"/>
    <n v="8122547967.0240002"/>
    <x v="0"/>
    <m/>
  </r>
  <r>
    <s v="DK05"/>
    <s v="DK05"/>
    <n v="2"/>
    <s v="DK"/>
    <s v="Nordjylland"/>
    <s v="Nordjylland"/>
    <n v="0"/>
    <n v="0"/>
    <n v="0"/>
    <s v="DK05"/>
    <s v="DK_L1"/>
    <s v="Landing"/>
    <n v="8102150839.2620001"/>
    <x v="2"/>
    <m/>
  </r>
  <r>
    <s v="NL42"/>
    <s v="NL42"/>
    <n v="2"/>
    <s v="NL"/>
    <s v="Limburg (NL)"/>
    <s v="Limburg (NL)"/>
    <n v="0"/>
    <n v="0"/>
    <n v="0"/>
    <s v="NL42"/>
    <s v="NL_C0"/>
    <s v="Central"/>
    <n v="2214179069.5939999"/>
    <x v="10"/>
    <m/>
  </r>
  <r>
    <s v="DEB2"/>
    <s v="DEB2"/>
    <n v="2"/>
    <s v="DE"/>
    <s v="Trier"/>
    <s v="Trier"/>
    <n v="0"/>
    <n v="0"/>
    <n v="0"/>
    <s v="DEB2"/>
    <s v="DE_C1"/>
    <s v="Central"/>
    <n v="4925888617.408"/>
    <x v="0"/>
    <m/>
  </r>
  <r>
    <s v="DEB3"/>
    <s v="DEB3"/>
    <n v="2"/>
    <s v="DE"/>
    <s v="Rheinhessen-Pfalz"/>
    <s v="Rheinhessen-Pfalz"/>
    <n v="0"/>
    <n v="0"/>
    <n v="0"/>
    <s v="DEB3"/>
    <s v="DE_C0"/>
    <s v="Central"/>
    <n v="6853688253.526"/>
    <x v="0"/>
    <m/>
  </r>
  <r>
    <d v="2000-12-01T00:00:00"/>
    <d v="2000-12-01T00:00:00"/>
    <n v="2"/>
    <s v="DE"/>
    <s v="Saarland"/>
    <s v="Saarland"/>
    <n v="0"/>
    <n v="0"/>
    <n v="0"/>
    <d v="2000-12-01T00:00:00"/>
    <s v="DE_C0"/>
    <s v="Central"/>
    <n v="2576125043.658"/>
    <x v="0"/>
    <m/>
  </r>
  <r>
    <s v="DED2"/>
    <s v="DED2"/>
    <n v="2"/>
    <s v="DE"/>
    <s v="Dresden"/>
    <s v="Dresden"/>
    <n v="0"/>
    <n v="0"/>
    <n v="0"/>
    <s v="DED2"/>
    <s v="DE_C1"/>
    <s v="Central"/>
    <n v="7943982559.2709999"/>
    <x v="0"/>
    <m/>
  </r>
  <r>
    <s v="DED4"/>
    <s v="DED4"/>
    <n v="2"/>
    <s v="DE"/>
    <s v="Chemnitz"/>
    <s v="Chemnitz"/>
    <n v="0"/>
    <n v="0"/>
    <n v="0"/>
    <s v="DED4"/>
    <s v="DE_C1"/>
    <s v="Central"/>
    <n v="6529475159.3809996"/>
    <x v="0"/>
    <m/>
  </r>
  <r>
    <s v="DEA2"/>
    <s v="DEA2"/>
    <n v="2"/>
    <s v="DE"/>
    <s v="KÃ¶ln"/>
    <s v="KÃ¶ln"/>
    <n v="0"/>
    <n v="0"/>
    <n v="0"/>
    <s v="DEA2"/>
    <s v="DE_L3"/>
    <s v="Landing"/>
    <n v="7359159696.5380001"/>
    <x v="6"/>
    <m/>
  </r>
  <r>
    <s v="DEA3"/>
    <s v="DEA3"/>
    <n v="2"/>
    <s v="DE"/>
    <s v="MÃ¼nster"/>
    <s v="MÃ¼nster"/>
    <n v="0"/>
    <n v="0"/>
    <n v="0"/>
    <s v="DEA3"/>
    <s v="DE_L3"/>
    <s v="Central"/>
    <n v="6920854036.5380001"/>
    <x v="6"/>
    <m/>
  </r>
  <r>
    <s v="DEA4"/>
    <s v="DEA4"/>
    <n v="2"/>
    <s v="DE"/>
    <s v="Detmold"/>
    <s v="Detmold"/>
    <n v="0"/>
    <n v="0"/>
    <n v="0"/>
    <s v="DEA4"/>
    <s v="DE_C1"/>
    <s v="Central"/>
    <n v="6515422808.1140003"/>
    <x v="11"/>
    <m/>
  </r>
  <r>
    <s v="DEA5"/>
    <s v="DEA5"/>
    <n v="2"/>
    <s v="DE"/>
    <s v="Arnsberg"/>
    <s v="Arnsberg"/>
    <n v="0"/>
    <n v="0"/>
    <n v="0"/>
    <s v="DEA5"/>
    <s v="DE_C1"/>
    <s v="Central"/>
    <n v="8027080178.9569998"/>
    <x v="0"/>
    <m/>
  </r>
  <r>
    <s v="DE60"/>
    <s v="DE60"/>
    <n v="2"/>
    <s v="DE"/>
    <s v="Hamburg"/>
    <s v="Hamburg"/>
    <n v="0"/>
    <n v="0"/>
    <n v="0"/>
    <s v="DE60"/>
    <s v="DE_L1"/>
    <s v="Landing"/>
    <n v="751954388.30700004"/>
    <x v="4"/>
    <m/>
  </r>
  <r>
    <s v="DE40"/>
    <s v="DE40"/>
    <n v="2"/>
    <s v="DE"/>
    <s v="Brandenburg"/>
    <s v="Brandenburg"/>
    <n v="0"/>
    <n v="0"/>
    <n v="0"/>
    <s v="DE40"/>
    <s v="DE_C1"/>
    <s v="Central"/>
    <n v="29645582243.755001"/>
    <x v="0"/>
    <m/>
  </r>
  <r>
    <s v="DE50"/>
    <s v="DE50"/>
    <n v="2"/>
    <s v="DE"/>
    <s v="Bremen"/>
    <s v="Bremen"/>
    <n v="0"/>
    <n v="0"/>
    <n v="0"/>
    <s v="DE50"/>
    <s v="DE_L2"/>
    <s v="Landing"/>
    <n v="413860982.208"/>
    <x v="12"/>
    <m/>
  </r>
  <r>
    <s v="DE11"/>
    <s v="DE11"/>
    <n v="2"/>
    <s v="DE"/>
    <s v="Stuttgart"/>
    <s v="Stuttgart"/>
    <n v="0"/>
    <n v="0"/>
    <n v="0"/>
    <s v="DE11"/>
    <s v="DE_C0"/>
    <s v="Central"/>
    <n v="10557908534.826"/>
    <x v="0"/>
    <m/>
  </r>
  <r>
    <s v="NL11"/>
    <s v="NL11"/>
    <n v="2"/>
    <s v="NL"/>
    <s v="Groningen"/>
    <s v="Groningen"/>
    <n v="0"/>
    <n v="0"/>
    <n v="0"/>
    <s v="NL11"/>
    <s v="NL_L1"/>
    <s v="Landing"/>
    <n v="2411695571.612"/>
    <x v="7"/>
    <m/>
  </r>
  <r>
    <s v="NL12"/>
    <s v="NL12"/>
    <n v="2"/>
    <s v="NL"/>
    <s v="Friesland (NL)"/>
    <s v="Friesland (NL)"/>
    <n v="0"/>
    <n v="0"/>
    <n v="0"/>
    <s v="NL12"/>
    <s v="NL_L1"/>
    <s v="Central"/>
    <n v="3988043573.5970001"/>
    <x v="7"/>
    <m/>
  </r>
  <r>
    <s v="NL13"/>
    <s v="NL13"/>
    <n v="2"/>
    <s v="NL"/>
    <s v="Drenthe"/>
    <s v="Drenthe"/>
    <n v="0"/>
    <n v="0"/>
    <n v="0"/>
    <s v="NL13"/>
    <s v="NL_L1"/>
    <s v="Central"/>
    <n v="2676640574.4289999"/>
    <x v="7"/>
    <m/>
  </r>
  <r>
    <s v="NL21"/>
    <s v="NL21"/>
    <n v="2"/>
    <s v="NL"/>
    <s v="Overijssel"/>
    <s v="Overijssel"/>
    <n v="0"/>
    <n v="0"/>
    <n v="0"/>
    <s v="NL21"/>
    <s v="NL_C0"/>
    <s v="Central"/>
    <n v="3421944275.2389998"/>
    <x v="10"/>
    <m/>
  </r>
  <r>
    <s v="DE71"/>
    <s v="DE71"/>
    <n v="2"/>
    <s v="DE"/>
    <s v="Darmstadt"/>
    <s v="Darmstadt"/>
    <n v="0"/>
    <n v="0"/>
    <n v="0"/>
    <s v="DE71"/>
    <s v="DE_C0"/>
    <s v="Central"/>
    <n v="7438356569.3500004"/>
    <x v="0"/>
    <m/>
  </r>
  <r>
    <s v="DE72"/>
    <s v="DE72"/>
    <n v="2"/>
    <s v="DE"/>
    <s v="GieÃŸen"/>
    <s v="GieÃŸen"/>
    <n v="0"/>
    <n v="0"/>
    <n v="0"/>
    <s v="DE72"/>
    <s v="DE_C1"/>
    <s v="Central"/>
    <n v="5384236729.9069996"/>
    <x v="0"/>
    <m/>
  </r>
  <r>
    <s v="DE92"/>
    <s v="DE92"/>
    <n v="2"/>
    <s v="DE"/>
    <s v="Hannover"/>
    <s v="Hannover"/>
    <n v="0"/>
    <n v="0"/>
    <n v="0"/>
    <s v="DE92"/>
    <s v="DE_C1"/>
    <s v="Central"/>
    <n v="9077946079.3349991"/>
    <x v="11"/>
    <m/>
  </r>
  <r>
    <s v="DE93"/>
    <s v="DE93"/>
    <n v="2"/>
    <s v="DE"/>
    <s v="LÃ¼neburg"/>
    <s v="LÃ¼neburg"/>
    <n v="0"/>
    <n v="0"/>
    <n v="0"/>
    <s v="DE93"/>
    <s v="DE_L1"/>
    <s v="Landing"/>
    <n v="15547121596.82"/>
    <x v="4"/>
    <m/>
  </r>
  <r>
    <s v="BE25"/>
    <s v="BE25"/>
    <n v="2"/>
    <s v="BE"/>
    <s v="Prov. West-Vlaanderen"/>
    <s v="Prov. West-Vlaanderen"/>
    <n v="0"/>
    <n v="0"/>
    <n v="0"/>
    <s v="BE25"/>
    <s v="BE_L1"/>
    <s v="Landing"/>
    <n v="3166530764.5539999"/>
    <x v="13"/>
    <m/>
  </r>
  <r>
    <s v="BE31"/>
    <s v="BE31"/>
    <n v="2"/>
    <s v="BE"/>
    <s v="Prov. Brabant Wallon"/>
    <s v="Prov. Brabant Wallon"/>
    <n v="0"/>
    <n v="0"/>
    <n v="0"/>
    <s v="BE31"/>
    <s v="BE_C0"/>
    <s v="Central"/>
    <n v="1099997050.7590001"/>
    <x v="3"/>
    <m/>
  </r>
  <r>
    <s v="DE94"/>
    <s v="DE94"/>
    <n v="2"/>
    <s v="DE"/>
    <s v="Weser-Ems"/>
    <s v="Weser-Ems"/>
    <n v="0"/>
    <n v="0"/>
    <n v="0"/>
    <s v="DE94"/>
    <s v="DE_L2"/>
    <s v="Landing"/>
    <n v="14985560497.969"/>
    <x v="12"/>
    <m/>
  </r>
  <r>
    <s v="DE21"/>
    <s v="DE21"/>
    <n v="2"/>
    <s v="DE"/>
    <s v="Oberbayern"/>
    <s v="Oberbayern"/>
    <n v="0"/>
    <n v="0"/>
    <n v="0"/>
    <s v="DE21"/>
    <s v="DE_C0"/>
    <s v="Central"/>
    <n v="17525285996.240002"/>
    <x v="0"/>
    <m/>
  </r>
  <r>
    <s v="DE22"/>
    <s v="DE22"/>
    <n v="2"/>
    <s v="DE"/>
    <s v="Niederbayern"/>
    <s v="Niederbayern"/>
    <n v="0"/>
    <n v="0"/>
    <n v="0"/>
    <s v="DE22"/>
    <s v="DE_C0"/>
    <s v="Central"/>
    <n v="10317552608.841"/>
    <x v="0"/>
    <m/>
  </r>
  <r>
    <s v="DE23"/>
    <s v="DE23"/>
    <n v="2"/>
    <s v="DE"/>
    <s v="Oberpfalz"/>
    <s v="Oberpfalz"/>
    <n v="0"/>
    <n v="0"/>
    <n v="0"/>
    <s v="DE23"/>
    <s v="DE_C0"/>
    <s v="Central"/>
    <n v="9690006337.5039997"/>
    <x v="0"/>
    <m/>
  </r>
  <r>
    <s v="DED5"/>
    <s v="DED5"/>
    <n v="2"/>
    <s v="DE"/>
    <s v="Leipzig"/>
    <s v="Leipzig"/>
    <n v="0"/>
    <n v="0"/>
    <n v="0"/>
    <s v="DED5"/>
    <s v="DE_C1"/>
    <s v="Central"/>
    <n v="3975690200.7470002"/>
    <x v="0"/>
    <m/>
  </r>
  <r>
    <s v="BE24"/>
    <s v="BE24"/>
    <n v="2"/>
    <s v="BE"/>
    <s v="Prov. Vlaams-Brabant"/>
    <s v="Prov. Vlaams-Brabant"/>
    <n v="0"/>
    <n v="0"/>
    <n v="0"/>
    <s v="BE24"/>
    <s v="BE_C0"/>
    <s v="Central"/>
    <n v="2122602323.6010001"/>
    <x v="3"/>
    <m/>
  </r>
  <r>
    <s v="DK04"/>
    <s v="DK04"/>
    <n v="2"/>
    <s v="DK"/>
    <s v="Midtjylland"/>
    <s v="Midtjylland"/>
    <n v="0"/>
    <n v="0"/>
    <n v="0"/>
    <s v="DK04"/>
    <s v="DK_L1"/>
    <s v="Landing"/>
    <n v="13551368768.309"/>
    <x v="2"/>
    <m/>
  </r>
  <r>
    <s v="BE32"/>
    <s v="BE32"/>
    <n v="2"/>
    <s v="BE"/>
    <s v="Prov. Hainaut"/>
    <s v="Prov. Hainaut"/>
    <n v="0"/>
    <n v="0"/>
    <n v="0"/>
    <s v="BE32"/>
    <s v="BE_C0"/>
    <s v="Central"/>
    <n v="3814953301.1550002"/>
    <x v="3"/>
    <m/>
  </r>
  <r>
    <s v="DE12"/>
    <s v="DE12"/>
    <n v="2"/>
    <s v="DE"/>
    <s v="Karlsruhe"/>
    <s v="Karlsruhe"/>
    <n v="0"/>
    <n v="0"/>
    <n v="0"/>
    <s v="DE12"/>
    <s v="DE_C0"/>
    <s v="Central"/>
    <n v="6926706700.198"/>
    <x v="0"/>
    <m/>
  </r>
  <r>
    <s v="DE13"/>
    <s v="DE13"/>
    <n v="2"/>
    <s v="DE"/>
    <s v="Freiburg"/>
    <s v="Freiburg"/>
    <n v="0"/>
    <n v="0"/>
    <n v="0"/>
    <s v="DE13"/>
    <s v="DE_C0"/>
    <s v="Central"/>
    <n v="9403351539.8069992"/>
    <x v="0"/>
    <m/>
  </r>
  <r>
    <s v="UKM7"/>
    <s v="UKM7"/>
    <n v="2"/>
    <s v="UK"/>
    <s v="Eastern Scotland"/>
    <s v="Eastern Scotland"/>
    <n v="0"/>
    <n v="0"/>
    <n v="0"/>
    <s v="UKM7"/>
    <s v="UK_L3"/>
    <s v="Landing"/>
    <n v="13399607336.945999"/>
    <x v="14"/>
    <n v="229.1"/>
  </r>
  <r>
    <s v="UKM8"/>
    <s v="UKM8"/>
    <n v="2"/>
    <s v="UK"/>
    <s v="West Central Scotland"/>
    <s v="West Central Scotland"/>
    <n v="0"/>
    <n v="0"/>
    <n v="0"/>
    <s v="UKM8"/>
    <s v="UK_L3"/>
    <s v="Central"/>
    <n v="1978788088.405"/>
    <x v="14"/>
    <n v="57.1"/>
  </r>
  <r>
    <s v="UKM9"/>
    <s v="UKM9"/>
    <n v="2"/>
    <s v="UK"/>
    <s v="Southern Scotland"/>
    <s v="Southern Scotland"/>
    <n v="0"/>
    <n v="0"/>
    <n v="0"/>
    <s v="UKM9"/>
    <s v="UK_L3"/>
    <s v="Central"/>
    <n v="15890962249.989"/>
    <x v="14"/>
    <n v="113.1"/>
  </r>
  <r>
    <s v="UKN0"/>
    <s v="UKN0"/>
    <n v="2"/>
    <s v="UK"/>
    <s v="Northern Ireland"/>
    <s v="Northern Ireland"/>
    <n v="0"/>
    <n v="0"/>
    <n v="0"/>
    <s v="UKN0"/>
    <s v="UK_L3"/>
    <s v="Central"/>
    <n v="14156427978.679001"/>
    <x v="14"/>
    <n v="52.1"/>
  </r>
  <r>
    <s v="UKD4"/>
    <s v="UKD4"/>
    <n v="2"/>
    <s v="UK"/>
    <s v="Lancashire"/>
    <s v="Lancashire"/>
    <n v="0"/>
    <n v="0"/>
    <n v="0"/>
    <s v="UKD4"/>
    <s v="UK_L2"/>
    <s v="Central"/>
    <n v="3075929329.3730001"/>
    <x v="1"/>
    <n v="52.7"/>
  </r>
  <r>
    <s v="UKC1"/>
    <s v="UKC1"/>
    <n v="2"/>
    <s v="UK"/>
    <s v="Tees Valley and Durham"/>
    <s v="Tees Valley and Durham"/>
    <n v="0"/>
    <n v="0"/>
    <n v="0"/>
    <s v="UKC1"/>
    <s v="UK_L2"/>
    <s v="Landing"/>
    <n v="3033883765.0609999"/>
    <x v="1"/>
    <n v="254.2"/>
  </r>
  <r>
    <s v="UKC2"/>
    <s v="UKC2"/>
    <n v="2"/>
    <s v="UK"/>
    <s v="Northumberland and Tyne and Wear"/>
    <s v="Northumberland and Tyne and Wear"/>
    <n v="0"/>
    <n v="0"/>
    <n v="0"/>
    <s v="UKC2"/>
    <s v="UK_L2"/>
    <s v="Landing"/>
    <n v="5577557197.9280005"/>
    <x v="1"/>
    <n v="476.3"/>
  </r>
  <r>
    <s v="UKD1"/>
    <s v="UKD1"/>
    <n v="2"/>
    <s v="UK"/>
    <s v="Cumbria"/>
    <s v="Cumbria"/>
    <n v="0"/>
    <n v="0"/>
    <n v="0"/>
    <s v="UKD1"/>
    <s v="UK_L2"/>
    <s v="Central"/>
    <n v="6839831680.8610001"/>
    <x v="1"/>
    <n v="61.9"/>
  </r>
  <r>
    <s v="UKD3"/>
    <s v="UKD3"/>
    <n v="2"/>
    <s v="UK"/>
    <s v="Greater Manchester"/>
    <s v="Greater Manchester"/>
    <n v="0"/>
    <n v="0"/>
    <n v="0"/>
    <s v="UKD3"/>
    <s v="UK_L2"/>
    <s v="Central"/>
    <n v="1282063419.2149999"/>
    <x v="1"/>
    <n v="109.3"/>
  </r>
  <r>
    <s v="UKD6"/>
    <s v="UKD6"/>
    <n v="2"/>
    <s v="UK"/>
    <s v="Cheshire"/>
    <s v="Cheshire"/>
    <n v="0"/>
    <n v="0"/>
    <n v="0"/>
    <s v="UKD6"/>
    <s v="UK_L2"/>
    <s v="Central"/>
    <n v="2267721484.572"/>
    <x v="1"/>
    <n v="143.6"/>
  </r>
  <r>
    <s v="UKD7"/>
    <s v="UKD7"/>
    <n v="2"/>
    <s v="UK"/>
    <s v="Merseyside"/>
    <s v="Merseyside"/>
    <n v="0"/>
    <n v="0"/>
    <n v="0"/>
    <s v="UKD7"/>
    <s v="UK_L2"/>
    <s v="Central"/>
    <n v="721023135.06299996"/>
    <x v="1"/>
    <n v="136.30000000000001"/>
  </r>
  <r>
    <s v="UKK3"/>
    <s v="UKK3"/>
    <n v="2"/>
    <s v="UK"/>
    <s v="Cornwall and Isles of Scilly"/>
    <s v="Cornwall and Isles of Scilly"/>
    <n v="0"/>
    <n v="0"/>
    <n v="0"/>
    <s v="UKK3"/>
    <s v="UK_L1"/>
    <s v="Central"/>
    <n v="3603792903.9749999"/>
    <x v="5"/>
    <n v="32.200000000000003"/>
  </r>
  <r>
    <s v="UKI5"/>
    <s v="UKI5"/>
    <n v="2"/>
    <s v="UK"/>
    <s v="Outer London â€” East and North East"/>
    <s v="Outer London â€” East and North East"/>
    <n v="0"/>
    <n v="0"/>
    <n v="0"/>
    <s v="UKI5"/>
    <s v="UK_L1"/>
    <s v="Landing"/>
    <n v="435723183.45999998"/>
    <x v="5"/>
    <n v="163.4"/>
  </r>
  <r>
    <s v="UKK4"/>
    <s v="UKK4"/>
    <n v="2"/>
    <s v="UK"/>
    <s v="Devon"/>
    <s v="Devon"/>
    <n v="0"/>
    <n v="0"/>
    <n v="0"/>
    <s v="UKK4"/>
    <s v="UK_L1"/>
    <s v="Central"/>
    <n v="6756775065.0489998"/>
    <x v="5"/>
    <n v="54.1"/>
  </r>
  <r>
    <s v="UKL1"/>
    <s v="UKL1"/>
    <n v="2"/>
    <s v="UK"/>
    <s v="West Wales and The Valleys"/>
    <s v="West Wales and The Valleys"/>
    <n v="0"/>
    <n v="0"/>
    <n v="0"/>
    <s v="UKL1"/>
    <s v="UK_L2"/>
    <s v="Central"/>
    <n v="13189600614.18"/>
    <x v="5"/>
    <n v="95.3"/>
  </r>
  <r>
    <s v="UKI6"/>
    <s v="UKI6"/>
    <n v="2"/>
    <s v="UK"/>
    <s v="Outer London â€” South"/>
    <s v="Outer London â€” South"/>
    <n v="0"/>
    <n v="0"/>
    <n v="0"/>
    <s v="UKI6"/>
    <s v="UK_L1"/>
    <s v="Landing"/>
    <n v="352393377.38999999"/>
    <x v="5"/>
    <n v="26"/>
  </r>
  <r>
    <s v="UKI7"/>
    <s v="UKI7"/>
    <n v="2"/>
    <s v="UK"/>
    <s v="Outer London â€” West and North West"/>
    <s v="Outer London â€” West and North West"/>
    <n v="0"/>
    <n v="0"/>
    <n v="0"/>
    <s v="UKI7"/>
    <s v="UK_L1"/>
    <s v="Landing"/>
    <n v="465428495.86000001"/>
    <x v="5"/>
    <n v="7.6"/>
  </r>
  <r>
    <s v="UKJ1"/>
    <s v="UKJ1"/>
    <n v="2"/>
    <s v="UK"/>
    <s v="Berkshire, Buckinghamshire and Oxfordshire"/>
    <s v="Berkshire, Buckinghamshire and Oxfordshire"/>
    <n v="0"/>
    <n v="0"/>
    <n v="0"/>
    <s v="UKJ1"/>
    <s v="UK_L1"/>
    <s v="Central"/>
    <n v="5749142812.5319996"/>
    <x v="5"/>
    <n v="232.4"/>
  </r>
  <r>
    <s v="UKJ2"/>
    <s v="UKJ2"/>
    <n v="2"/>
    <s v="UK"/>
    <s v="Surrey, East and West Sussex"/>
    <s v="Surrey, East and West Sussex"/>
    <n v="0"/>
    <n v="0"/>
    <n v="0"/>
    <s v="UKJ2"/>
    <s v="UK_L1"/>
    <s v="Central"/>
    <n v="5473680025.6450005"/>
    <x v="5"/>
    <n v="72.599999999999994"/>
  </r>
  <r>
    <s v="UKJ3"/>
    <s v="UKJ3"/>
    <n v="2"/>
    <s v="UK"/>
    <s v="Hampshire and Isle of Wight"/>
    <s v="Hampshire and Isle of Wight"/>
    <n v="0"/>
    <n v="0"/>
    <n v="0"/>
    <s v="UKJ3"/>
    <s v="UK_L1"/>
    <s v="Central"/>
    <n v="4160438846.119"/>
    <x v="5"/>
    <n v="69.099999999999994"/>
  </r>
  <r>
    <s v="UKJ4"/>
    <s v="UKJ4"/>
    <n v="2"/>
    <s v="UK"/>
    <s v="Kent"/>
    <s v="Kent"/>
    <n v="0"/>
    <n v="0"/>
    <n v="0"/>
    <s v="UKJ4"/>
    <s v="UK_L1"/>
    <s v="Landing"/>
    <n v="3740104856.6989999"/>
    <x v="15"/>
    <n v="163.80000000000001"/>
  </r>
  <r>
    <s v="UKK1"/>
    <s v="UKK1"/>
    <n v="2"/>
    <s v="UK"/>
    <s v="Gloucestershire, Wiltshire and Bristol/Bath area"/>
    <s v="Gloucestershire, Wiltshire and Bristol/Bath area"/>
    <n v="0"/>
    <n v="0"/>
    <n v="0"/>
    <s v="UKK1"/>
    <s v="UK_L1"/>
    <s v="Central"/>
    <n v="7492343221.8199997"/>
    <x v="5"/>
    <n v="123.4"/>
  </r>
  <r>
    <s v="UKL2"/>
    <s v="UKL2"/>
    <n v="2"/>
    <s v="UK"/>
    <s v="East Wales"/>
    <s v="East Wales"/>
    <n v="0"/>
    <n v="0"/>
    <n v="0"/>
    <s v="UKL2"/>
    <s v="UK_L2"/>
    <s v="Central"/>
    <n v="7654030672.5279999"/>
    <x v="5"/>
    <n v="91.89"/>
  </r>
  <r>
    <s v="UKM5"/>
    <s v="UKM5"/>
    <n v="2"/>
    <s v="UK"/>
    <s v="North Eastern Scotland"/>
    <s v="North Eastern Scotland"/>
    <n v="0"/>
    <n v="0"/>
    <n v="0"/>
    <s v="UKM5"/>
    <s v="UK_L3"/>
    <s v="Landing"/>
    <n v="6507719871.5480003"/>
    <x v="14"/>
    <n v="24.5"/>
  </r>
  <r>
    <s v="UKM6"/>
    <s v="UKM6"/>
    <n v="2"/>
    <s v="UK"/>
    <s v="Highlands and Islands"/>
    <s v="Highlands and Islands"/>
    <n v="0"/>
    <n v="0"/>
    <n v="0"/>
    <s v="UKM6"/>
    <s v="UK_L3"/>
    <s v="Central"/>
    <n v="41018101635.831001"/>
    <x v="14"/>
    <n v="32.799999999999997"/>
  </r>
  <r>
    <s v="UKG1"/>
    <s v="UKG1"/>
    <n v="2"/>
    <s v="UK"/>
    <s v="Herefordshire, Worcestershire and Warwickshire"/>
    <s v="Herefordshire, Worcestershire and Warwickshire"/>
    <n v="0"/>
    <n v="0"/>
    <n v="0"/>
    <s v="UKG1"/>
    <s v="UK_L2"/>
    <s v="Central"/>
    <n v="5892225937.3929996"/>
    <x v="5"/>
    <n v="56.3"/>
  </r>
  <r>
    <s v="UKG2"/>
    <s v="UKG2"/>
    <n v="2"/>
    <s v="UK"/>
    <s v="Shropshire and Staffordshire"/>
    <s v="Shropshire and Staffordshire"/>
    <n v="0"/>
    <n v="0"/>
    <n v="0"/>
    <s v="UKG2"/>
    <s v="UK_L2"/>
    <s v="Central"/>
    <n v="6216160732.8900003"/>
    <x v="5"/>
    <n v="72"/>
  </r>
  <r>
    <s v="UKG3"/>
    <s v="UKG3"/>
    <n v="2"/>
    <s v="UK"/>
    <s v="West Midlands"/>
    <s v="West Midlands"/>
    <n v="0"/>
    <n v="0"/>
    <n v="0"/>
    <s v="UKG3"/>
    <s v="UK_L2"/>
    <s v="Central"/>
    <n v="897165947.87600005"/>
    <x v="5"/>
    <n v="103.8"/>
  </r>
  <r>
    <s v="UKH1"/>
    <s v="UKH1"/>
    <n v="2"/>
    <s v="UK"/>
    <s v="East Anglia"/>
    <s v="East Anglia"/>
    <n v="0"/>
    <n v="0"/>
    <n v="0"/>
    <s v="UKH1"/>
    <s v="UK_L1"/>
    <s v="Landing"/>
    <n v="12590833097.021"/>
    <x v="15"/>
    <n v="237"/>
  </r>
  <r>
    <s v="UKH2"/>
    <s v="UKH2"/>
    <n v="2"/>
    <s v="UK"/>
    <s v="Bedfordshire and Hertfordshire"/>
    <s v="Bedfordshire and Hertfordshire"/>
    <n v="0"/>
    <n v="0"/>
    <n v="0"/>
    <s v="UKH2"/>
    <s v="UK_L1"/>
    <s v="Central"/>
    <n v="2874794264.632"/>
    <x v="5"/>
    <n v="148.4"/>
  </r>
  <r>
    <s v="UKH3"/>
    <s v="UKH3"/>
    <n v="2"/>
    <s v="UK"/>
    <s v="Essex"/>
    <s v="Essex"/>
    <n v="0"/>
    <n v="0"/>
    <n v="0"/>
    <s v="UKH3"/>
    <s v="UK_L1"/>
    <s v="Landing"/>
    <n v="3663361830.9130001"/>
    <x v="15"/>
    <n v="117.6"/>
  </r>
  <r>
    <s v="UKI3"/>
    <s v="UKI3"/>
    <n v="2"/>
    <s v="UK"/>
    <s v="Inner London â€” West"/>
    <s v="Inner London â€” West"/>
    <n v="0"/>
    <n v="0"/>
    <n v="0"/>
    <s v="UKI3"/>
    <s v="UK_L1"/>
    <s v="Landing"/>
    <n v="107886046.984"/>
    <x v="5"/>
    <m/>
  </r>
  <r>
    <s v="UKI4"/>
    <s v="UKI4"/>
    <n v="2"/>
    <s v="UK"/>
    <s v="Inner London â€” East"/>
    <s v="Inner London â€” East"/>
    <n v="0"/>
    <n v="0"/>
    <n v="0"/>
    <s v="UKI4"/>
    <s v="UK_L1"/>
    <s v="Landing"/>
    <n v="216327215.118"/>
    <x v="5"/>
    <n v="70.8"/>
  </r>
  <r>
    <s v="UKK2"/>
    <s v="UKK2"/>
    <n v="2"/>
    <s v="UK"/>
    <s v="Dorset and Somerset"/>
    <s v="Dorset and Somerset"/>
    <n v="0"/>
    <n v="0"/>
    <n v="0"/>
    <s v="UKK2"/>
    <s v="UK_L1"/>
    <s v="Central"/>
    <n v="6130719903.6759996"/>
    <x v="5"/>
    <n v="52.2"/>
  </r>
  <r>
    <s v="NO0B"/>
    <s v="NO0B"/>
    <n v="2"/>
    <s v="NO"/>
    <s v="Jan Mayen and Svalbard"/>
    <s v="Jan Mayen and Svalbard"/>
    <m/>
    <n v="0"/>
    <n v="0"/>
    <s v="NO0B"/>
    <s v="NO_C0"/>
    <s v="Central"/>
    <n v="63347143651.456001"/>
    <x v="16"/>
    <m/>
  </r>
  <r>
    <s v="NO0A"/>
    <s v="NO0A"/>
    <n v="2"/>
    <s v="NO"/>
    <s v="Vestlandet"/>
    <s v="Vestlandet"/>
    <n v="0"/>
    <n v="0"/>
    <n v="0"/>
    <s v="NO0A"/>
    <s v="NO_L1"/>
    <s v="Landing"/>
    <n v="57848873374.878998"/>
    <x v="16"/>
    <m/>
  </r>
  <r>
    <s v="NO09"/>
    <s v="NO09"/>
    <n v="2"/>
    <s v="NO"/>
    <s v="Agder og SÃ¸r-Ã˜stlandet"/>
    <s v="Agder og SÃ¸r-Ã˜stlandet"/>
    <n v="0"/>
    <n v="0"/>
    <n v="0"/>
    <s v="NO09"/>
    <s v="NO_L2"/>
    <s v="Landing"/>
    <n v="33906278755.891998"/>
    <x v="16"/>
    <m/>
  </r>
  <r>
    <s v="NO02"/>
    <s v="NO02"/>
    <n v="2"/>
    <s v="NO"/>
    <s v="Innlandet"/>
    <s v="Innlandet"/>
    <n v="0"/>
    <n v="0"/>
    <n v="0"/>
    <s v="NO02"/>
    <s v="NO_C0"/>
    <s v="Central"/>
    <n v="52078712142.403"/>
    <x v="16"/>
    <m/>
  </r>
  <r>
    <s v="NO06"/>
    <s v="NO06"/>
    <n v="2"/>
    <s v="NO"/>
    <s v="TrÃ¸ndelag"/>
    <s v="TrÃ¸ndelag"/>
    <n v="0"/>
    <n v="0"/>
    <n v="0"/>
    <s v="NO06"/>
    <s v="NO_C0"/>
    <s v="Central"/>
    <n v="41539943806.242996"/>
    <x v="16"/>
    <m/>
  </r>
  <r>
    <s v="NO07"/>
    <s v="NO07"/>
    <n v="2"/>
    <s v="NO"/>
    <s v="Nord-Norge"/>
    <s v="Nord-Norge"/>
    <n v="0"/>
    <n v="0"/>
    <n v="0"/>
    <s v="NO07"/>
    <s v="NO_C0"/>
    <s v="Central"/>
    <n v="112212815362.959"/>
    <x v="16"/>
    <m/>
  </r>
  <r>
    <s v="NO08"/>
    <s v="NO08"/>
    <n v="2"/>
    <s v="NO"/>
    <s v="Oslo og Viken"/>
    <s v="Oslo og Viken"/>
    <n v="0"/>
    <n v="0"/>
    <n v="0"/>
    <s v="NO08"/>
    <s v="NO_C0"/>
    <s v="Central"/>
    <n v="25015746094.099998"/>
    <x v="16"/>
    <m/>
  </r>
  <r>
    <m/>
    <m/>
    <m/>
    <m/>
    <m/>
    <m/>
    <m/>
    <m/>
    <m/>
    <m/>
    <m/>
    <m/>
    <m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DE11"/>
    <n v="255620.4"/>
    <x v="0"/>
    <n v="255.62039999999999"/>
  </r>
  <r>
    <s v="DE12"/>
    <n v="156494.32"/>
    <x v="0"/>
    <n v="156.49432000000002"/>
  </r>
  <r>
    <s v="DE13"/>
    <n v="180623.58"/>
    <x v="0"/>
    <n v="180.62357999999998"/>
  </r>
  <r>
    <s v="DE14"/>
    <n v="325958.11"/>
    <x v="0"/>
    <n v="325.95810999999998"/>
  </r>
  <r>
    <s v="DE21"/>
    <n v="446197"/>
    <x v="0"/>
    <n v="446.197"/>
  </r>
  <r>
    <s v="DE22"/>
    <n v="246354.55"/>
    <x v="0"/>
    <n v="246.35454999999999"/>
  </r>
  <r>
    <s v="DE23"/>
    <n v="247979.16"/>
    <x v="0"/>
    <n v="247.97916000000001"/>
  </r>
  <r>
    <s v="DE24"/>
    <n v="134310.70000000001"/>
    <x v="0"/>
    <n v="134.31070000000003"/>
  </r>
  <r>
    <s v="DE25"/>
    <n v="302772.55"/>
    <x v="0"/>
    <n v="302.77254999999997"/>
  </r>
  <r>
    <s v="DE26"/>
    <n v="131164.51999999999"/>
    <x v="0"/>
    <n v="131.16451999999998"/>
  </r>
  <r>
    <s v="DE27"/>
    <n v="398972.42"/>
    <x v="0"/>
    <n v="398.97242"/>
  </r>
  <r>
    <s v="DE30"/>
    <n v="42773.599999999999"/>
    <x v="0"/>
    <n v="42.773600000000002"/>
  </r>
  <r>
    <s v="DE40"/>
    <n v="504186.5"/>
    <x v="0"/>
    <n v="504.18650000000002"/>
  </r>
  <r>
    <s v="DE50"/>
    <n v="12559.7"/>
    <x v="1"/>
    <n v="12.559700000000001"/>
  </r>
  <r>
    <s v="DE60"/>
    <n v="47752.7"/>
    <x v="2"/>
    <n v="47.752699999999997"/>
  </r>
  <r>
    <s v="DE71"/>
    <n v="139008.1"/>
    <x v="0"/>
    <n v="139.00810000000001"/>
  </r>
  <r>
    <s v="DE72"/>
    <n v="52525.2"/>
    <x v="0"/>
    <n v="52.525199999999998"/>
  </r>
  <r>
    <s v="DE73"/>
    <n v="117689.4"/>
    <x v="0"/>
    <n v="117.68939999999999"/>
  </r>
  <r>
    <s v="DE80"/>
    <n v="417586.56599999999"/>
    <x v="0"/>
    <n v="417.586566"/>
  </r>
  <r>
    <s v="DE91"/>
    <n v="175774.04"/>
    <x v="0"/>
    <n v="175.77404000000001"/>
  </r>
  <r>
    <s v="DE92"/>
    <n v="365587.24900000001"/>
    <x v="3"/>
    <n v="365.58724899999999"/>
  </r>
  <r>
    <s v="DE93"/>
    <n v="565554.88"/>
    <x v="2"/>
    <n v="565.55488000000003"/>
  </r>
  <r>
    <s v="DE94"/>
    <n v="748667.8"/>
    <x v="1"/>
    <n v="748.66780000000006"/>
  </r>
  <r>
    <s v="DEA1"/>
    <n v="274598.8"/>
    <x v="4"/>
    <n v="274.59879999999998"/>
  </r>
  <r>
    <s v="DEA2"/>
    <n v="97941.9"/>
    <x v="4"/>
    <n v="97.94189999999999"/>
  </r>
  <r>
    <s v="DEA3"/>
    <n v="288515.40000000002"/>
    <x v="4"/>
    <n v="288.5154"/>
  </r>
  <r>
    <s v="DEA4"/>
    <n v="304951.75"/>
    <x v="3"/>
    <n v="304.95175"/>
  </r>
  <r>
    <s v="DEA5"/>
    <n v="207876.56"/>
    <x v="0"/>
    <n v="207.87655999999998"/>
  </r>
  <r>
    <s v="DEB1"/>
    <n v="82151.45"/>
    <x v="0"/>
    <n v="82.151449999999997"/>
  </r>
  <r>
    <s v="DEB2"/>
    <n v="60038.7"/>
    <x v="0"/>
    <n v="60.038699999999999"/>
  </r>
  <r>
    <s v="DEB3"/>
    <n v="54404.34"/>
    <x v="0"/>
    <n v="54.404339999999998"/>
  </r>
  <r>
    <s v="DEC0"/>
    <n v="12197.9"/>
    <x v="0"/>
    <n v="12.197899999999999"/>
  </r>
  <r>
    <s v="DED2"/>
    <n v="102920.8"/>
    <x v="0"/>
    <n v="102.9208"/>
  </r>
  <r>
    <s v="DED4"/>
    <n v="91640.15"/>
    <x v="0"/>
    <n v="91.640149999999991"/>
  </r>
  <r>
    <s v="DED5"/>
    <n v="118066"/>
    <x v="0"/>
    <n v="118.066"/>
  </r>
  <r>
    <s v="DEE0"/>
    <n v="503294.15"/>
    <x v="0"/>
    <n v="503.29415"/>
  </r>
  <r>
    <s v="DEF0"/>
    <n v="593323.5"/>
    <x v="2"/>
    <n v="593.32349999999997"/>
  </r>
  <r>
    <s v="DEG0"/>
    <n v="248010.8"/>
    <x v="0"/>
    <n v="248.01079999999999"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354.4"/>
    <n v="0"/>
    <n v="8730.598"/>
    <n v="1372.202"/>
    <n v="0"/>
    <n v="158"/>
    <n v="1379"/>
    <n v="549.20000000000005"/>
    <n v="10400"/>
    <n v="5800"/>
    <n v="4669"/>
    <n v="33412.400000000001"/>
  </r>
  <r>
    <x v="1"/>
    <n v="0"/>
    <n v="17041.902999999998"/>
    <n v="25898.216999999997"/>
    <n v="15054.54"/>
    <n v="0"/>
    <n v="850.93399999999997"/>
    <n v="9870.58"/>
    <n v="7570.4"/>
    <n v="96139.648000000001"/>
    <n v="23632.784"/>
    <n v="75371.898000000001"/>
    <n v="271430.90399999998"/>
  </r>
  <r>
    <x v="2"/>
    <n v="1228.0229999999999"/>
    <n v="0"/>
    <n v="257.42399999999998"/>
    <n v="0"/>
    <n v="0"/>
    <n v="592.52499999999998"/>
    <n v="101.824"/>
    <n v="17.936"/>
    <n v="2347.598"/>
    <n v="2707.8"/>
    <n v="818.76300000000003"/>
    <n v="8071.893"/>
  </r>
  <r>
    <x v="2"/>
    <n v="0"/>
    <n v="0"/>
    <n v="0"/>
    <n v="0"/>
    <n v="0"/>
    <n v="0"/>
    <n v="0"/>
    <n v="0"/>
    <n v="0"/>
    <n v="605"/>
    <n v="0"/>
    <n v="605"/>
  </r>
  <r>
    <x v="2"/>
    <n v="857.29300000000001"/>
    <n v="0"/>
    <n v="1066.6880000000001"/>
    <n v="0"/>
    <n v="0"/>
    <n v="223.1"/>
    <n v="237.54300000000001"/>
    <n v="137.227"/>
    <n v="4119.375"/>
    <n v="3516.9"/>
    <n v="5337.83"/>
    <n v="15495.956"/>
  </r>
  <r>
    <x v="3"/>
    <n v="650"/>
    <n v="0"/>
    <n v="10615.264999999999"/>
    <n v="37.700000000000003"/>
    <n v="486"/>
    <n v="0"/>
    <n v="3817.46"/>
    <n v="600"/>
    <n v="27263.77"/>
    <n v="11470"/>
    <n v="7976"/>
    <n v="62916.195"/>
  </r>
  <r>
    <x v="4"/>
    <n v="0"/>
    <n v="0"/>
    <n v="0"/>
    <n v="4455.9539999999997"/>
    <n v="0"/>
    <n v="0"/>
    <n v="20"/>
    <n v="0"/>
    <n v="74"/>
    <n v="0"/>
    <n v="2254.0250000000001"/>
    <n v="6803.9789999999994"/>
  </r>
  <r>
    <x v="4"/>
    <n v="0"/>
    <n v="0"/>
    <n v="0"/>
    <n v="5292.94"/>
    <n v="0"/>
    <n v="0"/>
    <n v="195"/>
    <n v="3.0000000000000001E-3"/>
    <n v="0"/>
    <n v="0"/>
    <n v="1368.09"/>
    <n v="6856.0329999999994"/>
  </r>
  <r>
    <x v="4"/>
    <n v="0"/>
    <n v="0"/>
    <n v="0"/>
    <n v="23611.787"/>
    <n v="0"/>
    <n v="0"/>
    <n v="50"/>
    <n v="0"/>
    <n v="526"/>
    <n v="200"/>
    <n v="2437.56"/>
    <n v="26825.347000000002"/>
  </r>
  <r>
    <x v="5"/>
    <n v="0"/>
    <n v="3391.998"/>
    <n v="18393.868000000002"/>
    <n v="4839.1100000000006"/>
    <n v="9327.9959999999992"/>
    <n v="70.8"/>
    <n v="7432.6540000000005"/>
    <n v="6344.55"/>
    <n v="22790.673999999999"/>
    <n v="34399.605000000003"/>
    <n v="24556.368999999999"/>
    <n v="131547.62400000001"/>
  </r>
  <r>
    <x v="5"/>
    <n v="18"/>
    <n v="0"/>
    <n v="1408.001"/>
    <n v="0"/>
    <n v="0"/>
    <n v="389"/>
    <n v="9"/>
    <n v="77"/>
    <n v="617"/>
    <n v="350"/>
    <n v="2034"/>
    <n v="4902.001000000000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818.68276936629604"/>
    <n v="0"/>
    <n v="0"/>
    <n v="432.48432702940789"/>
    <n v="0"/>
  </r>
  <r>
    <x v="0"/>
    <n v="7911.9152306337"/>
    <n v="2077"/>
    <n v="0"/>
    <n v="4179.6156729705917"/>
    <n v="2077"/>
  </r>
  <r>
    <x v="1"/>
    <n v="5070.4117926436502"/>
    <n v="0"/>
    <n v="8225.0080514412293"/>
    <n v="5790.0101352887514"/>
    <n v="0"/>
  </r>
  <r>
    <x v="1"/>
    <n v="4898.7237938480803"/>
    <n v="0"/>
    <n v="476.80313087861998"/>
    <n v="5593.9559894349532"/>
    <n v="0"/>
  </r>
  <r>
    <x v="1"/>
    <n v="551.84474334355298"/>
    <n v="0"/>
    <n v="296.87742110082797"/>
    <n v="630.16314803083424"/>
    <n v="0"/>
  </r>
  <r>
    <x v="1"/>
    <n v="15377.236670164601"/>
    <n v="0"/>
    <n v="8043.2143965793202"/>
    <n v="17559.590781593291"/>
    <n v="0"/>
  </r>
  <r>
    <x v="2"/>
    <n v="1324.1120000000001"/>
    <n v="0"/>
    <n v="0"/>
    <n v="859.07630426219396"/>
    <n v="0"/>
  </r>
  <r>
    <x v="3"/>
    <n v="4715.3802711853205"/>
    <n v="486"/>
    <n v="0"/>
    <n v="5131.262874982137"/>
    <n v="486"/>
  </r>
  <r>
    <x v="3"/>
    <n v="1206.55857471062"/>
    <n v="0"/>
    <n v="0"/>
    <n v="1312.9734750634818"/>
    <n v="0"/>
  </r>
  <r>
    <x v="3"/>
    <n v="1566.0756896703299"/>
    <n v="0"/>
    <n v="0"/>
    <n v="1704.1989370238864"/>
    <n v="0"/>
  </r>
  <r>
    <x v="3"/>
    <n v="3127.25046443372"/>
    <n v="0"/>
    <n v="0"/>
    <n v="3403.0647129304944"/>
    <n v="0"/>
  </r>
  <r>
    <x v="4"/>
    <n v="0"/>
    <n v="0"/>
    <n v="0"/>
    <n v="0"/>
    <n v="0"/>
  </r>
  <r>
    <x v="5"/>
    <n v="3354.4572868504401"/>
    <n v="9327.9959999999992"/>
    <n v="0"/>
    <n v="5704.6580900377248"/>
    <n v="1497.2489082969432"/>
  </r>
  <r>
    <x v="5"/>
    <n v="8008.9827039469501"/>
    <n v="0"/>
    <n v="0"/>
    <n v="13620.238407608666"/>
    <n v="0"/>
  </r>
  <r>
    <x v="5"/>
    <n v="390.27635799709498"/>
    <n v="0"/>
    <n v="0"/>
    <n v="663.71188917089682"/>
    <n v="0"/>
  </r>
  <r>
    <x v="5"/>
    <n v="8048.1526512054998"/>
    <n v="0"/>
    <n v="0"/>
    <n v="13686.85161427871"/>
    <n v="3697.75109170305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2" firstHeaderRow="0" firstDataRow="1" firstDataCol="1"/>
  <pivotFields count="22">
    <pivotField showAll="0"/>
    <pivotField showAll="0"/>
    <pivotField showAll="0"/>
    <pivotField showAll="0">
      <items count="8">
        <item x="1"/>
        <item x="0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2"/>
        <item x="1"/>
        <item x="6"/>
        <item x="3"/>
        <item x="4"/>
        <item x="0"/>
        <item x="5"/>
        <item x="7"/>
        <item x="11"/>
        <item x="10"/>
        <item x="8"/>
        <item x="9"/>
        <item x="12"/>
        <item x="15"/>
        <item x="13"/>
        <item x="16"/>
        <item x="14"/>
        <item x="1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Capacity_gas" fld="14" baseField="0" baseItem="0"/>
    <dataField name="Sum of Capacity_hydro_closedloop" fld="15" baseField="0" baseItem="0"/>
    <dataField name="Sum of Capacity_hydro_openloop" fld="16" baseField="0" baseItem="0"/>
    <dataField name="Sum of Capacity_hydro_reservoir" fld="17" baseField="0" baseItem="0"/>
    <dataField name="Sum of Capacity_hydro_runofriver" fld="18" baseField="0" baseItem="0"/>
    <dataField name="Sum of Capacity_nuclear" fld="19" baseField="0" baseItem="0"/>
    <dataField name="Sum of Capacity_oil" fld="20" baseField="0" baseItem="0"/>
    <dataField name="Sum of Capacity_otherRE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DA295-C2AD-4483-B91B-3208726E577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8" firstHeaderRow="1" firstDataRow="1" firstDataCol="1"/>
  <pivotFields count="4">
    <pivotField showAll="0"/>
    <pivotField showAll="0"/>
    <pivotField axis="axisRow" showAll="0">
      <items count="7">
        <item x="4"/>
        <item x="1"/>
        <item x="2"/>
        <item x="0"/>
        <item x="3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Leistung MW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3943A-EA55-4130-946D-DD6EA871DF6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:U2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3"/>
        <item x="3"/>
        <item x="6"/>
        <item x="12"/>
        <item x="4"/>
        <item x="0"/>
        <item x="11"/>
        <item x="2"/>
        <item x="9"/>
        <item x="8"/>
        <item x="7"/>
        <item x="10"/>
        <item x="16"/>
        <item x="15"/>
        <item x="1"/>
        <item x="14"/>
        <item x="5"/>
        <item x="17"/>
        <item t="default"/>
      </items>
    </pivotField>
    <pivotField dataField="1" showAll="0"/>
  </pivotFields>
  <rowFields count="1">
    <field x="1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Installed Capacity (MWelec)_sum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AB50A-6275-4B91-9BE9-5994A3FE1C77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2:O19" firstHeaderRow="0" firstDataRow="1" firstDataCol="1"/>
  <pivotFields count="1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as" fld="3" baseField="0" baseItem="0"/>
    <dataField name="Sum of Nuclear" fld="5" baseField="0" baseItem="0"/>
    <dataField name="Sum of Coal &amp; Ligni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95B26-CCC6-4459-B09F-138956D4793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Q10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Gas" fld="1" baseField="0" baseItem="0"/>
    <dataField name="Sum of Nuclear" fld="2" baseField="0" baseItem="0"/>
    <dataField name="Sum of Coal &amp; Lignite" fld="3" baseField="0" baseItem="0"/>
    <dataField name="Sum of Gas old" fld="4" baseField="0" baseItem="0"/>
    <dataField name="Sum of Nuclear 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08-09T10:20:35.87" personId="{909D2F8B-7D18-4881-808E-3D0656C2C167}" id="{0E3DEDD1-0434-4B06-B8F0-B0D1506AEC9D}">
    <text xml:space="preserve">Allocate all as biomass
</text>
  </threadedComment>
  <threadedComment ref="F2" dT="2023-08-09T10:30:39.18" personId="{909D2F8B-7D18-4881-808E-3D0656C2C167}" id="{284A98A0-673F-4631-A7ED-C65876ECBE9A}">
    <text xml:space="preserve">This is the Eemshaven plant
</text>
  </threadedComment>
  <threadedComment ref="C11" dT="2023-08-09T10:30:27.39" personId="{909D2F8B-7D18-4881-808E-3D0656C2C167}" id="{E890CC87-7AD0-4F73-8D08-911B1807AB9A}">
    <text>Allocate sum to BE2</text>
  </threadedComment>
  <threadedComment ref="D11" dT="2023-08-09T10:17:06.31" personId="{909D2F8B-7D18-4881-808E-3D0656C2C167}" id="{40F16E4E-12E8-41E7-8EB3-ACCE44D2794F}">
    <text xml:space="preserve">Allocate via biomass analagenregister
</text>
  </threadedComment>
  <threadedComment ref="F11" dT="2023-08-09T10:30:46.83" personId="{909D2F8B-7D18-4881-808E-3D0656C2C167}" id="{77C2A99C-47DA-43D3-B2AE-8BB0C11EC6E9}">
    <text>Other biomass</text>
  </threadedComment>
  <threadedComment ref="H11" dT="2023-08-09T10:40:10.23" personId="{909D2F8B-7D18-4881-808E-3D0656C2C167}" id="{FFA86DD9-E652-429B-A363-20CB766B20A9}">
    <text xml:space="preserve">Allocate according to regional energy statistics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2"/>
  <sheetViews>
    <sheetView workbookViewId="0">
      <selection activeCell="G9" sqref="G9"/>
    </sheetView>
  </sheetViews>
  <sheetFormatPr defaultRowHeight="15"/>
  <cols>
    <col min="1" max="1" width="12.7109375" bestFit="1" customWidth="1"/>
    <col min="2" max="2" width="18.7109375" bestFit="1" customWidth="1"/>
    <col min="3" max="3" width="31.7109375" bestFit="1" customWidth="1"/>
    <col min="4" max="4" width="30.5703125" bestFit="1" customWidth="1"/>
    <col min="5" max="5" width="30" bestFit="1" customWidth="1"/>
    <col min="6" max="6" width="31" bestFit="1" customWidth="1"/>
    <col min="7" max="7" width="22.28515625" bestFit="1" customWidth="1"/>
    <col min="8" max="8" width="18" bestFit="1" customWidth="1"/>
    <col min="9" max="9" width="22.7109375" bestFit="1" customWidth="1"/>
  </cols>
  <sheetData>
    <row r="3" spans="1:9">
      <c r="A3" s="2" t="s">
        <v>294</v>
      </c>
      <c r="B3" t="s">
        <v>297</v>
      </c>
      <c r="C3" t="s">
        <v>298</v>
      </c>
      <c r="D3" t="s">
        <v>299</v>
      </c>
      <c r="E3" t="s">
        <v>300</v>
      </c>
      <c r="F3" t="s">
        <v>301</v>
      </c>
      <c r="G3" t="s">
        <v>302</v>
      </c>
      <c r="H3" t="s">
        <v>303</v>
      </c>
      <c r="I3" t="s">
        <v>304</v>
      </c>
    </row>
    <row r="4" spans="1:9">
      <c r="A4" s="3" t="s">
        <v>180</v>
      </c>
      <c r="B4" s="4">
        <v>500.3</v>
      </c>
      <c r="C4" s="4"/>
      <c r="D4" s="4"/>
      <c r="E4" s="4"/>
      <c r="F4" s="4"/>
      <c r="G4" s="4"/>
      <c r="H4" s="4"/>
      <c r="I4" s="4"/>
    </row>
    <row r="5" spans="1:9">
      <c r="A5" s="3" t="s">
        <v>53</v>
      </c>
      <c r="B5" s="4">
        <v>4835</v>
      </c>
      <c r="C5" s="4">
        <v>1308</v>
      </c>
      <c r="D5" s="4">
        <v>1308</v>
      </c>
      <c r="E5" s="4"/>
      <c r="F5" s="4">
        <v>49.7</v>
      </c>
      <c r="G5" s="4">
        <v>2085</v>
      </c>
      <c r="H5" s="4"/>
      <c r="I5" s="4"/>
    </row>
    <row r="6" spans="1:9">
      <c r="A6" s="3" t="s">
        <v>90</v>
      </c>
      <c r="B6" s="4">
        <v>4936.0380000000005</v>
      </c>
      <c r="C6" s="4"/>
      <c r="D6" s="4"/>
      <c r="E6" s="4"/>
      <c r="F6" s="4">
        <v>14</v>
      </c>
      <c r="G6" s="4"/>
      <c r="H6" s="4">
        <v>157.1</v>
      </c>
      <c r="I6" s="4">
        <v>140.1</v>
      </c>
    </row>
    <row r="7" spans="1:9">
      <c r="A7" s="3" t="s">
        <v>157</v>
      </c>
      <c r="B7" s="4">
        <v>4768.9000000000005</v>
      </c>
      <c r="C7" s="4"/>
      <c r="D7" s="4"/>
      <c r="E7" s="4"/>
      <c r="F7" s="4"/>
      <c r="G7" s="4"/>
      <c r="H7" s="4"/>
      <c r="I7" s="4">
        <v>77</v>
      </c>
    </row>
    <row r="8" spans="1:9">
      <c r="A8" s="3" t="s">
        <v>71</v>
      </c>
      <c r="B8" s="4">
        <v>537.22</v>
      </c>
      <c r="C8" s="4">
        <v>120</v>
      </c>
      <c r="D8" s="4">
        <v>120</v>
      </c>
      <c r="E8" s="4"/>
      <c r="F8" s="4"/>
      <c r="G8" s="4"/>
      <c r="H8" s="4"/>
      <c r="I8" s="4">
        <v>17</v>
      </c>
    </row>
    <row r="9" spans="1:9">
      <c r="A9" s="3" t="s">
        <v>27</v>
      </c>
      <c r="B9" s="4">
        <v>14624.416000000001</v>
      </c>
      <c r="C9" s="4">
        <v>6173.2000000000007</v>
      </c>
      <c r="D9" s="4">
        <v>6173.2000000000007</v>
      </c>
      <c r="E9" s="4">
        <v>169.5</v>
      </c>
      <c r="F9" s="4">
        <v>1782.0600000000002</v>
      </c>
      <c r="G9" s="4"/>
      <c r="H9" s="4">
        <v>683.3</v>
      </c>
      <c r="I9" s="4">
        <v>624.40000000000009</v>
      </c>
    </row>
    <row r="10" spans="1:9">
      <c r="A10" s="3" t="s">
        <v>147</v>
      </c>
      <c r="B10" s="4">
        <v>345.3</v>
      </c>
      <c r="C10" s="4"/>
      <c r="D10" s="4"/>
      <c r="E10" s="4"/>
      <c r="F10" s="4"/>
      <c r="G10" s="4"/>
      <c r="H10" s="4"/>
      <c r="I10" s="4"/>
    </row>
    <row r="11" spans="1:9">
      <c r="A11" s="3" t="s">
        <v>45</v>
      </c>
      <c r="B11" s="4">
        <v>1303.2</v>
      </c>
      <c r="C11" s="4"/>
      <c r="D11" s="4"/>
      <c r="E11" s="4"/>
      <c r="F11" s="4"/>
      <c r="G11" s="4"/>
      <c r="H11" s="4"/>
      <c r="I11" s="4"/>
    </row>
    <row r="12" spans="1:9">
      <c r="A12" s="3" t="s">
        <v>114</v>
      </c>
      <c r="B12" s="4">
        <v>4041</v>
      </c>
      <c r="C12" s="4"/>
      <c r="D12" s="4"/>
      <c r="E12" s="4"/>
      <c r="F12" s="4"/>
      <c r="G12" s="4">
        <v>485</v>
      </c>
      <c r="H12" s="4"/>
      <c r="I12" s="4"/>
    </row>
    <row r="13" spans="1:9">
      <c r="A13" s="3" t="s">
        <v>108</v>
      </c>
      <c r="B13" s="4">
        <v>1034</v>
      </c>
      <c r="C13" s="4"/>
      <c r="D13" s="4"/>
      <c r="E13" s="4"/>
      <c r="F13" s="4"/>
      <c r="G13" s="4"/>
      <c r="H13" s="4"/>
      <c r="I13" s="4"/>
    </row>
    <row r="14" spans="1:9">
      <c r="A14" s="3" t="s">
        <v>105</v>
      </c>
      <c r="B14" s="4">
        <v>1342.1</v>
      </c>
      <c r="C14" s="4"/>
      <c r="D14" s="4"/>
      <c r="E14" s="4"/>
      <c r="F14" s="4"/>
      <c r="G14" s="4"/>
      <c r="H14" s="4"/>
      <c r="I14" s="4"/>
    </row>
    <row r="15" spans="1:9">
      <c r="A15" s="3" t="s">
        <v>120</v>
      </c>
      <c r="B15" s="4">
        <v>2680</v>
      </c>
      <c r="C15" s="4"/>
      <c r="D15" s="4"/>
      <c r="E15" s="4"/>
      <c r="F15" s="4"/>
      <c r="G15" s="4"/>
      <c r="H15" s="4"/>
      <c r="I15" s="4"/>
    </row>
    <row r="16" spans="1:9">
      <c r="A16" s="3" t="s">
        <v>279</v>
      </c>
      <c r="B16" s="4">
        <v>0</v>
      </c>
      <c r="C16" s="4">
        <v>282.3</v>
      </c>
      <c r="D16" s="4">
        <v>282.3</v>
      </c>
      <c r="E16" s="4">
        <v>28507.928399999997</v>
      </c>
      <c r="F16" s="4"/>
      <c r="G16" s="4"/>
      <c r="H16" s="4"/>
      <c r="I16" s="4"/>
    </row>
    <row r="17" spans="1:9">
      <c r="A17" s="3" t="s">
        <v>248</v>
      </c>
      <c r="B17" s="4">
        <v>5243</v>
      </c>
      <c r="C17" s="4"/>
      <c r="D17" s="4"/>
      <c r="E17" s="4"/>
      <c r="F17" s="4"/>
      <c r="G17" s="4">
        <v>1320</v>
      </c>
      <c r="H17" s="4"/>
      <c r="I17" s="4"/>
    </row>
    <row r="18" spans="1:9">
      <c r="A18" s="3" t="s">
        <v>33</v>
      </c>
      <c r="B18" s="4">
        <v>12518</v>
      </c>
      <c r="C18" s="4"/>
      <c r="D18" s="4"/>
      <c r="E18" s="4"/>
      <c r="F18" s="4"/>
      <c r="G18" s="4"/>
      <c r="H18" s="4"/>
      <c r="I18" s="4">
        <v>250</v>
      </c>
    </row>
    <row r="19" spans="1:9">
      <c r="A19" s="3" t="s">
        <v>206</v>
      </c>
      <c r="B19" s="4">
        <v>610</v>
      </c>
      <c r="C19" s="4">
        <v>1088</v>
      </c>
      <c r="D19" s="4">
        <v>440</v>
      </c>
      <c r="E19" s="4">
        <v>128.80000000000001</v>
      </c>
      <c r="F19" s="4">
        <v>734.59999999999991</v>
      </c>
      <c r="G19" s="4"/>
      <c r="H19" s="4"/>
      <c r="I19" s="4"/>
    </row>
    <row r="20" spans="1:9">
      <c r="A20" s="3" t="s">
        <v>86</v>
      </c>
      <c r="B20" s="4">
        <v>12579.222432099999</v>
      </c>
      <c r="C20" s="4">
        <v>2184</v>
      </c>
      <c r="D20" s="4"/>
      <c r="E20" s="4"/>
      <c r="F20" s="4">
        <v>88.1</v>
      </c>
      <c r="G20" s="4">
        <v>3260</v>
      </c>
      <c r="H20" s="4"/>
      <c r="I20" s="4">
        <v>143</v>
      </c>
    </row>
    <row r="21" spans="1:9">
      <c r="A21" s="3" t="s">
        <v>295</v>
      </c>
      <c r="B21" s="4"/>
      <c r="C21" s="4"/>
      <c r="D21" s="4"/>
      <c r="E21" s="4"/>
      <c r="F21" s="4"/>
      <c r="G21" s="4"/>
      <c r="H21" s="4"/>
      <c r="I21" s="4"/>
    </row>
    <row r="22" spans="1:9">
      <c r="A22" s="3" t="s">
        <v>296</v>
      </c>
      <c r="B22" s="4">
        <v>71897.696432099998</v>
      </c>
      <c r="C22" s="4">
        <v>11155.5</v>
      </c>
      <c r="D22" s="4">
        <v>8323.5</v>
      </c>
      <c r="E22" s="4">
        <v>28806.228399999996</v>
      </c>
      <c r="F22" s="4">
        <v>2668.46</v>
      </c>
      <c r="G22" s="4">
        <v>7150</v>
      </c>
      <c r="H22" s="4">
        <v>840.4</v>
      </c>
      <c r="I22" s="4">
        <v>1251.5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43D8-D17C-4A11-91F7-23A4BAFCB422}">
  <dimension ref="A1:G39"/>
  <sheetViews>
    <sheetView workbookViewId="0">
      <selection activeCell="F17" sqref="F17:G17"/>
    </sheetView>
  </sheetViews>
  <sheetFormatPr defaultRowHeight="15"/>
  <cols>
    <col min="6" max="6" width="12.7109375" bestFit="1" customWidth="1"/>
    <col min="7" max="8" width="19" bestFit="1" customWidth="1"/>
  </cols>
  <sheetData>
    <row r="1" spans="1:7">
      <c r="A1" s="13" t="s">
        <v>336</v>
      </c>
      <c r="B1" t="s">
        <v>337</v>
      </c>
      <c r="C1" t="s">
        <v>320</v>
      </c>
      <c r="D1" t="s">
        <v>339</v>
      </c>
      <c r="F1" s="2" t="s">
        <v>294</v>
      </c>
      <c r="G1" t="s">
        <v>340</v>
      </c>
    </row>
    <row r="2" spans="1:7">
      <c r="A2" s="13" t="s">
        <v>158</v>
      </c>
      <c r="B2">
        <v>255620.4</v>
      </c>
      <c r="C2" t="str">
        <f>_xlfn.XLOOKUP(A2,Biomass_UK!B:B,Biomass_UK!N:N)</f>
        <v>DE4</v>
      </c>
      <c r="D2">
        <f>B2/1000</f>
        <v>255.62039999999999</v>
      </c>
      <c r="F2" s="3" t="s">
        <v>90</v>
      </c>
      <c r="G2" s="4">
        <v>661.05610000000001</v>
      </c>
    </row>
    <row r="3" spans="1:7">
      <c r="A3" s="13" t="s">
        <v>199</v>
      </c>
      <c r="B3">
        <v>156494.32</v>
      </c>
      <c r="C3" t="str">
        <f>_xlfn.XLOOKUP(A3,Biomass_UK!B:B,Biomass_UK!N:N)</f>
        <v>DE4</v>
      </c>
      <c r="D3">
        <f t="shared" ref="D3:D39" si="0">B3/1000</f>
        <v>156.49432000000002</v>
      </c>
      <c r="F3" s="3" t="s">
        <v>157</v>
      </c>
      <c r="G3" s="4">
        <v>761.22750000000008</v>
      </c>
    </row>
    <row r="4" spans="1:7">
      <c r="A4" s="13" t="s">
        <v>201</v>
      </c>
      <c r="B4">
        <v>180623.58</v>
      </c>
      <c r="C4" t="str">
        <f>_xlfn.XLOOKUP(A4,Biomass_UK!B:B,Biomass_UK!N:N)</f>
        <v>DE4</v>
      </c>
      <c r="D4">
        <f t="shared" si="0"/>
        <v>180.62357999999998</v>
      </c>
      <c r="F4" s="3" t="s">
        <v>71</v>
      </c>
      <c r="G4" s="4">
        <v>1206.6310800000001</v>
      </c>
    </row>
    <row r="5" spans="1:7">
      <c r="A5" s="13" t="s">
        <v>60</v>
      </c>
      <c r="B5">
        <v>325958.11</v>
      </c>
      <c r="C5" t="str">
        <f>_xlfn.XLOOKUP(A5,Biomass_UK!B:B,Biomass_UK!N:N)</f>
        <v>DE4</v>
      </c>
      <c r="D5">
        <f t="shared" si="0"/>
        <v>325.95810999999998</v>
      </c>
      <c r="F5" s="3" t="s">
        <v>27</v>
      </c>
      <c r="G5" s="4">
        <v>5756.5915660000001</v>
      </c>
    </row>
    <row r="6" spans="1:7">
      <c r="A6" s="13" t="s">
        <v>185</v>
      </c>
      <c r="B6">
        <v>446197</v>
      </c>
      <c r="C6" t="str">
        <f>_xlfn.XLOOKUP(A6,Biomass_UK!B:B,Biomass_UK!N:N)</f>
        <v>DE4</v>
      </c>
      <c r="D6">
        <f t="shared" si="0"/>
        <v>446.197</v>
      </c>
      <c r="F6" s="3" t="s">
        <v>147</v>
      </c>
      <c r="G6" s="4">
        <v>670.53899899999999</v>
      </c>
    </row>
    <row r="7" spans="1:7">
      <c r="A7" s="13" t="s">
        <v>187</v>
      </c>
      <c r="B7">
        <v>246354.55</v>
      </c>
      <c r="C7" t="str">
        <f>_xlfn.XLOOKUP(A7,Biomass_UK!B:B,Biomass_UK!N:N)</f>
        <v>DE4</v>
      </c>
      <c r="D7">
        <f t="shared" si="0"/>
        <v>246.35454999999999</v>
      </c>
      <c r="F7" s="3" t="s">
        <v>295</v>
      </c>
      <c r="G7" s="4"/>
    </row>
    <row r="8" spans="1:7">
      <c r="A8" s="13" t="s">
        <v>189</v>
      </c>
      <c r="B8">
        <v>247979.16</v>
      </c>
      <c r="C8" t="str">
        <f>_xlfn.XLOOKUP(A8,Biomass_UK!B:B,Biomass_UK!N:N)</f>
        <v>DE4</v>
      </c>
      <c r="D8">
        <f t="shared" si="0"/>
        <v>247.97916000000001</v>
      </c>
      <c r="F8" s="3" t="s">
        <v>296</v>
      </c>
      <c r="G8" s="4">
        <v>9056.0452450000012</v>
      </c>
    </row>
    <row r="9" spans="1:7">
      <c r="A9" s="13" t="s">
        <v>22</v>
      </c>
      <c r="B9">
        <v>134310.70000000001</v>
      </c>
      <c r="C9" t="str">
        <f>_xlfn.XLOOKUP(A9,Biomass_UK!B:B,Biomass_UK!N:N)</f>
        <v>DE4</v>
      </c>
      <c r="D9">
        <f t="shared" si="0"/>
        <v>134.31070000000003</v>
      </c>
    </row>
    <row r="10" spans="1:7">
      <c r="A10" s="13" t="s">
        <v>72</v>
      </c>
      <c r="B10">
        <v>302772.55</v>
      </c>
      <c r="C10" t="str">
        <f>_xlfn.XLOOKUP(A10,Biomass_UK!B:B,Biomass_UK!N:N)</f>
        <v>DE4</v>
      </c>
      <c r="D10">
        <f t="shared" si="0"/>
        <v>302.77254999999997</v>
      </c>
    </row>
    <row r="11" spans="1:7">
      <c r="A11" s="13" t="s">
        <v>64</v>
      </c>
      <c r="B11">
        <v>131164.51999999999</v>
      </c>
      <c r="C11" t="str">
        <f>_xlfn.XLOOKUP(A11,Biomass_UK!B:B,Biomass_UK!N:N)</f>
        <v>DE4</v>
      </c>
      <c r="D11">
        <f t="shared" si="0"/>
        <v>131.16451999999998</v>
      </c>
    </row>
    <row r="12" spans="1:7">
      <c r="A12" s="13" t="s">
        <v>34</v>
      </c>
      <c r="B12">
        <v>398972.42</v>
      </c>
      <c r="C12" t="str">
        <f>_xlfn.XLOOKUP(A12,Biomass_UK!B:B,Biomass_UK!N:N)</f>
        <v>DE4</v>
      </c>
      <c r="D12">
        <f t="shared" si="0"/>
        <v>398.97242</v>
      </c>
    </row>
    <row r="13" spans="1:7">
      <c r="A13" s="13" t="s">
        <v>36</v>
      </c>
      <c r="B13">
        <v>42773.599999999999</v>
      </c>
      <c r="C13" t="str">
        <f>_xlfn.XLOOKUP(A13,Biomass_UK!B:B,Biomass_UK!N:N)</f>
        <v>DE4</v>
      </c>
      <c r="D13">
        <f t="shared" si="0"/>
        <v>42.773600000000002</v>
      </c>
      <c r="F13" t="s">
        <v>90</v>
      </c>
      <c r="G13">
        <v>661.05610000000001</v>
      </c>
    </row>
    <row r="14" spans="1:7">
      <c r="A14" s="13" t="s">
        <v>152</v>
      </c>
      <c r="B14">
        <v>504186.5</v>
      </c>
      <c r="C14" t="str">
        <f>_xlfn.XLOOKUP(A14,Biomass_UK!B:B,Biomass_UK!N:N)</f>
        <v>DE4</v>
      </c>
      <c r="D14">
        <f t="shared" si="0"/>
        <v>504.18650000000002</v>
      </c>
      <c r="F14" t="s">
        <v>157</v>
      </c>
      <c r="G14">
        <v>761.22750000000008</v>
      </c>
    </row>
    <row r="15" spans="1:7">
      <c r="A15" s="13" t="s">
        <v>154</v>
      </c>
      <c r="B15">
        <v>12559.7</v>
      </c>
      <c r="C15" t="str">
        <f>_xlfn.XLOOKUP(A15,Biomass_UK!B:B,Biomass_UK!N:N)</f>
        <v>DE2</v>
      </c>
      <c r="D15">
        <f t="shared" si="0"/>
        <v>12.559700000000001</v>
      </c>
      <c r="F15" t="s">
        <v>71</v>
      </c>
      <c r="G15">
        <v>1206.6310800000001</v>
      </c>
    </row>
    <row r="16" spans="1:7">
      <c r="A16" s="13" t="s">
        <v>150</v>
      </c>
      <c r="B16">
        <v>47752.7</v>
      </c>
      <c r="C16" t="str">
        <f>_xlfn.XLOOKUP(A16,Biomass_UK!B:B,Biomass_UK!N:N)</f>
        <v>DE3</v>
      </c>
      <c r="D16">
        <f t="shared" si="0"/>
        <v>47.752699999999997</v>
      </c>
      <c r="F16" t="s">
        <v>27</v>
      </c>
      <c r="G16">
        <f>5756.591566+G17</f>
        <v>5756.5915660000001</v>
      </c>
    </row>
    <row r="17" spans="1:4">
      <c r="A17" s="13" t="s">
        <v>169</v>
      </c>
      <c r="B17">
        <v>139008.1</v>
      </c>
      <c r="C17" t="str">
        <f>_xlfn.XLOOKUP(A17,Biomass_UK!B:B,Biomass_UK!N:N)</f>
        <v>DE4</v>
      </c>
      <c r="D17">
        <f t="shared" si="0"/>
        <v>139.00810000000001</v>
      </c>
    </row>
    <row r="18" spans="1:4">
      <c r="A18" s="13" t="s">
        <v>171</v>
      </c>
      <c r="B18">
        <v>52525.2</v>
      </c>
      <c r="C18" t="str">
        <f>_xlfn.XLOOKUP(A18,Biomass_UK!B:B,Biomass_UK!N:N)</f>
        <v>DE4</v>
      </c>
      <c r="D18">
        <f t="shared" si="0"/>
        <v>52.525199999999998</v>
      </c>
    </row>
    <row r="19" spans="1:4">
      <c r="A19" s="13" t="s">
        <v>121</v>
      </c>
      <c r="B19">
        <v>117689.4</v>
      </c>
      <c r="C19" t="str">
        <f>_xlfn.XLOOKUP(A19,Biomass_UK!B:B,Biomass_UK!N:N)</f>
        <v>DE4</v>
      </c>
      <c r="D19">
        <f t="shared" si="0"/>
        <v>117.68939999999999</v>
      </c>
    </row>
    <row r="20" spans="1:4">
      <c r="A20" s="13" t="s">
        <v>99</v>
      </c>
      <c r="B20">
        <v>417586.56599999999</v>
      </c>
      <c r="C20" t="str">
        <f>_xlfn.XLOOKUP(A20,Biomass_UK!B:B,Biomass_UK!N:N)</f>
        <v>DE4</v>
      </c>
      <c r="D20">
        <f t="shared" si="0"/>
        <v>417.586566</v>
      </c>
    </row>
    <row r="21" spans="1:4">
      <c r="A21" s="13" t="s">
        <v>125</v>
      </c>
      <c r="B21">
        <v>175774.04</v>
      </c>
      <c r="C21" t="str">
        <f>_xlfn.XLOOKUP(A21,Biomass_UK!B:B,Biomass_UK!N:N)</f>
        <v>DE4</v>
      </c>
      <c r="D21">
        <f t="shared" si="0"/>
        <v>175.77404000000001</v>
      </c>
    </row>
    <row r="22" spans="1:4">
      <c r="A22" s="13" t="s">
        <v>173</v>
      </c>
      <c r="B22">
        <v>365587.24900000001</v>
      </c>
      <c r="C22" t="str">
        <f>_xlfn.XLOOKUP(A22,Biomass_UK!B:B,Biomass_UK!N:N)</f>
        <v>DE5</v>
      </c>
      <c r="D22">
        <f t="shared" si="0"/>
        <v>365.58724899999999</v>
      </c>
    </row>
    <row r="23" spans="1:4">
      <c r="A23" s="13" t="s">
        <v>175</v>
      </c>
      <c r="B23">
        <v>565554.88</v>
      </c>
      <c r="C23" t="str">
        <f>_xlfn.XLOOKUP(A23,Biomass_UK!B:B,Biomass_UK!N:N)</f>
        <v>DE3</v>
      </c>
      <c r="D23">
        <f t="shared" si="0"/>
        <v>565.55488000000003</v>
      </c>
    </row>
    <row r="24" spans="1:4">
      <c r="A24" s="13" t="s">
        <v>183</v>
      </c>
      <c r="B24">
        <v>748667.8</v>
      </c>
      <c r="C24" t="str">
        <f>_xlfn.XLOOKUP(A24,Biomass_UK!B:B,Biomass_UK!N:N)</f>
        <v>DE2</v>
      </c>
      <c r="D24">
        <f t="shared" si="0"/>
        <v>748.66780000000006</v>
      </c>
    </row>
    <row r="25" spans="1:4">
      <c r="A25" s="13" t="s">
        <v>87</v>
      </c>
      <c r="B25">
        <v>274598.8</v>
      </c>
      <c r="C25" t="str">
        <f>_xlfn.XLOOKUP(A25,Biomass_UK!B:B,Biomass_UK!N:N)</f>
        <v>DE1</v>
      </c>
      <c r="D25">
        <f t="shared" si="0"/>
        <v>274.59879999999998</v>
      </c>
    </row>
    <row r="26" spans="1:4">
      <c r="A26" s="13" t="s">
        <v>141</v>
      </c>
      <c r="B26">
        <v>97941.9</v>
      </c>
      <c r="C26" t="str">
        <f>_xlfn.XLOOKUP(A26,Biomass_UK!B:B,Biomass_UK!N:N)</f>
        <v>DE1</v>
      </c>
      <c r="D26">
        <f t="shared" si="0"/>
        <v>97.94189999999999</v>
      </c>
    </row>
    <row r="27" spans="1:4">
      <c r="A27" s="13" t="s">
        <v>143</v>
      </c>
      <c r="B27">
        <v>288515.40000000002</v>
      </c>
      <c r="C27" t="str">
        <f>_xlfn.XLOOKUP(A27,Biomass_UK!B:B,Biomass_UK!N:N)</f>
        <v>DE1</v>
      </c>
      <c r="D27">
        <f t="shared" si="0"/>
        <v>288.5154</v>
      </c>
    </row>
    <row r="28" spans="1:4">
      <c r="A28" s="13" t="s">
        <v>145</v>
      </c>
      <c r="B28">
        <v>304951.75</v>
      </c>
      <c r="C28" t="str">
        <f>_xlfn.XLOOKUP(A28,Biomass_UK!B:B,Biomass_UK!N:N)</f>
        <v>DE5</v>
      </c>
      <c r="D28">
        <f t="shared" si="0"/>
        <v>304.95175</v>
      </c>
    </row>
    <row r="29" spans="1:4">
      <c r="A29" s="13" t="s">
        <v>148</v>
      </c>
      <c r="B29">
        <v>207876.56</v>
      </c>
      <c r="C29" t="str">
        <f>_xlfn.XLOOKUP(A29,Biomass_UK!B:B,Biomass_UK!N:N)</f>
        <v>DE4</v>
      </c>
      <c r="D29">
        <f t="shared" si="0"/>
        <v>207.87655999999998</v>
      </c>
    </row>
    <row r="30" spans="1:4">
      <c r="A30" s="13" t="s">
        <v>97</v>
      </c>
      <c r="B30">
        <v>82151.45</v>
      </c>
      <c r="C30" t="str">
        <f>_xlfn.XLOOKUP(A30,Biomass_UK!B:B,Biomass_UK!N:N)</f>
        <v>DE4</v>
      </c>
      <c r="D30">
        <f t="shared" si="0"/>
        <v>82.151449999999997</v>
      </c>
    </row>
    <row r="31" spans="1:4">
      <c r="A31" s="13" t="s">
        <v>132</v>
      </c>
      <c r="B31">
        <v>60038.7</v>
      </c>
      <c r="C31" t="str">
        <f>_xlfn.XLOOKUP(A31,Biomass_UK!B:B,Biomass_UK!N:N)</f>
        <v>DE4</v>
      </c>
      <c r="D31">
        <f t="shared" si="0"/>
        <v>60.038699999999999</v>
      </c>
    </row>
    <row r="32" spans="1:4">
      <c r="A32" s="13" t="s">
        <v>134</v>
      </c>
      <c r="B32">
        <v>54404.34</v>
      </c>
      <c r="C32" t="str">
        <f>_xlfn.XLOOKUP(A32,Biomass_UK!B:B,Biomass_UK!N:N)</f>
        <v>DE4</v>
      </c>
      <c r="D32">
        <f t="shared" si="0"/>
        <v>54.404339999999998</v>
      </c>
    </row>
    <row r="33" spans="1:4">
      <c r="A33" s="13" t="s">
        <v>338</v>
      </c>
      <c r="B33">
        <v>12197.9</v>
      </c>
      <c r="C33" t="str">
        <f>_xlfn.XLOOKUP(A33,Biomass_UK!B:B,Biomass_UK!N:N)</f>
        <v>DE4</v>
      </c>
      <c r="D33">
        <f t="shared" si="0"/>
        <v>12.197899999999999</v>
      </c>
    </row>
    <row r="34" spans="1:4">
      <c r="A34" s="13" t="s">
        <v>137</v>
      </c>
      <c r="B34">
        <v>102920.8</v>
      </c>
      <c r="C34" t="str">
        <f>_xlfn.XLOOKUP(A34,Biomass_UK!B:B,Biomass_UK!N:N)</f>
        <v>DE4</v>
      </c>
      <c r="D34">
        <f t="shared" si="0"/>
        <v>102.9208</v>
      </c>
    </row>
    <row r="35" spans="1:4">
      <c r="A35" s="13" t="s">
        <v>139</v>
      </c>
      <c r="B35">
        <v>91640.15</v>
      </c>
      <c r="C35" t="str">
        <f>_xlfn.XLOOKUP(A35,Biomass_UK!B:B,Biomass_UK!N:N)</f>
        <v>DE4</v>
      </c>
      <c r="D35">
        <f t="shared" si="0"/>
        <v>91.640149999999991</v>
      </c>
    </row>
    <row r="36" spans="1:4">
      <c r="A36" s="13" t="s">
        <v>191</v>
      </c>
      <c r="B36">
        <v>118066</v>
      </c>
      <c r="C36" t="str">
        <f>_xlfn.XLOOKUP(A36,Biomass_UK!B:B,Biomass_UK!N:N)</f>
        <v>DE4</v>
      </c>
      <c r="D36">
        <f t="shared" si="0"/>
        <v>118.066</v>
      </c>
    </row>
    <row r="37" spans="1:4">
      <c r="A37" s="13" t="s">
        <v>66</v>
      </c>
      <c r="B37">
        <v>503294.15</v>
      </c>
      <c r="C37" t="str">
        <f>_xlfn.XLOOKUP(A37,Biomass_UK!B:B,Biomass_UK!N:N)</f>
        <v>DE4</v>
      </c>
      <c r="D37">
        <f t="shared" si="0"/>
        <v>503.29415</v>
      </c>
    </row>
    <row r="38" spans="1:4">
      <c r="A38" s="13" t="s">
        <v>68</v>
      </c>
      <c r="B38">
        <v>593323.5</v>
      </c>
      <c r="C38" t="str">
        <f>_xlfn.XLOOKUP(A38,Biomass_UK!B:B,Biomass_UK!N:N)</f>
        <v>DE3</v>
      </c>
      <c r="D38">
        <f t="shared" si="0"/>
        <v>593.32349999999997</v>
      </c>
    </row>
    <row r="39" spans="1:4">
      <c r="A39" s="13" t="s">
        <v>39</v>
      </c>
      <c r="B39">
        <v>248010.8</v>
      </c>
      <c r="C39" t="str">
        <f>_xlfn.XLOOKUP(A39,Biomass_UK!B:B,Biomass_UK!N:N)</f>
        <v>DE4</v>
      </c>
      <c r="D39">
        <f t="shared" si="0"/>
        <v>248.01079999999999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5541-CB36-4745-B4AB-6B9F4D6AA8B5}">
  <dimension ref="A1:U115"/>
  <sheetViews>
    <sheetView topLeftCell="B28" workbookViewId="0">
      <selection activeCell="B45" sqref="B45"/>
    </sheetView>
  </sheetViews>
  <sheetFormatPr defaultRowHeight="15"/>
  <cols>
    <col min="20" max="20" width="12.7109375" bestFit="1" customWidth="1"/>
    <col min="21" max="21" width="37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334</v>
      </c>
      <c r="T1" s="2" t="s">
        <v>294</v>
      </c>
      <c r="U1" t="s">
        <v>335</v>
      </c>
    </row>
    <row r="2" spans="1:21">
      <c r="A2" t="s">
        <v>22</v>
      </c>
      <c r="B2" t="s">
        <v>22</v>
      </c>
      <c r="C2">
        <v>2</v>
      </c>
      <c r="D2" t="s">
        <v>23</v>
      </c>
      <c r="E2" t="s">
        <v>24</v>
      </c>
      <c r="F2" t="s">
        <v>24</v>
      </c>
      <c r="G2">
        <v>0</v>
      </c>
      <c r="H2">
        <v>0</v>
      </c>
      <c r="I2">
        <v>0</v>
      </c>
      <c r="J2" t="s">
        <v>22</v>
      </c>
      <c r="K2" t="s">
        <v>25</v>
      </c>
      <c r="L2" t="s">
        <v>26</v>
      </c>
      <c r="M2">
        <v>7237854247.9770002</v>
      </c>
      <c r="N2" t="s">
        <v>27</v>
      </c>
      <c r="T2" s="3" t="s">
        <v>180</v>
      </c>
      <c r="U2" s="4"/>
    </row>
    <row r="3" spans="1:21">
      <c r="A3" t="s">
        <v>28</v>
      </c>
      <c r="B3" t="s">
        <v>28</v>
      </c>
      <c r="C3">
        <v>2</v>
      </c>
      <c r="D3" t="s">
        <v>29</v>
      </c>
      <c r="E3" t="s">
        <v>30</v>
      </c>
      <c r="F3" t="s">
        <v>30</v>
      </c>
      <c r="G3">
        <v>0</v>
      </c>
      <c r="H3">
        <v>0</v>
      </c>
      <c r="I3">
        <v>0</v>
      </c>
      <c r="J3" t="s">
        <v>28</v>
      </c>
      <c r="K3" t="s">
        <v>31</v>
      </c>
      <c r="L3" t="s">
        <v>32</v>
      </c>
      <c r="M3">
        <v>5940546659.9720001</v>
      </c>
      <c r="N3" t="s">
        <v>33</v>
      </c>
      <c r="O3">
        <v>96.7</v>
      </c>
      <c r="T3" s="3" t="s">
        <v>53</v>
      </c>
      <c r="U3" s="4"/>
    </row>
    <row r="4" spans="1:21">
      <c r="A4" t="s">
        <v>34</v>
      </c>
      <c r="B4" t="s">
        <v>34</v>
      </c>
      <c r="C4">
        <v>2</v>
      </c>
      <c r="D4" t="s">
        <v>23</v>
      </c>
      <c r="E4" t="s">
        <v>35</v>
      </c>
      <c r="F4" t="s">
        <v>35</v>
      </c>
      <c r="G4">
        <v>0</v>
      </c>
      <c r="H4">
        <v>0</v>
      </c>
      <c r="I4">
        <v>0</v>
      </c>
      <c r="J4" t="s">
        <v>34</v>
      </c>
      <c r="K4" t="s">
        <v>25</v>
      </c>
      <c r="L4" t="s">
        <v>26</v>
      </c>
      <c r="M4">
        <v>10030908230.174999</v>
      </c>
      <c r="N4" t="s">
        <v>27</v>
      </c>
      <c r="T4" s="3" t="s">
        <v>90</v>
      </c>
      <c r="U4" s="4"/>
    </row>
    <row r="5" spans="1:21">
      <c r="A5" t="s">
        <v>36</v>
      </c>
      <c r="B5" t="s">
        <v>36</v>
      </c>
      <c r="C5">
        <v>2</v>
      </c>
      <c r="D5" t="s">
        <v>23</v>
      </c>
      <c r="E5" t="s">
        <v>37</v>
      </c>
      <c r="F5" t="s">
        <v>37</v>
      </c>
      <c r="G5">
        <v>0</v>
      </c>
      <c r="H5">
        <v>0</v>
      </c>
      <c r="I5">
        <v>0</v>
      </c>
      <c r="J5" t="s">
        <v>36</v>
      </c>
      <c r="K5" t="s">
        <v>38</v>
      </c>
      <c r="L5" t="s">
        <v>26</v>
      </c>
      <c r="M5">
        <v>892446934.19000006</v>
      </c>
      <c r="N5" t="s">
        <v>27</v>
      </c>
      <c r="T5" s="3" t="s">
        <v>157</v>
      </c>
      <c r="U5" s="4"/>
    </row>
    <row r="6" spans="1:21">
      <c r="A6" t="s">
        <v>39</v>
      </c>
      <c r="B6" t="s">
        <v>39</v>
      </c>
      <c r="C6">
        <v>2</v>
      </c>
      <c r="D6" t="s">
        <v>23</v>
      </c>
      <c r="E6" t="s">
        <v>40</v>
      </c>
      <c r="F6" t="s">
        <v>40</v>
      </c>
      <c r="G6">
        <v>0</v>
      </c>
      <c r="H6">
        <v>0</v>
      </c>
      <c r="I6">
        <v>0</v>
      </c>
      <c r="J6" t="s">
        <v>39</v>
      </c>
      <c r="K6" t="s">
        <v>38</v>
      </c>
      <c r="L6" t="s">
        <v>26</v>
      </c>
      <c r="M6">
        <v>16195307928.483999</v>
      </c>
      <c r="N6" t="s">
        <v>27</v>
      </c>
      <c r="T6" s="3" t="s">
        <v>71</v>
      </c>
      <c r="U6" s="4"/>
    </row>
    <row r="7" spans="1:21">
      <c r="A7" t="s">
        <v>41</v>
      </c>
      <c r="B7" t="s">
        <v>41</v>
      </c>
      <c r="C7">
        <v>2</v>
      </c>
      <c r="D7" t="s">
        <v>42</v>
      </c>
      <c r="E7" t="s">
        <v>43</v>
      </c>
      <c r="F7" t="s">
        <v>43</v>
      </c>
      <c r="G7">
        <v>0</v>
      </c>
      <c r="H7">
        <v>0</v>
      </c>
      <c r="I7">
        <v>0</v>
      </c>
      <c r="J7" t="s">
        <v>41</v>
      </c>
      <c r="K7" t="s">
        <v>44</v>
      </c>
      <c r="L7" t="s">
        <v>26</v>
      </c>
      <c r="M7">
        <v>2567900402.7810001</v>
      </c>
      <c r="N7" t="s">
        <v>45</v>
      </c>
      <c r="T7" s="3" t="s">
        <v>27</v>
      </c>
      <c r="U7" s="4"/>
    </row>
    <row r="8" spans="1:21">
      <c r="A8" t="s">
        <v>46</v>
      </c>
      <c r="B8" t="s">
        <v>46</v>
      </c>
      <c r="C8">
        <v>2</v>
      </c>
      <c r="D8" t="s">
        <v>42</v>
      </c>
      <c r="E8" t="s">
        <v>47</v>
      </c>
      <c r="F8" t="s">
        <v>47</v>
      </c>
      <c r="G8">
        <v>0</v>
      </c>
      <c r="H8">
        <v>0</v>
      </c>
      <c r="I8">
        <v>0</v>
      </c>
      <c r="J8" t="s">
        <v>46</v>
      </c>
      <c r="K8" t="s">
        <v>48</v>
      </c>
      <c r="L8" t="s">
        <v>32</v>
      </c>
      <c r="M8">
        <v>12123528847.561001</v>
      </c>
      <c r="N8" t="s">
        <v>45</v>
      </c>
      <c r="T8" s="3" t="s">
        <v>147</v>
      </c>
      <c r="U8" s="4"/>
    </row>
    <row r="9" spans="1:21">
      <c r="A9" t="s">
        <v>49</v>
      </c>
      <c r="B9" t="s">
        <v>49</v>
      </c>
      <c r="C9">
        <v>2</v>
      </c>
      <c r="D9" t="s">
        <v>50</v>
      </c>
      <c r="E9" t="s">
        <v>51</v>
      </c>
      <c r="F9" t="s">
        <v>51</v>
      </c>
      <c r="G9">
        <v>0</v>
      </c>
      <c r="H9">
        <v>0</v>
      </c>
      <c r="I9">
        <v>0</v>
      </c>
      <c r="J9" t="s">
        <v>49</v>
      </c>
      <c r="K9" t="s">
        <v>52</v>
      </c>
      <c r="L9" t="s">
        <v>26</v>
      </c>
      <c r="M9">
        <v>156979607.62200001</v>
      </c>
      <c r="N9" t="s">
        <v>53</v>
      </c>
      <c r="T9" s="3" t="s">
        <v>45</v>
      </c>
      <c r="U9" s="4"/>
    </row>
    <row r="10" spans="1:21">
      <c r="A10" t="s">
        <v>54</v>
      </c>
      <c r="B10" t="s">
        <v>54</v>
      </c>
      <c r="C10">
        <v>2</v>
      </c>
      <c r="D10" t="s">
        <v>50</v>
      </c>
      <c r="E10" t="s">
        <v>55</v>
      </c>
      <c r="F10" t="s">
        <v>55</v>
      </c>
      <c r="G10">
        <v>0</v>
      </c>
      <c r="H10">
        <v>0</v>
      </c>
      <c r="I10">
        <v>0</v>
      </c>
      <c r="J10" t="s">
        <v>54</v>
      </c>
      <c r="K10" t="s">
        <v>52</v>
      </c>
      <c r="L10" t="s">
        <v>26</v>
      </c>
      <c r="M10">
        <v>2870793348.5929999</v>
      </c>
      <c r="N10" t="s">
        <v>53</v>
      </c>
      <c r="T10" s="3" t="s">
        <v>114</v>
      </c>
      <c r="U10" s="4"/>
    </row>
    <row r="11" spans="1:21">
      <c r="A11" t="s">
        <v>56</v>
      </c>
      <c r="B11" t="s">
        <v>56</v>
      </c>
      <c r="C11">
        <v>2</v>
      </c>
      <c r="D11" t="s">
        <v>50</v>
      </c>
      <c r="E11" t="s">
        <v>57</v>
      </c>
      <c r="F11" t="s">
        <v>57</v>
      </c>
      <c r="G11">
        <v>0</v>
      </c>
      <c r="H11">
        <v>0</v>
      </c>
      <c r="I11">
        <v>0</v>
      </c>
      <c r="J11" t="s">
        <v>56</v>
      </c>
      <c r="K11" t="s">
        <v>52</v>
      </c>
      <c r="L11" t="s">
        <v>26</v>
      </c>
      <c r="M11">
        <v>2431119540.3720002</v>
      </c>
      <c r="N11" t="s">
        <v>53</v>
      </c>
      <c r="T11" s="3" t="s">
        <v>108</v>
      </c>
      <c r="U11" s="4"/>
    </row>
    <row r="12" spans="1:21">
      <c r="A12" t="s">
        <v>58</v>
      </c>
      <c r="B12" t="s">
        <v>58</v>
      </c>
      <c r="C12">
        <v>2</v>
      </c>
      <c r="D12" t="s">
        <v>50</v>
      </c>
      <c r="E12" t="s">
        <v>59</v>
      </c>
      <c r="F12" t="s">
        <v>59</v>
      </c>
      <c r="G12">
        <v>0</v>
      </c>
      <c r="H12">
        <v>0</v>
      </c>
      <c r="I12">
        <v>0</v>
      </c>
      <c r="J12" t="s">
        <v>58</v>
      </c>
      <c r="K12" t="s">
        <v>52</v>
      </c>
      <c r="L12" t="s">
        <v>26</v>
      </c>
      <c r="M12">
        <v>3013985517.0349998</v>
      </c>
      <c r="N12" t="s">
        <v>53</v>
      </c>
      <c r="T12" s="3" t="s">
        <v>105</v>
      </c>
      <c r="U12" s="4"/>
    </row>
    <row r="13" spans="1:21">
      <c r="A13" t="s">
        <v>60</v>
      </c>
      <c r="B13" t="s">
        <v>60</v>
      </c>
      <c r="C13">
        <v>2</v>
      </c>
      <c r="D13" t="s">
        <v>23</v>
      </c>
      <c r="E13" t="s">
        <v>61</v>
      </c>
      <c r="F13" t="s">
        <v>61</v>
      </c>
      <c r="G13">
        <v>0</v>
      </c>
      <c r="H13">
        <v>0</v>
      </c>
      <c r="I13">
        <v>0</v>
      </c>
      <c r="J13" t="s">
        <v>60</v>
      </c>
      <c r="K13" t="s">
        <v>25</v>
      </c>
      <c r="L13" t="s">
        <v>26</v>
      </c>
      <c r="M13">
        <v>9139598246.0230007</v>
      </c>
      <c r="N13" t="s">
        <v>27</v>
      </c>
      <c r="T13" s="3" t="s">
        <v>120</v>
      </c>
      <c r="U13" s="4"/>
    </row>
    <row r="14" spans="1:21">
      <c r="A14" t="s">
        <v>62</v>
      </c>
      <c r="B14" t="s">
        <v>62</v>
      </c>
      <c r="C14">
        <v>2</v>
      </c>
      <c r="D14" t="s">
        <v>42</v>
      </c>
      <c r="E14" t="s">
        <v>63</v>
      </c>
      <c r="F14" t="s">
        <v>63</v>
      </c>
      <c r="G14">
        <v>0</v>
      </c>
      <c r="H14">
        <v>0</v>
      </c>
      <c r="I14">
        <v>0</v>
      </c>
      <c r="J14" t="s">
        <v>62</v>
      </c>
      <c r="K14" t="s">
        <v>44</v>
      </c>
      <c r="L14" t="s">
        <v>26</v>
      </c>
      <c r="M14">
        <v>7308193494.1990004</v>
      </c>
      <c r="N14" t="s">
        <v>45</v>
      </c>
      <c r="T14" s="3" t="s">
        <v>279</v>
      </c>
      <c r="U14" s="4"/>
    </row>
    <row r="15" spans="1:21">
      <c r="A15" t="s">
        <v>64</v>
      </c>
      <c r="B15" t="s">
        <v>64</v>
      </c>
      <c r="C15">
        <v>2</v>
      </c>
      <c r="D15" t="s">
        <v>23</v>
      </c>
      <c r="E15" t="s">
        <v>65</v>
      </c>
      <c r="F15" t="s">
        <v>65</v>
      </c>
      <c r="G15">
        <v>0</v>
      </c>
      <c r="H15">
        <v>0</v>
      </c>
      <c r="I15">
        <v>0</v>
      </c>
      <c r="J15" t="s">
        <v>64</v>
      </c>
      <c r="K15" t="s">
        <v>25</v>
      </c>
      <c r="L15" t="s">
        <v>26</v>
      </c>
      <c r="M15">
        <v>8528171928.7309999</v>
      </c>
      <c r="N15" t="s">
        <v>27</v>
      </c>
      <c r="T15" s="3" t="s">
        <v>248</v>
      </c>
      <c r="U15" s="4">
        <v>518.4</v>
      </c>
    </row>
    <row r="16" spans="1:21">
      <c r="A16" t="s">
        <v>66</v>
      </c>
      <c r="B16" t="s">
        <v>66</v>
      </c>
      <c r="C16">
        <v>2</v>
      </c>
      <c r="D16" t="s">
        <v>23</v>
      </c>
      <c r="E16" t="s">
        <v>67</v>
      </c>
      <c r="F16" t="s">
        <v>67</v>
      </c>
      <c r="G16">
        <v>0</v>
      </c>
      <c r="H16">
        <v>0</v>
      </c>
      <c r="I16">
        <v>0</v>
      </c>
      <c r="J16" t="s">
        <v>66</v>
      </c>
      <c r="K16" t="s">
        <v>38</v>
      </c>
      <c r="L16" t="s">
        <v>26</v>
      </c>
      <c r="M16">
        <v>20554254647.942001</v>
      </c>
      <c r="N16" t="s">
        <v>27</v>
      </c>
      <c r="T16" s="3" t="s">
        <v>33</v>
      </c>
      <c r="U16" s="4">
        <v>4542.9000000000005</v>
      </c>
    </row>
    <row r="17" spans="1:21">
      <c r="A17" t="s">
        <v>68</v>
      </c>
      <c r="B17" t="s">
        <v>68</v>
      </c>
      <c r="C17">
        <v>2</v>
      </c>
      <c r="D17" t="s">
        <v>23</v>
      </c>
      <c r="E17" t="s">
        <v>69</v>
      </c>
      <c r="F17" t="s">
        <v>69</v>
      </c>
      <c r="G17">
        <v>0</v>
      </c>
      <c r="H17">
        <v>0</v>
      </c>
      <c r="I17">
        <v>0</v>
      </c>
      <c r="J17" t="s">
        <v>68</v>
      </c>
      <c r="K17" t="s">
        <v>70</v>
      </c>
      <c r="L17" t="s">
        <v>32</v>
      </c>
      <c r="M17">
        <v>15669451010.955</v>
      </c>
      <c r="N17" t="s">
        <v>71</v>
      </c>
      <c r="T17" s="3" t="s">
        <v>206</v>
      </c>
      <c r="U17" s="4">
        <v>508.7</v>
      </c>
    </row>
    <row r="18" spans="1:21">
      <c r="A18" t="s">
        <v>72</v>
      </c>
      <c r="B18" t="s">
        <v>72</v>
      </c>
      <c r="C18">
        <v>2</v>
      </c>
      <c r="D18" t="s">
        <v>23</v>
      </c>
      <c r="E18" t="s">
        <v>73</v>
      </c>
      <c r="F18" t="s">
        <v>73</v>
      </c>
      <c r="G18">
        <v>0</v>
      </c>
      <c r="H18">
        <v>0</v>
      </c>
      <c r="I18">
        <v>0</v>
      </c>
      <c r="J18" t="s">
        <v>72</v>
      </c>
      <c r="K18" t="s">
        <v>25</v>
      </c>
      <c r="L18" t="s">
        <v>26</v>
      </c>
      <c r="M18">
        <v>7251418056.1990004</v>
      </c>
      <c r="N18" t="s">
        <v>27</v>
      </c>
      <c r="T18" s="3" t="s">
        <v>86</v>
      </c>
      <c r="U18" s="4">
        <v>1551.9900000000002</v>
      </c>
    </row>
    <row r="19" spans="1:21">
      <c r="A19" t="s">
        <v>74</v>
      </c>
      <c r="B19" t="s">
        <v>74</v>
      </c>
      <c r="C19">
        <v>2</v>
      </c>
      <c r="D19" t="s">
        <v>29</v>
      </c>
      <c r="E19" t="s">
        <v>75</v>
      </c>
      <c r="F19" t="s">
        <v>75</v>
      </c>
      <c r="G19">
        <v>0</v>
      </c>
      <c r="H19">
        <v>0</v>
      </c>
      <c r="I19">
        <v>0</v>
      </c>
      <c r="J19" t="s">
        <v>74</v>
      </c>
      <c r="K19" t="s">
        <v>31</v>
      </c>
      <c r="L19" t="s">
        <v>32</v>
      </c>
      <c r="M19">
        <v>3533421892.5960002</v>
      </c>
      <c r="N19" t="s">
        <v>33</v>
      </c>
      <c r="O19">
        <v>125.4</v>
      </c>
      <c r="T19" s="3" t="s">
        <v>295</v>
      </c>
      <c r="U19" s="4"/>
    </row>
    <row r="20" spans="1:21">
      <c r="A20" t="s">
        <v>76</v>
      </c>
      <c r="B20" t="s">
        <v>76</v>
      </c>
      <c r="C20">
        <v>2</v>
      </c>
      <c r="D20" t="s">
        <v>29</v>
      </c>
      <c r="E20" t="s">
        <v>77</v>
      </c>
      <c r="F20" t="s">
        <v>77</v>
      </c>
      <c r="G20">
        <v>0</v>
      </c>
      <c r="H20">
        <v>0</v>
      </c>
      <c r="I20">
        <v>0</v>
      </c>
      <c r="J20" t="s">
        <v>76</v>
      </c>
      <c r="K20" t="s">
        <v>31</v>
      </c>
      <c r="L20" t="s">
        <v>32</v>
      </c>
      <c r="M20">
        <v>8319098071.3100004</v>
      </c>
      <c r="N20" t="s">
        <v>33</v>
      </c>
      <c r="O20">
        <v>2637.3</v>
      </c>
      <c r="T20" s="3" t="s">
        <v>296</v>
      </c>
      <c r="U20" s="4">
        <v>7121.99</v>
      </c>
    </row>
    <row r="21" spans="1:21">
      <c r="A21" t="s">
        <v>78</v>
      </c>
      <c r="B21" t="s">
        <v>78</v>
      </c>
      <c r="C21">
        <v>2</v>
      </c>
      <c r="D21" t="s">
        <v>29</v>
      </c>
      <c r="E21" t="s">
        <v>79</v>
      </c>
      <c r="F21" t="s">
        <v>79</v>
      </c>
      <c r="G21">
        <v>0</v>
      </c>
      <c r="H21">
        <v>0</v>
      </c>
      <c r="I21">
        <v>0</v>
      </c>
      <c r="J21" t="s">
        <v>78</v>
      </c>
      <c r="K21" t="s">
        <v>31</v>
      </c>
      <c r="L21" t="s">
        <v>26</v>
      </c>
      <c r="M21">
        <v>1553709609.2539999</v>
      </c>
      <c r="N21" t="s">
        <v>33</v>
      </c>
      <c r="O21">
        <v>136.5</v>
      </c>
    </row>
    <row r="22" spans="1:21">
      <c r="A22" t="s">
        <v>80</v>
      </c>
      <c r="B22" t="s">
        <v>80</v>
      </c>
      <c r="C22">
        <v>2</v>
      </c>
      <c r="D22" t="s">
        <v>29</v>
      </c>
      <c r="E22" t="s">
        <v>81</v>
      </c>
      <c r="F22" t="s">
        <v>81</v>
      </c>
      <c r="G22">
        <v>0</v>
      </c>
      <c r="H22">
        <v>0</v>
      </c>
      <c r="I22">
        <v>0</v>
      </c>
      <c r="J22" t="s">
        <v>80</v>
      </c>
      <c r="K22" t="s">
        <v>31</v>
      </c>
      <c r="L22" t="s">
        <v>26</v>
      </c>
      <c r="M22">
        <v>2033785284.0220001</v>
      </c>
      <c r="N22" t="s">
        <v>33</v>
      </c>
      <c r="O22">
        <v>236.6</v>
      </c>
    </row>
    <row r="23" spans="1:21">
      <c r="A23" t="s">
        <v>82</v>
      </c>
      <c r="B23" t="s">
        <v>82</v>
      </c>
      <c r="C23">
        <v>2</v>
      </c>
      <c r="D23" t="s">
        <v>29</v>
      </c>
      <c r="E23" t="s">
        <v>83</v>
      </c>
      <c r="F23" t="s">
        <v>83</v>
      </c>
      <c r="G23">
        <v>0</v>
      </c>
      <c r="H23">
        <v>0</v>
      </c>
      <c r="I23">
        <v>0</v>
      </c>
      <c r="J23" t="s">
        <v>82</v>
      </c>
      <c r="K23" t="s">
        <v>31</v>
      </c>
      <c r="L23" t="s">
        <v>26</v>
      </c>
      <c r="M23">
        <v>4792931359.4069996</v>
      </c>
      <c r="N23" t="s">
        <v>33</v>
      </c>
      <c r="O23">
        <v>76.099999999999994</v>
      </c>
      <c r="T23" t="s">
        <v>294</v>
      </c>
      <c r="U23" t="s">
        <v>335</v>
      </c>
    </row>
    <row r="24" spans="1:21">
      <c r="A24" t="s">
        <v>84</v>
      </c>
      <c r="B24" t="s">
        <v>84</v>
      </c>
      <c r="C24">
        <v>2</v>
      </c>
      <c r="D24" t="s">
        <v>29</v>
      </c>
      <c r="E24" t="s">
        <v>85</v>
      </c>
      <c r="F24" t="s">
        <v>85</v>
      </c>
      <c r="G24">
        <v>0</v>
      </c>
      <c r="H24">
        <v>0</v>
      </c>
      <c r="I24">
        <v>0</v>
      </c>
      <c r="J24" t="s">
        <v>84</v>
      </c>
      <c r="K24" t="s">
        <v>31</v>
      </c>
      <c r="L24" t="s">
        <v>26</v>
      </c>
      <c r="M24">
        <v>4932082868.2559996</v>
      </c>
      <c r="N24" t="s">
        <v>86</v>
      </c>
      <c r="O24">
        <v>80.5</v>
      </c>
      <c r="T24" t="s">
        <v>180</v>
      </c>
    </row>
    <row r="25" spans="1:21">
      <c r="A25" t="s">
        <v>87</v>
      </c>
      <c r="B25" t="s">
        <v>87</v>
      </c>
      <c r="C25">
        <v>2</v>
      </c>
      <c r="D25" t="s">
        <v>23</v>
      </c>
      <c r="E25" t="s">
        <v>88</v>
      </c>
      <c r="F25" t="s">
        <v>88</v>
      </c>
      <c r="G25">
        <v>0</v>
      </c>
      <c r="H25">
        <v>0</v>
      </c>
      <c r="I25">
        <v>0</v>
      </c>
      <c r="J25" t="s">
        <v>87</v>
      </c>
      <c r="K25" t="s">
        <v>89</v>
      </c>
      <c r="L25" t="s">
        <v>32</v>
      </c>
      <c r="M25">
        <v>5290815750.7440004</v>
      </c>
      <c r="N25" t="s">
        <v>90</v>
      </c>
      <c r="T25" t="s">
        <v>53</v>
      </c>
    </row>
    <row r="26" spans="1:21">
      <c r="A26" t="s">
        <v>91</v>
      </c>
      <c r="B26" t="s">
        <v>91</v>
      </c>
      <c r="C26">
        <v>2</v>
      </c>
      <c r="D26" t="s">
        <v>50</v>
      </c>
      <c r="E26" t="s">
        <v>92</v>
      </c>
      <c r="F26" t="s">
        <v>92</v>
      </c>
      <c r="G26">
        <v>0</v>
      </c>
      <c r="H26">
        <v>0</v>
      </c>
      <c r="I26">
        <v>0</v>
      </c>
      <c r="J26" t="s">
        <v>91</v>
      </c>
      <c r="K26" t="s">
        <v>52</v>
      </c>
      <c r="L26" t="s">
        <v>26</v>
      </c>
      <c r="M26">
        <v>3853013586.7690001</v>
      </c>
      <c r="N26" t="s">
        <v>53</v>
      </c>
      <c r="T26" t="s">
        <v>90</v>
      </c>
    </row>
    <row r="27" spans="1:21">
      <c r="A27" t="s">
        <v>93</v>
      </c>
      <c r="B27" t="s">
        <v>93</v>
      </c>
      <c r="C27">
        <v>2</v>
      </c>
      <c r="D27" t="s">
        <v>50</v>
      </c>
      <c r="E27" t="s">
        <v>94</v>
      </c>
      <c r="F27" t="s">
        <v>94</v>
      </c>
      <c r="G27">
        <v>0</v>
      </c>
      <c r="H27">
        <v>0</v>
      </c>
      <c r="I27">
        <v>0</v>
      </c>
      <c r="J27" t="s">
        <v>93</v>
      </c>
      <c r="K27" t="s">
        <v>52</v>
      </c>
      <c r="L27" t="s">
        <v>26</v>
      </c>
      <c r="M27">
        <v>4463419174.5930004</v>
      </c>
      <c r="N27" t="s">
        <v>53</v>
      </c>
      <c r="T27" t="s">
        <v>157</v>
      </c>
    </row>
    <row r="28" spans="1:21">
      <c r="A28" t="s">
        <v>95</v>
      </c>
      <c r="B28" t="s">
        <v>95</v>
      </c>
      <c r="C28">
        <v>2</v>
      </c>
      <c r="D28" t="s">
        <v>50</v>
      </c>
      <c r="E28" t="s">
        <v>96</v>
      </c>
      <c r="F28" t="s">
        <v>96</v>
      </c>
      <c r="G28">
        <v>0</v>
      </c>
      <c r="H28">
        <v>0</v>
      </c>
      <c r="I28">
        <v>0</v>
      </c>
      <c r="J28" t="s">
        <v>95</v>
      </c>
      <c r="K28" t="s">
        <v>52</v>
      </c>
      <c r="L28" t="s">
        <v>26</v>
      </c>
      <c r="M28">
        <v>3675959516.2379999</v>
      </c>
      <c r="N28" t="s">
        <v>53</v>
      </c>
      <c r="T28" t="s">
        <v>71</v>
      </c>
    </row>
    <row r="29" spans="1:21">
      <c r="A29" t="s">
        <v>97</v>
      </c>
      <c r="B29" t="s">
        <v>97</v>
      </c>
      <c r="C29">
        <v>2</v>
      </c>
      <c r="D29" t="s">
        <v>23</v>
      </c>
      <c r="E29" t="s">
        <v>98</v>
      </c>
      <c r="F29" t="s">
        <v>98</v>
      </c>
      <c r="G29">
        <v>0</v>
      </c>
      <c r="H29">
        <v>0</v>
      </c>
      <c r="I29">
        <v>0</v>
      </c>
      <c r="J29" t="s">
        <v>97</v>
      </c>
      <c r="K29" t="s">
        <v>38</v>
      </c>
      <c r="L29" t="s">
        <v>26</v>
      </c>
      <c r="M29">
        <v>8074998143.1859999</v>
      </c>
      <c r="N29" t="s">
        <v>27</v>
      </c>
      <c r="T29" t="s">
        <v>27</v>
      </c>
    </row>
    <row r="30" spans="1:21">
      <c r="A30" t="s">
        <v>99</v>
      </c>
      <c r="B30" t="s">
        <v>99</v>
      </c>
      <c r="C30">
        <v>2</v>
      </c>
      <c r="D30" t="s">
        <v>23</v>
      </c>
      <c r="E30" t="s">
        <v>100</v>
      </c>
      <c r="F30" t="s">
        <v>100</v>
      </c>
      <c r="G30">
        <v>0</v>
      </c>
      <c r="H30">
        <v>0</v>
      </c>
      <c r="I30">
        <v>0</v>
      </c>
      <c r="J30" t="s">
        <v>99</v>
      </c>
      <c r="K30" t="s">
        <v>38</v>
      </c>
      <c r="L30" t="s">
        <v>26</v>
      </c>
      <c r="M30">
        <v>23204754864.013</v>
      </c>
      <c r="N30" t="s">
        <v>27</v>
      </c>
      <c r="T30" t="s">
        <v>147</v>
      </c>
    </row>
    <row r="31" spans="1:21">
      <c r="A31" t="s">
        <v>101</v>
      </c>
      <c r="B31" t="s">
        <v>101</v>
      </c>
      <c r="C31">
        <v>2</v>
      </c>
      <c r="D31" t="s">
        <v>102</v>
      </c>
      <c r="E31" t="s">
        <v>103</v>
      </c>
      <c r="F31" t="s">
        <v>103</v>
      </c>
      <c r="G31">
        <v>0</v>
      </c>
      <c r="H31">
        <v>0</v>
      </c>
      <c r="I31">
        <v>0</v>
      </c>
      <c r="J31" t="s">
        <v>101</v>
      </c>
      <c r="K31" t="s">
        <v>104</v>
      </c>
      <c r="L31" t="s">
        <v>26</v>
      </c>
      <c r="M31">
        <v>2409387765.401</v>
      </c>
      <c r="N31" t="s">
        <v>105</v>
      </c>
      <c r="T31" t="s">
        <v>45</v>
      </c>
    </row>
    <row r="32" spans="1:21">
      <c r="A32" t="s">
        <v>106</v>
      </c>
      <c r="B32" t="s">
        <v>106</v>
      </c>
      <c r="C32">
        <v>2</v>
      </c>
      <c r="D32" t="s">
        <v>102</v>
      </c>
      <c r="E32" t="s">
        <v>107</v>
      </c>
      <c r="F32" t="s">
        <v>107</v>
      </c>
      <c r="G32">
        <v>0</v>
      </c>
      <c r="H32">
        <v>0</v>
      </c>
      <c r="I32">
        <v>0</v>
      </c>
      <c r="J32" t="s">
        <v>106</v>
      </c>
      <c r="K32" t="s">
        <v>104</v>
      </c>
      <c r="L32" t="s">
        <v>26</v>
      </c>
      <c r="M32">
        <v>1451932912.757</v>
      </c>
      <c r="N32" t="s">
        <v>108</v>
      </c>
      <c r="T32" t="s">
        <v>114</v>
      </c>
    </row>
    <row r="33" spans="1:21">
      <c r="A33" t="s">
        <v>109</v>
      </c>
      <c r="B33" t="s">
        <v>109</v>
      </c>
      <c r="C33">
        <v>2</v>
      </c>
      <c r="D33" t="s">
        <v>102</v>
      </c>
      <c r="E33" t="s">
        <v>110</v>
      </c>
      <c r="F33" t="s">
        <v>110</v>
      </c>
      <c r="G33">
        <v>0</v>
      </c>
      <c r="H33">
        <v>0</v>
      </c>
      <c r="I33">
        <v>0</v>
      </c>
      <c r="J33" t="s">
        <v>109</v>
      </c>
      <c r="K33" t="s">
        <v>111</v>
      </c>
      <c r="L33" t="s">
        <v>32</v>
      </c>
      <c r="M33">
        <v>3409787662.0050001</v>
      </c>
      <c r="N33" t="s">
        <v>108</v>
      </c>
      <c r="T33" t="s">
        <v>108</v>
      </c>
    </row>
    <row r="34" spans="1:21">
      <c r="A34" t="s">
        <v>112</v>
      </c>
      <c r="B34" t="s">
        <v>112</v>
      </c>
      <c r="C34">
        <v>2</v>
      </c>
      <c r="D34" t="s">
        <v>102</v>
      </c>
      <c r="E34" t="s">
        <v>113</v>
      </c>
      <c r="F34" t="s">
        <v>113</v>
      </c>
      <c r="G34">
        <v>0</v>
      </c>
      <c r="H34">
        <v>0</v>
      </c>
      <c r="I34">
        <v>0</v>
      </c>
      <c r="J34" t="s">
        <v>112</v>
      </c>
      <c r="K34" t="s">
        <v>111</v>
      </c>
      <c r="L34" t="s">
        <v>32</v>
      </c>
      <c r="M34">
        <v>3244361979.033</v>
      </c>
      <c r="N34" t="s">
        <v>114</v>
      </c>
      <c r="T34" t="s">
        <v>105</v>
      </c>
    </row>
    <row r="35" spans="1:21">
      <c r="A35" t="s">
        <v>115</v>
      </c>
      <c r="B35" t="s">
        <v>115</v>
      </c>
      <c r="C35">
        <v>2</v>
      </c>
      <c r="D35" t="s">
        <v>102</v>
      </c>
      <c r="E35" t="s">
        <v>116</v>
      </c>
      <c r="F35" t="s">
        <v>116</v>
      </c>
      <c r="G35">
        <v>0</v>
      </c>
      <c r="H35">
        <v>0</v>
      </c>
      <c r="I35">
        <v>0</v>
      </c>
      <c r="J35" t="s">
        <v>115</v>
      </c>
      <c r="K35" t="s">
        <v>117</v>
      </c>
      <c r="L35" t="s">
        <v>32</v>
      </c>
      <c r="M35">
        <v>1916967671.5969999</v>
      </c>
      <c r="N35" t="s">
        <v>114</v>
      </c>
      <c r="T35" t="s">
        <v>120</v>
      </c>
    </row>
    <row r="36" spans="1:21">
      <c r="A36" t="s">
        <v>118</v>
      </c>
      <c r="B36" t="s">
        <v>118</v>
      </c>
      <c r="C36">
        <v>2</v>
      </c>
      <c r="D36" t="s">
        <v>102</v>
      </c>
      <c r="E36" t="s">
        <v>119</v>
      </c>
      <c r="F36" t="s">
        <v>119</v>
      </c>
      <c r="G36">
        <v>0</v>
      </c>
      <c r="H36">
        <v>0</v>
      </c>
      <c r="I36">
        <v>0</v>
      </c>
      <c r="J36" t="s">
        <v>118</v>
      </c>
      <c r="K36" t="s">
        <v>104</v>
      </c>
      <c r="L36" t="s">
        <v>26</v>
      </c>
      <c r="M36">
        <v>5082400255.934</v>
      </c>
      <c r="N36" t="s">
        <v>120</v>
      </c>
      <c r="T36" t="s">
        <v>279</v>
      </c>
    </row>
    <row r="37" spans="1:21">
      <c r="A37" t="s">
        <v>121</v>
      </c>
      <c r="B37" t="s">
        <v>121</v>
      </c>
      <c r="C37">
        <v>2</v>
      </c>
      <c r="D37" t="s">
        <v>23</v>
      </c>
      <c r="E37" t="s">
        <v>122</v>
      </c>
      <c r="F37" t="s">
        <v>122</v>
      </c>
      <c r="G37">
        <v>0</v>
      </c>
      <c r="H37">
        <v>0</v>
      </c>
      <c r="I37">
        <v>0</v>
      </c>
      <c r="J37" t="s">
        <v>121</v>
      </c>
      <c r="K37" t="s">
        <v>38</v>
      </c>
      <c r="L37" t="s">
        <v>26</v>
      </c>
      <c r="M37">
        <v>8277728945.7180004</v>
      </c>
      <c r="N37" t="s">
        <v>27</v>
      </c>
      <c r="T37" t="s">
        <v>248</v>
      </c>
      <c r="U37">
        <v>518.4</v>
      </c>
    </row>
    <row r="38" spans="1:21">
      <c r="A38" t="s">
        <v>123</v>
      </c>
      <c r="B38" t="s">
        <v>123</v>
      </c>
      <c r="C38">
        <v>2</v>
      </c>
      <c r="D38" t="s">
        <v>102</v>
      </c>
      <c r="E38" t="s">
        <v>124</v>
      </c>
      <c r="F38" t="s">
        <v>124</v>
      </c>
      <c r="G38">
        <v>0</v>
      </c>
      <c r="H38">
        <v>0</v>
      </c>
      <c r="I38">
        <v>0</v>
      </c>
      <c r="J38" t="s">
        <v>123</v>
      </c>
      <c r="K38" t="s">
        <v>104</v>
      </c>
      <c r="L38" t="s">
        <v>26</v>
      </c>
      <c r="M38">
        <v>5147215320.5380001</v>
      </c>
      <c r="N38" t="s">
        <v>120</v>
      </c>
      <c r="T38" t="s">
        <v>33</v>
      </c>
      <c r="U38">
        <v>4542.9000000000005</v>
      </c>
    </row>
    <row r="39" spans="1:21">
      <c r="A39" t="s">
        <v>125</v>
      </c>
      <c r="B39" t="s">
        <v>125</v>
      </c>
      <c r="C39">
        <v>2</v>
      </c>
      <c r="D39" t="s">
        <v>23</v>
      </c>
      <c r="E39" t="s">
        <v>126</v>
      </c>
      <c r="F39" t="s">
        <v>126</v>
      </c>
      <c r="G39">
        <v>0</v>
      </c>
      <c r="H39">
        <v>0</v>
      </c>
      <c r="I39">
        <v>0</v>
      </c>
      <c r="J39" t="s">
        <v>125</v>
      </c>
      <c r="K39" t="s">
        <v>38</v>
      </c>
      <c r="L39" t="s">
        <v>26</v>
      </c>
      <c r="M39">
        <v>8122547967.0240002</v>
      </c>
      <c r="N39" t="s">
        <v>27</v>
      </c>
      <c r="T39" t="s">
        <v>206</v>
      </c>
      <c r="U39">
        <v>508.7</v>
      </c>
    </row>
    <row r="40" spans="1:21">
      <c r="A40" t="s">
        <v>127</v>
      </c>
      <c r="B40" t="s">
        <v>127</v>
      </c>
      <c r="C40">
        <v>2</v>
      </c>
      <c r="D40" t="s">
        <v>42</v>
      </c>
      <c r="E40" t="s">
        <v>128</v>
      </c>
      <c r="F40" t="s">
        <v>128</v>
      </c>
      <c r="G40">
        <v>0</v>
      </c>
      <c r="H40">
        <v>0</v>
      </c>
      <c r="I40">
        <v>0</v>
      </c>
      <c r="J40" t="s">
        <v>127</v>
      </c>
      <c r="K40" t="s">
        <v>129</v>
      </c>
      <c r="L40" t="s">
        <v>32</v>
      </c>
      <c r="M40">
        <v>8102150839.2620001</v>
      </c>
      <c r="N40" t="s">
        <v>45</v>
      </c>
      <c r="T40" t="s">
        <v>86</v>
      </c>
      <c r="U40">
        <v>1551.9900000000002</v>
      </c>
    </row>
    <row r="41" spans="1:21">
      <c r="A41" t="s">
        <v>130</v>
      </c>
      <c r="B41" t="s">
        <v>130</v>
      </c>
      <c r="C41">
        <v>2</v>
      </c>
      <c r="D41" t="s">
        <v>102</v>
      </c>
      <c r="E41" t="s">
        <v>131</v>
      </c>
      <c r="F41" t="s">
        <v>131</v>
      </c>
      <c r="G41">
        <v>0</v>
      </c>
      <c r="H41">
        <v>0</v>
      </c>
      <c r="I41">
        <v>0</v>
      </c>
      <c r="J41" t="s">
        <v>130</v>
      </c>
      <c r="K41" t="s">
        <v>104</v>
      </c>
      <c r="L41" t="s">
        <v>26</v>
      </c>
      <c r="M41">
        <v>2214179069.5939999</v>
      </c>
      <c r="N41" t="s">
        <v>120</v>
      </c>
    </row>
    <row r="42" spans="1:21">
      <c r="A42" t="s">
        <v>132</v>
      </c>
      <c r="B42" t="s">
        <v>132</v>
      </c>
      <c r="C42">
        <v>2</v>
      </c>
      <c r="D42" t="s">
        <v>23</v>
      </c>
      <c r="E42" t="s">
        <v>133</v>
      </c>
      <c r="F42" t="s">
        <v>133</v>
      </c>
      <c r="G42">
        <v>0</v>
      </c>
      <c r="H42">
        <v>0</v>
      </c>
      <c r="I42">
        <v>0</v>
      </c>
      <c r="J42" t="s">
        <v>132</v>
      </c>
      <c r="K42" t="s">
        <v>38</v>
      </c>
      <c r="L42" t="s">
        <v>26</v>
      </c>
      <c r="M42">
        <v>4925888617.408</v>
      </c>
      <c r="N42" t="s">
        <v>27</v>
      </c>
    </row>
    <row r="43" spans="1:21">
      <c r="A43" t="s">
        <v>134</v>
      </c>
      <c r="B43" t="s">
        <v>134</v>
      </c>
      <c r="C43">
        <v>2</v>
      </c>
      <c r="D43" t="s">
        <v>23</v>
      </c>
      <c r="E43" t="s">
        <v>135</v>
      </c>
      <c r="F43" t="s">
        <v>135</v>
      </c>
      <c r="G43">
        <v>0</v>
      </c>
      <c r="H43">
        <v>0</v>
      </c>
      <c r="I43">
        <v>0</v>
      </c>
      <c r="J43" t="s">
        <v>134</v>
      </c>
      <c r="K43" t="s">
        <v>25</v>
      </c>
      <c r="L43" t="s">
        <v>26</v>
      </c>
      <c r="M43">
        <v>6853688253.526</v>
      </c>
      <c r="N43" t="s">
        <v>27</v>
      </c>
    </row>
    <row r="44" spans="1:21">
      <c r="A44" s="1">
        <v>36861</v>
      </c>
      <c r="B44" s="13" t="s">
        <v>338</v>
      </c>
      <c r="C44">
        <v>2</v>
      </c>
      <c r="D44" t="s">
        <v>23</v>
      </c>
      <c r="E44" t="s">
        <v>136</v>
      </c>
      <c r="F44" t="s">
        <v>136</v>
      </c>
      <c r="G44">
        <v>0</v>
      </c>
      <c r="H44">
        <v>0</v>
      </c>
      <c r="I44">
        <v>0</v>
      </c>
      <c r="J44" s="1">
        <v>36861</v>
      </c>
      <c r="K44" t="s">
        <v>25</v>
      </c>
      <c r="L44" t="s">
        <v>26</v>
      </c>
      <c r="M44">
        <v>2576125043.658</v>
      </c>
      <c r="N44" t="s">
        <v>27</v>
      </c>
    </row>
    <row r="45" spans="1:21">
      <c r="A45" t="s">
        <v>137</v>
      </c>
      <c r="B45" t="s">
        <v>137</v>
      </c>
      <c r="C45">
        <v>2</v>
      </c>
      <c r="D45" t="s">
        <v>23</v>
      </c>
      <c r="E45" t="s">
        <v>138</v>
      </c>
      <c r="F45" t="s">
        <v>138</v>
      </c>
      <c r="G45">
        <v>0</v>
      </c>
      <c r="H45">
        <v>0</v>
      </c>
      <c r="I45">
        <v>0</v>
      </c>
      <c r="J45" t="s">
        <v>137</v>
      </c>
      <c r="K45" t="s">
        <v>38</v>
      </c>
      <c r="L45" t="s">
        <v>26</v>
      </c>
      <c r="M45">
        <v>7943982559.2709999</v>
      </c>
      <c r="N45" t="s">
        <v>27</v>
      </c>
    </row>
    <row r="46" spans="1:21">
      <c r="A46" t="s">
        <v>139</v>
      </c>
      <c r="B46" t="s">
        <v>139</v>
      </c>
      <c r="C46">
        <v>2</v>
      </c>
      <c r="D46" t="s">
        <v>23</v>
      </c>
      <c r="E46" t="s">
        <v>140</v>
      </c>
      <c r="F46" t="s">
        <v>140</v>
      </c>
      <c r="G46">
        <v>0</v>
      </c>
      <c r="H46">
        <v>0</v>
      </c>
      <c r="I46">
        <v>0</v>
      </c>
      <c r="J46" t="s">
        <v>139</v>
      </c>
      <c r="K46" t="s">
        <v>38</v>
      </c>
      <c r="L46" t="s">
        <v>26</v>
      </c>
      <c r="M46">
        <v>6529475159.3809996</v>
      </c>
      <c r="N46" t="s">
        <v>27</v>
      </c>
    </row>
    <row r="47" spans="1:21">
      <c r="A47" t="s">
        <v>141</v>
      </c>
      <c r="B47" t="s">
        <v>141</v>
      </c>
      <c r="C47">
        <v>2</v>
      </c>
      <c r="D47" t="s">
        <v>23</v>
      </c>
      <c r="E47" t="s">
        <v>142</v>
      </c>
      <c r="F47" t="s">
        <v>142</v>
      </c>
      <c r="G47">
        <v>0</v>
      </c>
      <c r="H47">
        <v>0</v>
      </c>
      <c r="I47">
        <v>0</v>
      </c>
      <c r="J47" t="s">
        <v>141</v>
      </c>
      <c r="K47" t="s">
        <v>89</v>
      </c>
      <c r="L47" t="s">
        <v>32</v>
      </c>
      <c r="M47">
        <v>7359159696.5380001</v>
      </c>
      <c r="N47" t="s">
        <v>90</v>
      </c>
    </row>
    <row r="48" spans="1:21">
      <c r="A48" t="s">
        <v>143</v>
      </c>
      <c r="B48" t="s">
        <v>143</v>
      </c>
      <c r="C48">
        <v>2</v>
      </c>
      <c r="D48" t="s">
        <v>23</v>
      </c>
      <c r="E48" t="s">
        <v>144</v>
      </c>
      <c r="F48" t="s">
        <v>144</v>
      </c>
      <c r="G48">
        <v>0</v>
      </c>
      <c r="H48">
        <v>0</v>
      </c>
      <c r="I48">
        <v>0</v>
      </c>
      <c r="J48" t="s">
        <v>143</v>
      </c>
      <c r="K48" t="s">
        <v>89</v>
      </c>
      <c r="L48" t="s">
        <v>26</v>
      </c>
      <c r="M48">
        <v>6920854036.5380001</v>
      </c>
      <c r="N48" t="s">
        <v>90</v>
      </c>
    </row>
    <row r="49" spans="1:14">
      <c r="A49" t="s">
        <v>145</v>
      </c>
      <c r="B49" t="s">
        <v>145</v>
      </c>
      <c r="C49">
        <v>2</v>
      </c>
      <c r="D49" t="s">
        <v>23</v>
      </c>
      <c r="E49" t="s">
        <v>146</v>
      </c>
      <c r="F49" t="s">
        <v>146</v>
      </c>
      <c r="G49">
        <v>0</v>
      </c>
      <c r="H49">
        <v>0</v>
      </c>
      <c r="I49">
        <v>0</v>
      </c>
      <c r="J49" t="s">
        <v>145</v>
      </c>
      <c r="K49" t="s">
        <v>38</v>
      </c>
      <c r="L49" t="s">
        <v>26</v>
      </c>
      <c r="M49">
        <v>6515422808.1140003</v>
      </c>
      <c r="N49" t="s">
        <v>147</v>
      </c>
    </row>
    <row r="50" spans="1:14">
      <c r="A50" t="s">
        <v>148</v>
      </c>
      <c r="B50" t="s">
        <v>148</v>
      </c>
      <c r="C50">
        <v>2</v>
      </c>
      <c r="D50" t="s">
        <v>23</v>
      </c>
      <c r="E50" t="s">
        <v>149</v>
      </c>
      <c r="F50" t="s">
        <v>149</v>
      </c>
      <c r="G50">
        <v>0</v>
      </c>
      <c r="H50">
        <v>0</v>
      </c>
      <c r="I50">
        <v>0</v>
      </c>
      <c r="J50" t="s">
        <v>148</v>
      </c>
      <c r="K50" t="s">
        <v>38</v>
      </c>
      <c r="L50" t="s">
        <v>26</v>
      </c>
      <c r="M50">
        <v>8027080178.9569998</v>
      </c>
      <c r="N50" t="s">
        <v>27</v>
      </c>
    </row>
    <row r="51" spans="1:14">
      <c r="A51" t="s">
        <v>150</v>
      </c>
      <c r="B51" t="s">
        <v>150</v>
      </c>
      <c r="C51">
        <v>2</v>
      </c>
      <c r="D51" t="s">
        <v>23</v>
      </c>
      <c r="E51" t="s">
        <v>151</v>
      </c>
      <c r="F51" t="s">
        <v>151</v>
      </c>
      <c r="G51">
        <v>0</v>
      </c>
      <c r="H51">
        <v>0</v>
      </c>
      <c r="I51">
        <v>0</v>
      </c>
      <c r="J51" t="s">
        <v>150</v>
      </c>
      <c r="K51" t="s">
        <v>70</v>
      </c>
      <c r="L51" t="s">
        <v>32</v>
      </c>
      <c r="M51">
        <v>751954388.30700004</v>
      </c>
      <c r="N51" t="s">
        <v>71</v>
      </c>
    </row>
    <row r="52" spans="1:14">
      <c r="A52" t="s">
        <v>152</v>
      </c>
      <c r="B52" t="s">
        <v>152</v>
      </c>
      <c r="C52">
        <v>2</v>
      </c>
      <c r="D52" t="s">
        <v>23</v>
      </c>
      <c r="E52" t="s">
        <v>153</v>
      </c>
      <c r="F52" t="s">
        <v>153</v>
      </c>
      <c r="G52">
        <v>0</v>
      </c>
      <c r="H52">
        <v>0</v>
      </c>
      <c r="I52">
        <v>0</v>
      </c>
      <c r="J52" t="s">
        <v>152</v>
      </c>
      <c r="K52" t="s">
        <v>38</v>
      </c>
      <c r="L52" t="s">
        <v>26</v>
      </c>
      <c r="M52">
        <v>29645582243.755001</v>
      </c>
      <c r="N52" t="s">
        <v>27</v>
      </c>
    </row>
    <row r="53" spans="1:14">
      <c r="A53" t="s">
        <v>154</v>
      </c>
      <c r="B53" t="s">
        <v>154</v>
      </c>
      <c r="C53">
        <v>2</v>
      </c>
      <c r="D53" t="s">
        <v>23</v>
      </c>
      <c r="E53" t="s">
        <v>155</v>
      </c>
      <c r="F53" t="s">
        <v>155</v>
      </c>
      <c r="G53">
        <v>0</v>
      </c>
      <c r="H53">
        <v>0</v>
      </c>
      <c r="I53">
        <v>0</v>
      </c>
      <c r="J53" t="s">
        <v>154</v>
      </c>
      <c r="K53" t="s">
        <v>156</v>
      </c>
      <c r="L53" t="s">
        <v>32</v>
      </c>
      <c r="M53">
        <v>413860982.208</v>
      </c>
      <c r="N53" t="s">
        <v>157</v>
      </c>
    </row>
    <row r="54" spans="1:14">
      <c r="A54" t="s">
        <v>158</v>
      </c>
      <c r="B54" t="s">
        <v>158</v>
      </c>
      <c r="C54">
        <v>2</v>
      </c>
      <c r="D54" t="s">
        <v>23</v>
      </c>
      <c r="E54" t="s">
        <v>159</v>
      </c>
      <c r="F54" t="s">
        <v>159</v>
      </c>
      <c r="G54">
        <v>0</v>
      </c>
      <c r="H54">
        <v>0</v>
      </c>
      <c r="I54">
        <v>0</v>
      </c>
      <c r="J54" t="s">
        <v>158</v>
      </c>
      <c r="K54" t="s">
        <v>25</v>
      </c>
      <c r="L54" t="s">
        <v>26</v>
      </c>
      <c r="M54">
        <v>10557908534.826</v>
      </c>
      <c r="N54" t="s">
        <v>27</v>
      </c>
    </row>
    <row r="55" spans="1:14">
      <c r="A55" t="s">
        <v>160</v>
      </c>
      <c r="B55" t="s">
        <v>160</v>
      </c>
      <c r="C55">
        <v>2</v>
      </c>
      <c r="D55" t="s">
        <v>102</v>
      </c>
      <c r="E55" t="s">
        <v>161</v>
      </c>
      <c r="F55" t="s">
        <v>161</v>
      </c>
      <c r="G55">
        <v>0</v>
      </c>
      <c r="H55">
        <v>0</v>
      </c>
      <c r="I55">
        <v>0</v>
      </c>
      <c r="J55" t="s">
        <v>160</v>
      </c>
      <c r="K55" t="s">
        <v>162</v>
      </c>
      <c r="L55" t="s">
        <v>32</v>
      </c>
      <c r="M55">
        <v>2411695571.612</v>
      </c>
      <c r="N55" t="s">
        <v>105</v>
      </c>
    </row>
    <row r="56" spans="1:14">
      <c r="A56" t="s">
        <v>163</v>
      </c>
      <c r="B56" t="s">
        <v>163</v>
      </c>
      <c r="C56">
        <v>2</v>
      </c>
      <c r="D56" t="s">
        <v>102</v>
      </c>
      <c r="E56" t="s">
        <v>164</v>
      </c>
      <c r="F56" t="s">
        <v>164</v>
      </c>
      <c r="G56">
        <v>0</v>
      </c>
      <c r="H56">
        <v>0</v>
      </c>
      <c r="I56">
        <v>0</v>
      </c>
      <c r="J56" t="s">
        <v>163</v>
      </c>
      <c r="K56" t="s">
        <v>162</v>
      </c>
      <c r="L56" t="s">
        <v>26</v>
      </c>
      <c r="M56">
        <v>3988043573.5970001</v>
      </c>
      <c r="N56" t="s">
        <v>105</v>
      </c>
    </row>
    <row r="57" spans="1:14">
      <c r="A57" t="s">
        <v>165</v>
      </c>
      <c r="B57" t="s">
        <v>165</v>
      </c>
      <c r="C57">
        <v>2</v>
      </c>
      <c r="D57" t="s">
        <v>102</v>
      </c>
      <c r="E57" t="s">
        <v>166</v>
      </c>
      <c r="F57" t="s">
        <v>166</v>
      </c>
      <c r="G57">
        <v>0</v>
      </c>
      <c r="H57">
        <v>0</v>
      </c>
      <c r="I57">
        <v>0</v>
      </c>
      <c r="J57" t="s">
        <v>165</v>
      </c>
      <c r="K57" t="s">
        <v>162</v>
      </c>
      <c r="L57" t="s">
        <v>26</v>
      </c>
      <c r="M57">
        <v>2676640574.4289999</v>
      </c>
      <c r="N57" t="s">
        <v>105</v>
      </c>
    </row>
    <row r="58" spans="1:14">
      <c r="A58" t="s">
        <v>167</v>
      </c>
      <c r="B58" t="s">
        <v>167</v>
      </c>
      <c r="C58">
        <v>2</v>
      </c>
      <c r="D58" t="s">
        <v>102</v>
      </c>
      <c r="E58" t="s">
        <v>168</v>
      </c>
      <c r="F58" t="s">
        <v>168</v>
      </c>
      <c r="G58">
        <v>0</v>
      </c>
      <c r="H58">
        <v>0</v>
      </c>
      <c r="I58">
        <v>0</v>
      </c>
      <c r="J58" t="s">
        <v>167</v>
      </c>
      <c r="K58" t="s">
        <v>104</v>
      </c>
      <c r="L58" t="s">
        <v>26</v>
      </c>
      <c r="M58">
        <v>3421944275.2389998</v>
      </c>
      <c r="N58" t="s">
        <v>120</v>
      </c>
    </row>
    <row r="59" spans="1:14">
      <c r="A59" t="s">
        <v>169</v>
      </c>
      <c r="B59" t="s">
        <v>169</v>
      </c>
      <c r="C59">
        <v>2</v>
      </c>
      <c r="D59" t="s">
        <v>23</v>
      </c>
      <c r="E59" t="s">
        <v>170</v>
      </c>
      <c r="F59" t="s">
        <v>170</v>
      </c>
      <c r="G59">
        <v>0</v>
      </c>
      <c r="H59">
        <v>0</v>
      </c>
      <c r="I59">
        <v>0</v>
      </c>
      <c r="J59" t="s">
        <v>169</v>
      </c>
      <c r="K59" t="s">
        <v>25</v>
      </c>
      <c r="L59" t="s">
        <v>26</v>
      </c>
      <c r="M59">
        <v>7438356569.3500004</v>
      </c>
      <c r="N59" t="s">
        <v>27</v>
      </c>
    </row>
    <row r="60" spans="1:14">
      <c r="A60" t="s">
        <v>171</v>
      </c>
      <c r="B60" t="s">
        <v>171</v>
      </c>
      <c r="C60">
        <v>2</v>
      </c>
      <c r="D60" t="s">
        <v>23</v>
      </c>
      <c r="E60" t="s">
        <v>172</v>
      </c>
      <c r="F60" t="s">
        <v>172</v>
      </c>
      <c r="G60">
        <v>0</v>
      </c>
      <c r="H60">
        <v>0</v>
      </c>
      <c r="I60">
        <v>0</v>
      </c>
      <c r="J60" t="s">
        <v>171</v>
      </c>
      <c r="K60" t="s">
        <v>38</v>
      </c>
      <c r="L60" t="s">
        <v>26</v>
      </c>
      <c r="M60">
        <v>5384236729.9069996</v>
      </c>
      <c r="N60" t="s">
        <v>27</v>
      </c>
    </row>
    <row r="61" spans="1:14">
      <c r="A61" t="s">
        <v>173</v>
      </c>
      <c r="B61" t="s">
        <v>173</v>
      </c>
      <c r="C61">
        <v>2</v>
      </c>
      <c r="D61" t="s">
        <v>23</v>
      </c>
      <c r="E61" t="s">
        <v>174</v>
      </c>
      <c r="F61" t="s">
        <v>174</v>
      </c>
      <c r="G61">
        <v>0</v>
      </c>
      <c r="H61">
        <v>0</v>
      </c>
      <c r="I61">
        <v>0</v>
      </c>
      <c r="J61" t="s">
        <v>173</v>
      </c>
      <c r="K61" t="s">
        <v>38</v>
      </c>
      <c r="L61" t="s">
        <v>26</v>
      </c>
      <c r="M61">
        <v>9077946079.3349991</v>
      </c>
      <c r="N61" t="s">
        <v>147</v>
      </c>
    </row>
    <row r="62" spans="1:14">
      <c r="A62" t="s">
        <v>175</v>
      </c>
      <c r="B62" t="s">
        <v>175</v>
      </c>
      <c r="C62">
        <v>2</v>
      </c>
      <c r="D62" t="s">
        <v>23</v>
      </c>
      <c r="E62" t="s">
        <v>176</v>
      </c>
      <c r="F62" t="s">
        <v>176</v>
      </c>
      <c r="G62">
        <v>0</v>
      </c>
      <c r="H62">
        <v>0</v>
      </c>
      <c r="I62">
        <v>0</v>
      </c>
      <c r="J62" t="s">
        <v>175</v>
      </c>
      <c r="K62" t="s">
        <v>70</v>
      </c>
      <c r="L62" t="s">
        <v>32</v>
      </c>
      <c r="M62">
        <v>15547121596.82</v>
      </c>
      <c r="N62" t="s">
        <v>71</v>
      </c>
    </row>
    <row r="63" spans="1:14">
      <c r="A63" t="s">
        <v>177</v>
      </c>
      <c r="B63" t="s">
        <v>177</v>
      </c>
      <c r="C63">
        <v>2</v>
      </c>
      <c r="D63" t="s">
        <v>50</v>
      </c>
      <c r="E63" t="s">
        <v>178</v>
      </c>
      <c r="F63" t="s">
        <v>178</v>
      </c>
      <c r="G63">
        <v>0</v>
      </c>
      <c r="H63">
        <v>0</v>
      </c>
      <c r="I63">
        <v>0</v>
      </c>
      <c r="J63" t="s">
        <v>177</v>
      </c>
      <c r="K63" t="s">
        <v>179</v>
      </c>
      <c r="L63" t="s">
        <v>32</v>
      </c>
      <c r="M63">
        <v>3166530764.5539999</v>
      </c>
      <c r="N63" t="s">
        <v>180</v>
      </c>
    </row>
    <row r="64" spans="1:14">
      <c r="A64" t="s">
        <v>181</v>
      </c>
      <c r="B64" t="s">
        <v>181</v>
      </c>
      <c r="C64">
        <v>2</v>
      </c>
      <c r="D64" t="s">
        <v>50</v>
      </c>
      <c r="E64" t="s">
        <v>182</v>
      </c>
      <c r="F64" t="s">
        <v>182</v>
      </c>
      <c r="G64">
        <v>0</v>
      </c>
      <c r="H64">
        <v>0</v>
      </c>
      <c r="I64">
        <v>0</v>
      </c>
      <c r="J64" t="s">
        <v>181</v>
      </c>
      <c r="K64" t="s">
        <v>52</v>
      </c>
      <c r="L64" t="s">
        <v>26</v>
      </c>
      <c r="M64">
        <v>1099997050.7590001</v>
      </c>
      <c r="N64" t="s">
        <v>53</v>
      </c>
    </row>
    <row r="65" spans="1:15">
      <c r="A65" t="s">
        <v>183</v>
      </c>
      <c r="B65" t="s">
        <v>183</v>
      </c>
      <c r="C65">
        <v>2</v>
      </c>
      <c r="D65" t="s">
        <v>23</v>
      </c>
      <c r="E65" t="s">
        <v>184</v>
      </c>
      <c r="F65" t="s">
        <v>184</v>
      </c>
      <c r="G65">
        <v>0</v>
      </c>
      <c r="H65">
        <v>0</v>
      </c>
      <c r="I65">
        <v>0</v>
      </c>
      <c r="J65" t="s">
        <v>183</v>
      </c>
      <c r="K65" t="s">
        <v>156</v>
      </c>
      <c r="L65" t="s">
        <v>32</v>
      </c>
      <c r="M65">
        <v>14985560497.969</v>
      </c>
      <c r="N65" t="s">
        <v>157</v>
      </c>
    </row>
    <row r="66" spans="1:15">
      <c r="A66" t="s">
        <v>185</v>
      </c>
      <c r="B66" t="s">
        <v>185</v>
      </c>
      <c r="C66">
        <v>2</v>
      </c>
      <c r="D66" t="s">
        <v>23</v>
      </c>
      <c r="E66" t="s">
        <v>186</v>
      </c>
      <c r="F66" t="s">
        <v>186</v>
      </c>
      <c r="G66">
        <v>0</v>
      </c>
      <c r="H66">
        <v>0</v>
      </c>
      <c r="I66">
        <v>0</v>
      </c>
      <c r="J66" t="s">
        <v>185</v>
      </c>
      <c r="K66" t="s">
        <v>25</v>
      </c>
      <c r="L66" t="s">
        <v>26</v>
      </c>
      <c r="M66">
        <v>17525285996.240002</v>
      </c>
      <c r="N66" t="s">
        <v>27</v>
      </c>
    </row>
    <row r="67" spans="1:15">
      <c r="A67" t="s">
        <v>187</v>
      </c>
      <c r="B67" t="s">
        <v>187</v>
      </c>
      <c r="C67">
        <v>2</v>
      </c>
      <c r="D67" t="s">
        <v>23</v>
      </c>
      <c r="E67" t="s">
        <v>188</v>
      </c>
      <c r="F67" t="s">
        <v>188</v>
      </c>
      <c r="G67">
        <v>0</v>
      </c>
      <c r="H67">
        <v>0</v>
      </c>
      <c r="I67">
        <v>0</v>
      </c>
      <c r="J67" t="s">
        <v>187</v>
      </c>
      <c r="K67" t="s">
        <v>25</v>
      </c>
      <c r="L67" t="s">
        <v>26</v>
      </c>
      <c r="M67">
        <v>10317552608.841</v>
      </c>
      <c r="N67" t="s">
        <v>27</v>
      </c>
    </row>
    <row r="68" spans="1:15">
      <c r="A68" t="s">
        <v>189</v>
      </c>
      <c r="B68" t="s">
        <v>189</v>
      </c>
      <c r="C68">
        <v>2</v>
      </c>
      <c r="D68" t="s">
        <v>23</v>
      </c>
      <c r="E68" t="s">
        <v>190</v>
      </c>
      <c r="F68" t="s">
        <v>190</v>
      </c>
      <c r="G68">
        <v>0</v>
      </c>
      <c r="H68">
        <v>0</v>
      </c>
      <c r="I68">
        <v>0</v>
      </c>
      <c r="J68" t="s">
        <v>189</v>
      </c>
      <c r="K68" t="s">
        <v>25</v>
      </c>
      <c r="L68" t="s">
        <v>26</v>
      </c>
      <c r="M68">
        <v>9690006337.5039997</v>
      </c>
      <c r="N68" t="s">
        <v>27</v>
      </c>
    </row>
    <row r="69" spans="1:15">
      <c r="A69" t="s">
        <v>191</v>
      </c>
      <c r="B69" t="s">
        <v>191</v>
      </c>
      <c r="C69">
        <v>2</v>
      </c>
      <c r="D69" t="s">
        <v>23</v>
      </c>
      <c r="E69" t="s">
        <v>192</v>
      </c>
      <c r="F69" t="s">
        <v>192</v>
      </c>
      <c r="G69">
        <v>0</v>
      </c>
      <c r="H69">
        <v>0</v>
      </c>
      <c r="I69">
        <v>0</v>
      </c>
      <c r="J69" t="s">
        <v>191</v>
      </c>
      <c r="K69" t="s">
        <v>38</v>
      </c>
      <c r="L69" t="s">
        <v>26</v>
      </c>
      <c r="M69">
        <v>3975690200.7470002</v>
      </c>
      <c r="N69" t="s">
        <v>27</v>
      </c>
    </row>
    <row r="70" spans="1:15">
      <c r="A70" t="s">
        <v>193</v>
      </c>
      <c r="B70" t="s">
        <v>193</v>
      </c>
      <c r="C70">
        <v>2</v>
      </c>
      <c r="D70" t="s">
        <v>50</v>
      </c>
      <c r="E70" t="s">
        <v>194</v>
      </c>
      <c r="F70" t="s">
        <v>194</v>
      </c>
      <c r="G70">
        <v>0</v>
      </c>
      <c r="H70">
        <v>0</v>
      </c>
      <c r="I70">
        <v>0</v>
      </c>
      <c r="J70" t="s">
        <v>193</v>
      </c>
      <c r="K70" t="s">
        <v>52</v>
      </c>
      <c r="L70" t="s">
        <v>26</v>
      </c>
      <c r="M70">
        <v>2122602323.6010001</v>
      </c>
      <c r="N70" t="s">
        <v>53</v>
      </c>
    </row>
    <row r="71" spans="1:15">
      <c r="A71" t="s">
        <v>195</v>
      </c>
      <c r="B71" t="s">
        <v>195</v>
      </c>
      <c r="C71">
        <v>2</v>
      </c>
      <c r="D71" t="s">
        <v>42</v>
      </c>
      <c r="E71" t="s">
        <v>196</v>
      </c>
      <c r="F71" t="s">
        <v>196</v>
      </c>
      <c r="G71">
        <v>0</v>
      </c>
      <c r="H71">
        <v>0</v>
      </c>
      <c r="I71">
        <v>0</v>
      </c>
      <c r="J71" t="s">
        <v>195</v>
      </c>
      <c r="K71" t="s">
        <v>129</v>
      </c>
      <c r="L71" t="s">
        <v>32</v>
      </c>
      <c r="M71">
        <v>13551368768.309</v>
      </c>
      <c r="N71" t="s">
        <v>45</v>
      </c>
    </row>
    <row r="72" spans="1:15">
      <c r="A72" t="s">
        <v>197</v>
      </c>
      <c r="B72" t="s">
        <v>197</v>
      </c>
      <c r="C72">
        <v>2</v>
      </c>
      <c r="D72" t="s">
        <v>50</v>
      </c>
      <c r="E72" t="s">
        <v>198</v>
      </c>
      <c r="F72" t="s">
        <v>198</v>
      </c>
      <c r="G72">
        <v>0</v>
      </c>
      <c r="H72">
        <v>0</v>
      </c>
      <c r="I72">
        <v>0</v>
      </c>
      <c r="J72" t="s">
        <v>197</v>
      </c>
      <c r="K72" t="s">
        <v>52</v>
      </c>
      <c r="L72" t="s">
        <v>26</v>
      </c>
      <c r="M72">
        <v>3814953301.1550002</v>
      </c>
      <c r="N72" t="s">
        <v>53</v>
      </c>
    </row>
    <row r="73" spans="1:15">
      <c r="A73" t="s">
        <v>199</v>
      </c>
      <c r="B73" t="s">
        <v>199</v>
      </c>
      <c r="C73">
        <v>2</v>
      </c>
      <c r="D73" t="s">
        <v>23</v>
      </c>
      <c r="E73" t="s">
        <v>200</v>
      </c>
      <c r="F73" t="s">
        <v>200</v>
      </c>
      <c r="G73">
        <v>0</v>
      </c>
      <c r="H73">
        <v>0</v>
      </c>
      <c r="I73">
        <v>0</v>
      </c>
      <c r="J73" t="s">
        <v>199</v>
      </c>
      <c r="K73" t="s">
        <v>25</v>
      </c>
      <c r="L73" t="s">
        <v>26</v>
      </c>
      <c r="M73">
        <v>6926706700.198</v>
      </c>
      <c r="N73" t="s">
        <v>27</v>
      </c>
    </row>
    <row r="74" spans="1:15">
      <c r="A74" t="s">
        <v>201</v>
      </c>
      <c r="B74" t="s">
        <v>201</v>
      </c>
      <c r="C74">
        <v>2</v>
      </c>
      <c r="D74" t="s">
        <v>23</v>
      </c>
      <c r="E74" t="s">
        <v>202</v>
      </c>
      <c r="F74" t="s">
        <v>202</v>
      </c>
      <c r="G74">
        <v>0</v>
      </c>
      <c r="H74">
        <v>0</v>
      </c>
      <c r="I74">
        <v>0</v>
      </c>
      <c r="J74" t="s">
        <v>201</v>
      </c>
      <c r="K74" t="s">
        <v>25</v>
      </c>
      <c r="L74" t="s">
        <v>26</v>
      </c>
      <c r="M74">
        <v>9403351539.8069992</v>
      </c>
      <c r="N74" t="s">
        <v>27</v>
      </c>
    </row>
    <row r="75" spans="1:15">
      <c r="A75" t="s">
        <v>203</v>
      </c>
      <c r="B75" t="s">
        <v>203</v>
      </c>
      <c r="C75">
        <v>2</v>
      </c>
      <c r="D75" t="s">
        <v>29</v>
      </c>
      <c r="E75" t="s">
        <v>204</v>
      </c>
      <c r="F75" t="s">
        <v>204</v>
      </c>
      <c r="G75">
        <v>0</v>
      </c>
      <c r="H75">
        <v>0</v>
      </c>
      <c r="I75">
        <v>0</v>
      </c>
      <c r="J75" t="s">
        <v>203</v>
      </c>
      <c r="K75" t="s">
        <v>205</v>
      </c>
      <c r="L75" t="s">
        <v>32</v>
      </c>
      <c r="M75">
        <v>13399607336.945999</v>
      </c>
      <c r="N75" t="s">
        <v>206</v>
      </c>
      <c r="O75">
        <v>229.1</v>
      </c>
    </row>
    <row r="76" spans="1:15">
      <c r="A76" t="s">
        <v>207</v>
      </c>
      <c r="B76" t="s">
        <v>207</v>
      </c>
      <c r="C76">
        <v>2</v>
      </c>
      <c r="D76" t="s">
        <v>29</v>
      </c>
      <c r="E76" t="s">
        <v>208</v>
      </c>
      <c r="F76" t="s">
        <v>208</v>
      </c>
      <c r="G76">
        <v>0</v>
      </c>
      <c r="H76">
        <v>0</v>
      </c>
      <c r="I76">
        <v>0</v>
      </c>
      <c r="J76" t="s">
        <v>207</v>
      </c>
      <c r="K76" t="s">
        <v>205</v>
      </c>
      <c r="L76" t="s">
        <v>26</v>
      </c>
      <c r="M76">
        <v>1978788088.405</v>
      </c>
      <c r="N76" t="s">
        <v>206</v>
      </c>
      <c r="O76">
        <v>57.1</v>
      </c>
    </row>
    <row r="77" spans="1:15">
      <c r="A77" t="s">
        <v>209</v>
      </c>
      <c r="B77" t="s">
        <v>209</v>
      </c>
      <c r="C77">
        <v>2</v>
      </c>
      <c r="D77" t="s">
        <v>29</v>
      </c>
      <c r="E77" t="s">
        <v>210</v>
      </c>
      <c r="F77" t="s">
        <v>210</v>
      </c>
      <c r="G77">
        <v>0</v>
      </c>
      <c r="H77">
        <v>0</v>
      </c>
      <c r="I77">
        <v>0</v>
      </c>
      <c r="J77" t="s">
        <v>209</v>
      </c>
      <c r="K77" t="s">
        <v>205</v>
      </c>
      <c r="L77" t="s">
        <v>26</v>
      </c>
      <c r="M77">
        <v>15890962249.989</v>
      </c>
      <c r="N77" t="s">
        <v>206</v>
      </c>
      <c r="O77">
        <v>113.1</v>
      </c>
    </row>
    <row r="78" spans="1:15">
      <c r="A78" t="s">
        <v>211</v>
      </c>
      <c r="B78" t="s">
        <v>211</v>
      </c>
      <c r="C78">
        <v>2</v>
      </c>
      <c r="D78" t="s">
        <v>29</v>
      </c>
      <c r="E78" t="s">
        <v>212</v>
      </c>
      <c r="F78" t="s">
        <v>212</v>
      </c>
      <c r="G78">
        <v>0</v>
      </c>
      <c r="H78">
        <v>0</v>
      </c>
      <c r="I78">
        <v>0</v>
      </c>
      <c r="J78" t="s">
        <v>211</v>
      </c>
      <c r="K78" t="s">
        <v>205</v>
      </c>
      <c r="L78" t="s">
        <v>26</v>
      </c>
      <c r="M78">
        <v>14156427978.679001</v>
      </c>
      <c r="N78" t="s">
        <v>206</v>
      </c>
      <c r="O78">
        <v>52.1</v>
      </c>
    </row>
    <row r="79" spans="1:15">
      <c r="A79" t="s">
        <v>213</v>
      </c>
      <c r="B79" t="s">
        <v>213</v>
      </c>
      <c r="C79">
        <v>2</v>
      </c>
      <c r="D79" t="s">
        <v>29</v>
      </c>
      <c r="E79" t="s">
        <v>214</v>
      </c>
      <c r="F79" t="s">
        <v>214</v>
      </c>
      <c r="G79">
        <v>0</v>
      </c>
      <c r="H79">
        <v>0</v>
      </c>
      <c r="I79">
        <v>0</v>
      </c>
      <c r="J79" t="s">
        <v>213</v>
      </c>
      <c r="K79" t="s">
        <v>31</v>
      </c>
      <c r="L79" t="s">
        <v>26</v>
      </c>
      <c r="M79">
        <v>3075929329.3730001</v>
      </c>
      <c r="N79" t="s">
        <v>33</v>
      </c>
      <c r="O79">
        <v>52.7</v>
      </c>
    </row>
    <row r="80" spans="1:15">
      <c r="A80" t="s">
        <v>215</v>
      </c>
      <c r="B80" t="s">
        <v>215</v>
      </c>
      <c r="C80">
        <v>2</v>
      </c>
      <c r="D80" t="s">
        <v>29</v>
      </c>
      <c r="E80" t="s">
        <v>216</v>
      </c>
      <c r="F80" t="s">
        <v>216</v>
      </c>
      <c r="G80">
        <v>0</v>
      </c>
      <c r="H80">
        <v>0</v>
      </c>
      <c r="I80">
        <v>0</v>
      </c>
      <c r="J80" t="s">
        <v>215</v>
      </c>
      <c r="K80" t="s">
        <v>31</v>
      </c>
      <c r="L80" t="s">
        <v>32</v>
      </c>
      <c r="M80">
        <v>3033883765.0609999</v>
      </c>
      <c r="N80" t="s">
        <v>33</v>
      </c>
      <c r="O80">
        <v>254.2</v>
      </c>
    </row>
    <row r="81" spans="1:15">
      <c r="A81" t="s">
        <v>217</v>
      </c>
      <c r="B81" t="s">
        <v>217</v>
      </c>
      <c r="C81">
        <v>2</v>
      </c>
      <c r="D81" t="s">
        <v>29</v>
      </c>
      <c r="E81" t="s">
        <v>218</v>
      </c>
      <c r="F81" t="s">
        <v>218</v>
      </c>
      <c r="G81">
        <v>0</v>
      </c>
      <c r="H81">
        <v>0</v>
      </c>
      <c r="I81">
        <v>0</v>
      </c>
      <c r="J81" t="s">
        <v>217</v>
      </c>
      <c r="K81" t="s">
        <v>31</v>
      </c>
      <c r="L81" t="s">
        <v>32</v>
      </c>
      <c r="M81">
        <v>5577557197.9280005</v>
      </c>
      <c r="N81" t="s">
        <v>33</v>
      </c>
      <c r="O81">
        <v>476.3</v>
      </c>
    </row>
    <row r="82" spans="1:15">
      <c r="A82" t="s">
        <v>219</v>
      </c>
      <c r="B82" t="s">
        <v>219</v>
      </c>
      <c r="C82">
        <v>2</v>
      </c>
      <c r="D82" t="s">
        <v>29</v>
      </c>
      <c r="E82" t="s">
        <v>220</v>
      </c>
      <c r="F82" t="s">
        <v>220</v>
      </c>
      <c r="G82">
        <v>0</v>
      </c>
      <c r="H82">
        <v>0</v>
      </c>
      <c r="I82">
        <v>0</v>
      </c>
      <c r="J82" t="s">
        <v>219</v>
      </c>
      <c r="K82" t="s">
        <v>31</v>
      </c>
      <c r="L82" t="s">
        <v>26</v>
      </c>
      <c r="M82">
        <v>6839831680.8610001</v>
      </c>
      <c r="N82" t="s">
        <v>33</v>
      </c>
      <c r="O82">
        <v>61.9</v>
      </c>
    </row>
    <row r="83" spans="1:15">
      <c r="A83" t="s">
        <v>221</v>
      </c>
      <c r="B83" t="s">
        <v>221</v>
      </c>
      <c r="C83">
        <v>2</v>
      </c>
      <c r="D83" t="s">
        <v>29</v>
      </c>
      <c r="E83" t="s">
        <v>222</v>
      </c>
      <c r="F83" t="s">
        <v>222</v>
      </c>
      <c r="G83">
        <v>0</v>
      </c>
      <c r="H83">
        <v>0</v>
      </c>
      <c r="I83">
        <v>0</v>
      </c>
      <c r="J83" t="s">
        <v>221</v>
      </c>
      <c r="K83" t="s">
        <v>31</v>
      </c>
      <c r="L83" t="s">
        <v>26</v>
      </c>
      <c r="M83">
        <v>1282063419.2149999</v>
      </c>
      <c r="N83" t="s">
        <v>33</v>
      </c>
      <c r="O83">
        <v>109.3</v>
      </c>
    </row>
    <row r="84" spans="1:15">
      <c r="A84" t="s">
        <v>223</v>
      </c>
      <c r="B84" t="s">
        <v>223</v>
      </c>
      <c r="C84">
        <v>2</v>
      </c>
      <c r="D84" t="s">
        <v>29</v>
      </c>
      <c r="E84" t="s">
        <v>224</v>
      </c>
      <c r="F84" t="s">
        <v>224</v>
      </c>
      <c r="G84">
        <v>0</v>
      </c>
      <c r="H84">
        <v>0</v>
      </c>
      <c r="I84">
        <v>0</v>
      </c>
      <c r="J84" t="s">
        <v>223</v>
      </c>
      <c r="K84" t="s">
        <v>31</v>
      </c>
      <c r="L84" t="s">
        <v>26</v>
      </c>
      <c r="M84">
        <v>2267721484.572</v>
      </c>
      <c r="N84" t="s">
        <v>33</v>
      </c>
      <c r="O84">
        <v>143.6</v>
      </c>
    </row>
    <row r="85" spans="1:15">
      <c r="A85" t="s">
        <v>225</v>
      </c>
      <c r="B85" t="s">
        <v>225</v>
      </c>
      <c r="C85">
        <v>2</v>
      </c>
      <c r="D85" t="s">
        <v>29</v>
      </c>
      <c r="E85" t="s">
        <v>226</v>
      </c>
      <c r="F85" t="s">
        <v>226</v>
      </c>
      <c r="G85">
        <v>0</v>
      </c>
      <c r="H85">
        <v>0</v>
      </c>
      <c r="I85">
        <v>0</v>
      </c>
      <c r="J85" t="s">
        <v>225</v>
      </c>
      <c r="K85" t="s">
        <v>31</v>
      </c>
      <c r="L85" t="s">
        <v>26</v>
      </c>
      <c r="M85">
        <v>721023135.06299996</v>
      </c>
      <c r="N85" t="s">
        <v>33</v>
      </c>
      <c r="O85">
        <v>136.30000000000001</v>
      </c>
    </row>
    <row r="86" spans="1:15">
      <c r="A86" t="s">
        <v>227</v>
      </c>
      <c r="B86" t="s">
        <v>227</v>
      </c>
      <c r="C86">
        <v>2</v>
      </c>
      <c r="D86" t="s">
        <v>29</v>
      </c>
      <c r="E86" t="s">
        <v>228</v>
      </c>
      <c r="F86" t="s">
        <v>228</v>
      </c>
      <c r="G86">
        <v>0</v>
      </c>
      <c r="H86">
        <v>0</v>
      </c>
      <c r="I86">
        <v>0</v>
      </c>
      <c r="J86" t="s">
        <v>227</v>
      </c>
      <c r="K86" t="s">
        <v>229</v>
      </c>
      <c r="L86" t="s">
        <v>26</v>
      </c>
      <c r="M86">
        <v>3603792903.9749999</v>
      </c>
      <c r="N86" t="s">
        <v>86</v>
      </c>
      <c r="O86">
        <v>32.200000000000003</v>
      </c>
    </row>
    <row r="87" spans="1:15">
      <c r="A87" t="s">
        <v>230</v>
      </c>
      <c r="B87" t="s">
        <v>230</v>
      </c>
      <c r="C87">
        <v>2</v>
      </c>
      <c r="D87" t="s">
        <v>29</v>
      </c>
      <c r="E87" t="s">
        <v>231</v>
      </c>
      <c r="F87" t="s">
        <v>231</v>
      </c>
      <c r="G87">
        <v>0</v>
      </c>
      <c r="H87">
        <v>0</v>
      </c>
      <c r="I87">
        <v>0</v>
      </c>
      <c r="J87" t="s">
        <v>230</v>
      </c>
      <c r="K87" t="s">
        <v>229</v>
      </c>
      <c r="L87" t="s">
        <v>32</v>
      </c>
      <c r="M87">
        <v>435723183.45999998</v>
      </c>
      <c r="N87" t="s">
        <v>86</v>
      </c>
      <c r="O87">
        <v>163.4</v>
      </c>
    </row>
    <row r="88" spans="1:15">
      <c r="A88" t="s">
        <v>232</v>
      </c>
      <c r="B88" t="s">
        <v>232</v>
      </c>
      <c r="C88">
        <v>2</v>
      </c>
      <c r="D88" t="s">
        <v>29</v>
      </c>
      <c r="E88" t="s">
        <v>233</v>
      </c>
      <c r="F88" t="s">
        <v>233</v>
      </c>
      <c r="G88">
        <v>0</v>
      </c>
      <c r="H88">
        <v>0</v>
      </c>
      <c r="I88">
        <v>0</v>
      </c>
      <c r="J88" t="s">
        <v>232</v>
      </c>
      <c r="K88" t="s">
        <v>229</v>
      </c>
      <c r="L88" t="s">
        <v>26</v>
      </c>
      <c r="M88">
        <v>6756775065.0489998</v>
      </c>
      <c r="N88" t="s">
        <v>86</v>
      </c>
      <c r="O88">
        <v>54.1</v>
      </c>
    </row>
    <row r="89" spans="1:15">
      <c r="A89" t="s">
        <v>234</v>
      </c>
      <c r="B89" t="s">
        <v>234</v>
      </c>
      <c r="C89">
        <v>2</v>
      </c>
      <c r="D89" t="s">
        <v>29</v>
      </c>
      <c r="E89" t="s">
        <v>235</v>
      </c>
      <c r="F89" t="s">
        <v>235</v>
      </c>
      <c r="G89">
        <v>0</v>
      </c>
      <c r="H89">
        <v>0</v>
      </c>
      <c r="I89">
        <v>0</v>
      </c>
      <c r="J89" t="s">
        <v>234</v>
      </c>
      <c r="K89" t="s">
        <v>31</v>
      </c>
      <c r="L89" t="s">
        <v>26</v>
      </c>
      <c r="M89">
        <v>13189600614.18</v>
      </c>
      <c r="N89" t="s">
        <v>86</v>
      </c>
      <c r="O89">
        <v>95.3</v>
      </c>
    </row>
    <row r="90" spans="1:15">
      <c r="A90" t="s">
        <v>236</v>
      </c>
      <c r="B90" t="s">
        <v>236</v>
      </c>
      <c r="C90">
        <v>2</v>
      </c>
      <c r="D90" t="s">
        <v>29</v>
      </c>
      <c r="E90" t="s">
        <v>237</v>
      </c>
      <c r="F90" t="s">
        <v>237</v>
      </c>
      <c r="G90">
        <v>0</v>
      </c>
      <c r="H90">
        <v>0</v>
      </c>
      <c r="I90">
        <v>0</v>
      </c>
      <c r="J90" t="s">
        <v>236</v>
      </c>
      <c r="K90" t="s">
        <v>229</v>
      </c>
      <c r="L90" t="s">
        <v>32</v>
      </c>
      <c r="M90">
        <v>352393377.38999999</v>
      </c>
      <c r="N90" t="s">
        <v>86</v>
      </c>
      <c r="O90">
        <v>26</v>
      </c>
    </row>
    <row r="91" spans="1:15">
      <c r="A91" t="s">
        <v>238</v>
      </c>
      <c r="B91" t="s">
        <v>238</v>
      </c>
      <c r="C91">
        <v>2</v>
      </c>
      <c r="D91" t="s">
        <v>29</v>
      </c>
      <c r="E91" t="s">
        <v>239</v>
      </c>
      <c r="F91" t="s">
        <v>239</v>
      </c>
      <c r="G91">
        <v>0</v>
      </c>
      <c r="H91">
        <v>0</v>
      </c>
      <c r="I91">
        <v>0</v>
      </c>
      <c r="J91" t="s">
        <v>238</v>
      </c>
      <c r="K91" t="s">
        <v>229</v>
      </c>
      <c r="L91" t="s">
        <v>32</v>
      </c>
      <c r="M91">
        <v>465428495.86000001</v>
      </c>
      <c r="N91" t="s">
        <v>86</v>
      </c>
      <c r="O91">
        <v>7.6</v>
      </c>
    </row>
    <row r="92" spans="1:15">
      <c r="A92" t="s">
        <v>240</v>
      </c>
      <c r="B92" t="s">
        <v>240</v>
      </c>
      <c r="C92">
        <v>2</v>
      </c>
      <c r="D92" t="s">
        <v>29</v>
      </c>
      <c r="E92" t="s">
        <v>241</v>
      </c>
      <c r="F92" t="s">
        <v>241</v>
      </c>
      <c r="G92">
        <v>0</v>
      </c>
      <c r="H92">
        <v>0</v>
      </c>
      <c r="I92">
        <v>0</v>
      </c>
      <c r="J92" t="s">
        <v>240</v>
      </c>
      <c r="K92" t="s">
        <v>229</v>
      </c>
      <c r="L92" t="s">
        <v>26</v>
      </c>
      <c r="M92">
        <v>5749142812.5319996</v>
      </c>
      <c r="N92" t="s">
        <v>86</v>
      </c>
      <c r="O92">
        <v>232.4</v>
      </c>
    </row>
    <row r="93" spans="1:15">
      <c r="A93" t="s">
        <v>242</v>
      </c>
      <c r="B93" t="s">
        <v>242</v>
      </c>
      <c r="C93">
        <v>2</v>
      </c>
      <c r="D93" t="s">
        <v>29</v>
      </c>
      <c r="E93" t="s">
        <v>243</v>
      </c>
      <c r="F93" t="s">
        <v>243</v>
      </c>
      <c r="G93">
        <v>0</v>
      </c>
      <c r="H93">
        <v>0</v>
      </c>
      <c r="I93">
        <v>0</v>
      </c>
      <c r="J93" t="s">
        <v>242</v>
      </c>
      <c r="K93" t="s">
        <v>229</v>
      </c>
      <c r="L93" t="s">
        <v>26</v>
      </c>
      <c r="M93">
        <v>5473680025.6450005</v>
      </c>
      <c r="N93" t="s">
        <v>86</v>
      </c>
      <c r="O93">
        <v>72.599999999999994</v>
      </c>
    </row>
    <row r="94" spans="1:15">
      <c r="A94" t="s">
        <v>244</v>
      </c>
      <c r="B94" t="s">
        <v>244</v>
      </c>
      <c r="C94">
        <v>2</v>
      </c>
      <c r="D94" t="s">
        <v>29</v>
      </c>
      <c r="E94" t="s">
        <v>245</v>
      </c>
      <c r="F94" t="s">
        <v>245</v>
      </c>
      <c r="G94">
        <v>0</v>
      </c>
      <c r="H94">
        <v>0</v>
      </c>
      <c r="I94">
        <v>0</v>
      </c>
      <c r="J94" t="s">
        <v>244</v>
      </c>
      <c r="K94" t="s">
        <v>229</v>
      </c>
      <c r="L94" t="s">
        <v>26</v>
      </c>
      <c r="M94">
        <v>4160438846.119</v>
      </c>
      <c r="N94" t="s">
        <v>86</v>
      </c>
      <c r="O94">
        <v>69.099999999999994</v>
      </c>
    </row>
    <row r="95" spans="1:15">
      <c r="A95" t="s">
        <v>246</v>
      </c>
      <c r="B95" t="s">
        <v>246</v>
      </c>
      <c r="C95">
        <v>2</v>
      </c>
      <c r="D95" t="s">
        <v>29</v>
      </c>
      <c r="E95" t="s">
        <v>247</v>
      </c>
      <c r="F95" t="s">
        <v>247</v>
      </c>
      <c r="G95">
        <v>0</v>
      </c>
      <c r="H95">
        <v>0</v>
      </c>
      <c r="I95">
        <v>0</v>
      </c>
      <c r="J95" t="s">
        <v>246</v>
      </c>
      <c r="K95" t="s">
        <v>229</v>
      </c>
      <c r="L95" t="s">
        <v>32</v>
      </c>
      <c r="M95">
        <v>3740104856.6989999</v>
      </c>
      <c r="N95" t="s">
        <v>248</v>
      </c>
      <c r="O95">
        <v>163.80000000000001</v>
      </c>
    </row>
    <row r="96" spans="1:15">
      <c r="A96" t="s">
        <v>249</v>
      </c>
      <c r="B96" t="s">
        <v>249</v>
      </c>
      <c r="C96">
        <v>2</v>
      </c>
      <c r="D96" t="s">
        <v>29</v>
      </c>
      <c r="E96" t="s">
        <v>250</v>
      </c>
      <c r="F96" t="s">
        <v>250</v>
      </c>
      <c r="G96">
        <v>0</v>
      </c>
      <c r="H96">
        <v>0</v>
      </c>
      <c r="I96">
        <v>0</v>
      </c>
      <c r="J96" t="s">
        <v>249</v>
      </c>
      <c r="K96" t="s">
        <v>229</v>
      </c>
      <c r="L96" t="s">
        <v>26</v>
      </c>
      <c r="M96">
        <v>7492343221.8199997</v>
      </c>
      <c r="N96" t="s">
        <v>86</v>
      </c>
      <c r="O96">
        <v>123.4</v>
      </c>
    </row>
    <row r="97" spans="1:15">
      <c r="A97" t="s">
        <v>251</v>
      </c>
      <c r="B97" t="s">
        <v>251</v>
      </c>
      <c r="C97">
        <v>2</v>
      </c>
      <c r="D97" t="s">
        <v>29</v>
      </c>
      <c r="E97" t="s">
        <v>252</v>
      </c>
      <c r="F97" t="s">
        <v>252</v>
      </c>
      <c r="G97">
        <v>0</v>
      </c>
      <c r="H97">
        <v>0</v>
      </c>
      <c r="I97">
        <v>0</v>
      </c>
      <c r="J97" t="s">
        <v>251</v>
      </c>
      <c r="K97" t="s">
        <v>31</v>
      </c>
      <c r="L97" t="s">
        <v>26</v>
      </c>
      <c r="M97">
        <v>7654030672.5279999</v>
      </c>
      <c r="N97" t="s">
        <v>86</v>
      </c>
      <c r="O97">
        <v>91.89</v>
      </c>
    </row>
    <row r="98" spans="1:15">
      <c r="A98" t="s">
        <v>253</v>
      </c>
      <c r="B98" t="s">
        <v>253</v>
      </c>
      <c r="C98">
        <v>2</v>
      </c>
      <c r="D98" t="s">
        <v>29</v>
      </c>
      <c r="E98" t="s">
        <v>254</v>
      </c>
      <c r="F98" t="s">
        <v>254</v>
      </c>
      <c r="G98">
        <v>0</v>
      </c>
      <c r="H98">
        <v>0</v>
      </c>
      <c r="I98">
        <v>0</v>
      </c>
      <c r="J98" t="s">
        <v>253</v>
      </c>
      <c r="K98" t="s">
        <v>205</v>
      </c>
      <c r="L98" t="s">
        <v>32</v>
      </c>
      <c r="M98">
        <v>6507719871.5480003</v>
      </c>
      <c r="N98" t="s">
        <v>206</v>
      </c>
      <c r="O98">
        <v>24.5</v>
      </c>
    </row>
    <row r="99" spans="1:15">
      <c r="A99" t="s">
        <v>255</v>
      </c>
      <c r="B99" t="s">
        <v>255</v>
      </c>
      <c r="C99">
        <v>2</v>
      </c>
      <c r="D99" t="s">
        <v>29</v>
      </c>
      <c r="E99" t="s">
        <v>256</v>
      </c>
      <c r="F99" t="s">
        <v>256</v>
      </c>
      <c r="G99">
        <v>0</v>
      </c>
      <c r="H99">
        <v>0</v>
      </c>
      <c r="I99">
        <v>0</v>
      </c>
      <c r="J99" t="s">
        <v>255</v>
      </c>
      <c r="K99" t="s">
        <v>205</v>
      </c>
      <c r="L99" t="s">
        <v>26</v>
      </c>
      <c r="M99">
        <v>41018101635.831001</v>
      </c>
      <c r="N99" t="s">
        <v>206</v>
      </c>
      <c r="O99">
        <v>32.799999999999997</v>
      </c>
    </row>
    <row r="100" spans="1:15">
      <c r="A100" t="s">
        <v>257</v>
      </c>
      <c r="B100" t="s">
        <v>257</v>
      </c>
      <c r="C100">
        <v>2</v>
      </c>
      <c r="D100" t="s">
        <v>29</v>
      </c>
      <c r="E100" t="s">
        <v>258</v>
      </c>
      <c r="F100" t="s">
        <v>258</v>
      </c>
      <c r="G100">
        <v>0</v>
      </c>
      <c r="H100">
        <v>0</v>
      </c>
      <c r="I100">
        <v>0</v>
      </c>
      <c r="J100" t="s">
        <v>257</v>
      </c>
      <c r="K100" t="s">
        <v>31</v>
      </c>
      <c r="L100" t="s">
        <v>26</v>
      </c>
      <c r="M100">
        <v>5892225937.3929996</v>
      </c>
      <c r="N100" t="s">
        <v>86</v>
      </c>
      <c r="O100">
        <v>56.3</v>
      </c>
    </row>
    <row r="101" spans="1:15">
      <c r="A101" t="s">
        <v>259</v>
      </c>
      <c r="B101" t="s">
        <v>259</v>
      </c>
      <c r="C101">
        <v>2</v>
      </c>
      <c r="D101" t="s">
        <v>29</v>
      </c>
      <c r="E101" t="s">
        <v>260</v>
      </c>
      <c r="F101" t="s">
        <v>260</v>
      </c>
      <c r="G101">
        <v>0</v>
      </c>
      <c r="H101">
        <v>0</v>
      </c>
      <c r="I101">
        <v>0</v>
      </c>
      <c r="J101" t="s">
        <v>259</v>
      </c>
      <c r="K101" t="s">
        <v>31</v>
      </c>
      <c r="L101" t="s">
        <v>26</v>
      </c>
      <c r="M101">
        <v>6216160732.8900003</v>
      </c>
      <c r="N101" t="s">
        <v>86</v>
      </c>
      <c r="O101">
        <v>72</v>
      </c>
    </row>
    <row r="102" spans="1:15">
      <c r="A102" t="s">
        <v>261</v>
      </c>
      <c r="B102" t="s">
        <v>261</v>
      </c>
      <c r="C102">
        <v>2</v>
      </c>
      <c r="D102" t="s">
        <v>29</v>
      </c>
      <c r="E102" t="s">
        <v>262</v>
      </c>
      <c r="F102" t="s">
        <v>262</v>
      </c>
      <c r="G102">
        <v>0</v>
      </c>
      <c r="H102">
        <v>0</v>
      </c>
      <c r="I102">
        <v>0</v>
      </c>
      <c r="J102" t="s">
        <v>261</v>
      </c>
      <c r="K102" t="s">
        <v>31</v>
      </c>
      <c r="L102" t="s">
        <v>26</v>
      </c>
      <c r="M102">
        <v>897165947.87600005</v>
      </c>
      <c r="N102" t="s">
        <v>86</v>
      </c>
      <c r="O102">
        <v>103.8</v>
      </c>
    </row>
    <row r="103" spans="1:15">
      <c r="A103" t="s">
        <v>263</v>
      </c>
      <c r="B103" t="s">
        <v>263</v>
      </c>
      <c r="C103">
        <v>2</v>
      </c>
      <c r="D103" t="s">
        <v>29</v>
      </c>
      <c r="E103" t="s">
        <v>264</v>
      </c>
      <c r="F103" t="s">
        <v>264</v>
      </c>
      <c r="G103">
        <v>0</v>
      </c>
      <c r="H103">
        <v>0</v>
      </c>
      <c r="I103">
        <v>0</v>
      </c>
      <c r="J103" t="s">
        <v>263</v>
      </c>
      <c r="K103" t="s">
        <v>229</v>
      </c>
      <c r="L103" t="s">
        <v>32</v>
      </c>
      <c r="M103">
        <v>12590833097.021</v>
      </c>
      <c r="N103" t="s">
        <v>248</v>
      </c>
      <c r="O103">
        <v>237</v>
      </c>
    </row>
    <row r="104" spans="1:15">
      <c r="A104" t="s">
        <v>265</v>
      </c>
      <c r="B104" t="s">
        <v>265</v>
      </c>
      <c r="C104">
        <v>2</v>
      </c>
      <c r="D104" t="s">
        <v>29</v>
      </c>
      <c r="E104" t="s">
        <v>266</v>
      </c>
      <c r="F104" t="s">
        <v>266</v>
      </c>
      <c r="G104">
        <v>0</v>
      </c>
      <c r="H104">
        <v>0</v>
      </c>
      <c r="I104">
        <v>0</v>
      </c>
      <c r="J104" t="s">
        <v>265</v>
      </c>
      <c r="K104" t="s">
        <v>229</v>
      </c>
      <c r="L104" t="s">
        <v>26</v>
      </c>
      <c r="M104">
        <v>2874794264.632</v>
      </c>
      <c r="N104" t="s">
        <v>86</v>
      </c>
      <c r="O104">
        <v>148.4</v>
      </c>
    </row>
    <row r="105" spans="1:15">
      <c r="A105" t="s">
        <v>267</v>
      </c>
      <c r="B105" t="s">
        <v>267</v>
      </c>
      <c r="C105">
        <v>2</v>
      </c>
      <c r="D105" t="s">
        <v>29</v>
      </c>
      <c r="E105" t="s">
        <v>268</v>
      </c>
      <c r="F105" t="s">
        <v>268</v>
      </c>
      <c r="G105">
        <v>0</v>
      </c>
      <c r="H105">
        <v>0</v>
      </c>
      <c r="I105">
        <v>0</v>
      </c>
      <c r="J105" t="s">
        <v>267</v>
      </c>
      <c r="K105" t="s">
        <v>229</v>
      </c>
      <c r="L105" t="s">
        <v>32</v>
      </c>
      <c r="M105">
        <v>3663361830.9130001</v>
      </c>
      <c r="N105" t="s">
        <v>248</v>
      </c>
      <c r="O105">
        <v>117.6</v>
      </c>
    </row>
    <row r="106" spans="1:15">
      <c r="A106" t="s">
        <v>269</v>
      </c>
      <c r="B106" t="s">
        <v>269</v>
      </c>
      <c r="C106">
        <v>2</v>
      </c>
      <c r="D106" t="s">
        <v>29</v>
      </c>
      <c r="E106" t="s">
        <v>270</v>
      </c>
      <c r="F106" t="s">
        <v>270</v>
      </c>
      <c r="G106">
        <v>0</v>
      </c>
      <c r="H106">
        <v>0</v>
      </c>
      <c r="I106">
        <v>0</v>
      </c>
      <c r="J106" t="s">
        <v>269</v>
      </c>
      <c r="K106" t="s">
        <v>229</v>
      </c>
      <c r="L106" t="s">
        <v>32</v>
      </c>
      <c r="M106">
        <v>107886046.984</v>
      </c>
      <c r="N106" t="s">
        <v>86</v>
      </c>
    </row>
    <row r="107" spans="1:15">
      <c r="A107" t="s">
        <v>271</v>
      </c>
      <c r="B107" t="s">
        <v>271</v>
      </c>
      <c r="C107">
        <v>2</v>
      </c>
      <c r="D107" t="s">
        <v>29</v>
      </c>
      <c r="E107" t="s">
        <v>272</v>
      </c>
      <c r="F107" t="s">
        <v>272</v>
      </c>
      <c r="G107">
        <v>0</v>
      </c>
      <c r="H107">
        <v>0</v>
      </c>
      <c r="I107">
        <v>0</v>
      </c>
      <c r="J107" t="s">
        <v>271</v>
      </c>
      <c r="K107" t="s">
        <v>229</v>
      </c>
      <c r="L107" t="s">
        <v>32</v>
      </c>
      <c r="M107">
        <v>216327215.118</v>
      </c>
      <c r="N107" t="s">
        <v>86</v>
      </c>
      <c r="O107">
        <v>70.8</v>
      </c>
    </row>
    <row r="108" spans="1:15">
      <c r="A108" t="s">
        <v>273</v>
      </c>
      <c r="B108" t="s">
        <v>273</v>
      </c>
      <c r="C108">
        <v>2</v>
      </c>
      <c r="D108" t="s">
        <v>29</v>
      </c>
      <c r="E108" t="s">
        <v>274</v>
      </c>
      <c r="F108" t="s">
        <v>274</v>
      </c>
      <c r="G108">
        <v>0</v>
      </c>
      <c r="H108">
        <v>0</v>
      </c>
      <c r="I108">
        <v>0</v>
      </c>
      <c r="J108" t="s">
        <v>273</v>
      </c>
      <c r="K108" t="s">
        <v>229</v>
      </c>
      <c r="L108" t="s">
        <v>26</v>
      </c>
      <c r="M108">
        <v>6130719903.6759996</v>
      </c>
      <c r="N108" t="s">
        <v>86</v>
      </c>
      <c r="O108">
        <v>52.2</v>
      </c>
    </row>
    <row r="109" spans="1:15">
      <c r="A109" t="s">
        <v>275</v>
      </c>
      <c r="B109" t="s">
        <v>275</v>
      </c>
      <c r="C109">
        <v>2</v>
      </c>
      <c r="D109" t="s">
        <v>276</v>
      </c>
      <c r="E109" t="s">
        <v>277</v>
      </c>
      <c r="F109" t="s">
        <v>277</v>
      </c>
      <c r="H109">
        <v>0</v>
      </c>
      <c r="I109">
        <v>0</v>
      </c>
      <c r="J109" t="s">
        <v>275</v>
      </c>
      <c r="K109" t="s">
        <v>278</v>
      </c>
      <c r="L109" t="s">
        <v>26</v>
      </c>
      <c r="M109">
        <v>63347143651.456001</v>
      </c>
      <c r="N109" t="s">
        <v>279</v>
      </c>
    </row>
    <row r="110" spans="1:15">
      <c r="A110" t="s">
        <v>280</v>
      </c>
      <c r="B110" t="s">
        <v>280</v>
      </c>
      <c r="C110">
        <v>2</v>
      </c>
      <c r="D110" t="s">
        <v>276</v>
      </c>
      <c r="E110" t="s">
        <v>281</v>
      </c>
      <c r="F110" t="s">
        <v>281</v>
      </c>
      <c r="G110">
        <v>0</v>
      </c>
      <c r="H110">
        <v>0</v>
      </c>
      <c r="I110">
        <v>0</v>
      </c>
      <c r="J110" t="s">
        <v>280</v>
      </c>
      <c r="K110" t="s">
        <v>282</v>
      </c>
      <c r="L110" t="s">
        <v>32</v>
      </c>
      <c r="M110">
        <v>57848873374.878998</v>
      </c>
      <c r="N110" t="s">
        <v>279</v>
      </c>
    </row>
    <row r="111" spans="1:15">
      <c r="A111" t="s">
        <v>283</v>
      </c>
      <c r="B111" t="s">
        <v>283</v>
      </c>
      <c r="C111">
        <v>2</v>
      </c>
      <c r="D111" t="s">
        <v>276</v>
      </c>
      <c r="E111" t="s">
        <v>284</v>
      </c>
      <c r="F111" t="s">
        <v>284</v>
      </c>
      <c r="G111">
        <v>0</v>
      </c>
      <c r="H111">
        <v>0</v>
      </c>
      <c r="I111">
        <v>0</v>
      </c>
      <c r="J111" t="s">
        <v>283</v>
      </c>
      <c r="K111" t="s">
        <v>285</v>
      </c>
      <c r="L111" t="s">
        <v>32</v>
      </c>
      <c r="M111">
        <v>33906278755.891998</v>
      </c>
      <c r="N111" t="s">
        <v>279</v>
      </c>
    </row>
    <row r="112" spans="1:15">
      <c r="A112" t="s">
        <v>286</v>
      </c>
      <c r="B112" t="s">
        <v>286</v>
      </c>
      <c r="C112">
        <v>2</v>
      </c>
      <c r="D112" t="s">
        <v>276</v>
      </c>
      <c r="E112" t="s">
        <v>287</v>
      </c>
      <c r="F112" t="s">
        <v>287</v>
      </c>
      <c r="G112">
        <v>0</v>
      </c>
      <c r="H112">
        <v>0</v>
      </c>
      <c r="I112">
        <v>0</v>
      </c>
      <c r="J112" t="s">
        <v>286</v>
      </c>
      <c r="K112" t="s">
        <v>278</v>
      </c>
      <c r="L112" t="s">
        <v>26</v>
      </c>
      <c r="M112">
        <v>52078712142.403</v>
      </c>
      <c r="N112" t="s">
        <v>279</v>
      </c>
    </row>
    <row r="113" spans="1:14">
      <c r="A113" t="s">
        <v>288</v>
      </c>
      <c r="B113" t="s">
        <v>288</v>
      </c>
      <c r="C113">
        <v>2</v>
      </c>
      <c r="D113" t="s">
        <v>276</v>
      </c>
      <c r="E113" t="s">
        <v>289</v>
      </c>
      <c r="F113" t="s">
        <v>289</v>
      </c>
      <c r="G113">
        <v>0</v>
      </c>
      <c r="H113">
        <v>0</v>
      </c>
      <c r="I113">
        <v>0</v>
      </c>
      <c r="J113" t="s">
        <v>288</v>
      </c>
      <c r="K113" t="s">
        <v>278</v>
      </c>
      <c r="L113" t="s">
        <v>26</v>
      </c>
      <c r="M113">
        <v>41539943806.242996</v>
      </c>
      <c r="N113" t="s">
        <v>279</v>
      </c>
    </row>
    <row r="114" spans="1:14">
      <c r="A114" t="s">
        <v>290</v>
      </c>
      <c r="B114" t="s">
        <v>290</v>
      </c>
      <c r="C114">
        <v>2</v>
      </c>
      <c r="D114" t="s">
        <v>276</v>
      </c>
      <c r="E114" t="s">
        <v>291</v>
      </c>
      <c r="F114" t="s">
        <v>291</v>
      </c>
      <c r="G114">
        <v>0</v>
      </c>
      <c r="H114">
        <v>0</v>
      </c>
      <c r="I114">
        <v>0</v>
      </c>
      <c r="J114" t="s">
        <v>290</v>
      </c>
      <c r="K114" t="s">
        <v>278</v>
      </c>
      <c r="L114" t="s">
        <v>26</v>
      </c>
      <c r="M114">
        <v>112212815362.959</v>
      </c>
      <c r="N114" t="s">
        <v>279</v>
      </c>
    </row>
    <row r="115" spans="1:14">
      <c r="A115" t="s">
        <v>292</v>
      </c>
      <c r="B115" t="s">
        <v>292</v>
      </c>
      <c r="C115">
        <v>2</v>
      </c>
      <c r="D115" t="s">
        <v>276</v>
      </c>
      <c r="E115" t="s">
        <v>293</v>
      </c>
      <c r="F115" t="s">
        <v>293</v>
      </c>
      <c r="G115">
        <v>0</v>
      </c>
      <c r="H115">
        <v>0</v>
      </c>
      <c r="I115">
        <v>0</v>
      </c>
      <c r="J115" t="s">
        <v>292</v>
      </c>
      <c r="K115" t="s">
        <v>278</v>
      </c>
      <c r="L115" t="s">
        <v>26</v>
      </c>
      <c r="M115">
        <v>25015746094.099998</v>
      </c>
      <c r="N115" t="s">
        <v>279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F58D-5FB9-433E-94DE-7F9EFEDAF318}">
  <dimension ref="A1:W36"/>
  <sheetViews>
    <sheetView workbookViewId="0">
      <selection activeCell="H23" sqref="H23"/>
    </sheetView>
  </sheetViews>
  <sheetFormatPr defaultRowHeight="15"/>
  <cols>
    <col min="3" max="3" width="12" bestFit="1" customWidth="1"/>
    <col min="4" max="4" width="9" bestFit="1" customWidth="1"/>
    <col min="5" max="5" width="13.28515625" bestFit="1" customWidth="1"/>
    <col min="12" max="12" width="13.140625" bestFit="1" customWidth="1"/>
    <col min="13" max="13" width="10.85546875" bestFit="1" customWidth="1"/>
    <col min="14" max="14" width="14.5703125" bestFit="1" customWidth="1"/>
    <col min="15" max="15" width="20.140625" bestFit="1" customWidth="1"/>
    <col min="16" max="16" width="14.28515625" bestFit="1" customWidth="1"/>
    <col min="17" max="17" width="18" bestFit="1" customWidth="1"/>
    <col min="18" max="18" width="13.140625" bestFit="1" customWidth="1"/>
    <col min="19" max="19" width="10.85546875" bestFit="1" customWidth="1"/>
    <col min="20" max="20" width="14.5703125" bestFit="1" customWidth="1"/>
    <col min="21" max="21" width="20.140625" bestFit="1" customWidth="1"/>
    <col min="22" max="43" width="16.28515625" bestFit="1" customWidth="1"/>
    <col min="44" max="44" width="19.5703125" bestFit="1" customWidth="1"/>
    <col min="45" max="45" width="15.85546875" bestFit="1" customWidth="1"/>
  </cols>
  <sheetData>
    <row r="1" spans="1:23">
      <c r="B1" t="s">
        <v>323</v>
      </c>
      <c r="C1" t="s">
        <v>321</v>
      </c>
      <c r="D1" t="s">
        <v>306</v>
      </c>
      <c r="E1" t="s">
        <v>354</v>
      </c>
      <c r="F1" t="s">
        <v>366</v>
      </c>
      <c r="G1" t="s">
        <v>367</v>
      </c>
      <c r="T1" s="17"/>
      <c r="U1" t="s">
        <v>321</v>
      </c>
      <c r="V1" t="s">
        <v>354</v>
      </c>
      <c r="W1" t="s">
        <v>306</v>
      </c>
    </row>
    <row r="2" spans="1:23">
      <c r="A2" t="s">
        <v>180</v>
      </c>
      <c r="B2" t="str">
        <f>LEFT(A2,2)</f>
        <v>BE</v>
      </c>
      <c r="C2">
        <v>818.68276936629604</v>
      </c>
      <c r="D2">
        <v>0</v>
      </c>
      <c r="E2">
        <v>0</v>
      </c>
      <c r="F2">
        <f>_xlfn.XLOOKUP(A2,'Capacities at node'!A:A,'Capacities at node'!C:C)</f>
        <v>432.48432702940789</v>
      </c>
      <c r="G2">
        <f>_xlfn.XLOOKUP(A2,'Capacities at node'!A:A,'Capacities at node'!D:D)</f>
        <v>0</v>
      </c>
      <c r="M2" t="s">
        <v>380</v>
      </c>
      <c r="N2" t="s">
        <v>380</v>
      </c>
      <c r="T2" s="17" t="s">
        <v>180</v>
      </c>
      <c r="U2">
        <v>818.68276936629604</v>
      </c>
      <c r="V2">
        <v>0</v>
      </c>
      <c r="W2">
        <v>0</v>
      </c>
    </row>
    <row r="3" spans="1:23">
      <c r="A3" t="s">
        <v>53</v>
      </c>
      <c r="B3" t="str">
        <f t="shared" ref="B3:B17" si="0">LEFT(A3,2)</f>
        <v>BE</v>
      </c>
      <c r="C3">
        <v>7911.9152306337</v>
      </c>
      <c r="D3">
        <v>2077</v>
      </c>
      <c r="E3">
        <v>0</v>
      </c>
      <c r="F3">
        <f>_xlfn.XLOOKUP(A3,'Capacities at node'!A:A,'Capacities at node'!C:C)</f>
        <v>4179.6156729705917</v>
      </c>
      <c r="G3">
        <f>_xlfn.XLOOKUP(A3,'Capacities at node'!A:A,'Capacities at node'!D:D)</f>
        <v>2077</v>
      </c>
      <c r="L3" s="2" t="s">
        <v>294</v>
      </c>
      <c r="M3" t="s">
        <v>369</v>
      </c>
      <c r="N3" t="s">
        <v>368</v>
      </c>
      <c r="O3" t="s">
        <v>370</v>
      </c>
      <c r="P3" t="s">
        <v>378</v>
      </c>
      <c r="Q3" t="s">
        <v>379</v>
      </c>
      <c r="T3" s="17" t="s">
        <v>53</v>
      </c>
      <c r="U3">
        <v>7911.9152306337</v>
      </c>
      <c r="V3">
        <v>0</v>
      </c>
      <c r="W3">
        <v>2077</v>
      </c>
    </row>
    <row r="4" spans="1:23">
      <c r="A4" t="s">
        <v>90</v>
      </c>
      <c r="B4" t="str">
        <f t="shared" si="0"/>
        <v>DE</v>
      </c>
      <c r="C4">
        <v>5070.4117926436502</v>
      </c>
      <c r="D4">
        <v>0</v>
      </c>
      <c r="E4">
        <v>8225.0080514412293</v>
      </c>
      <c r="F4">
        <f>_xlfn.XLOOKUP(A4,'Capacities at node'!A:A,'Capacities at node'!C:C)</f>
        <v>5790.0101352887514</v>
      </c>
      <c r="G4">
        <f>_xlfn.XLOOKUP(A4,'Capacities at node'!A:A,'Capacities at node'!D:D)</f>
        <v>0</v>
      </c>
      <c r="L4" s="3" t="s">
        <v>50</v>
      </c>
      <c r="M4" s="4">
        <v>8730.5979999999963</v>
      </c>
      <c r="N4" s="4">
        <v>2077</v>
      </c>
      <c r="O4" s="4">
        <v>0</v>
      </c>
      <c r="P4" s="4">
        <v>4612.0999999999995</v>
      </c>
      <c r="Q4" s="4">
        <v>2077</v>
      </c>
      <c r="R4" t="s">
        <v>380</v>
      </c>
      <c r="T4" s="17" t="s">
        <v>90</v>
      </c>
      <c r="U4">
        <v>5070.4117926436502</v>
      </c>
      <c r="V4">
        <v>8225.0080514412293</v>
      </c>
      <c r="W4">
        <v>0</v>
      </c>
    </row>
    <row r="5" spans="1:23">
      <c r="A5" t="s">
        <v>157</v>
      </c>
      <c r="B5" t="str">
        <f t="shared" si="0"/>
        <v>DE</v>
      </c>
      <c r="C5">
        <v>4898.7237938480803</v>
      </c>
      <c r="D5">
        <v>0</v>
      </c>
      <c r="E5">
        <v>476.80313087861998</v>
      </c>
      <c r="F5">
        <f>_xlfn.XLOOKUP(A5,'Capacities at node'!A:A,'Capacities at node'!C:C)</f>
        <v>5593.9559894349532</v>
      </c>
      <c r="G5">
        <f>_xlfn.XLOOKUP(A5,'Capacities at node'!A:A,'Capacities at node'!D:D)</f>
        <v>0</v>
      </c>
      <c r="L5" s="3" t="s">
        <v>23</v>
      </c>
      <c r="M5" s="4">
        <v>25898.216999999884</v>
      </c>
      <c r="N5" s="4">
        <v>0</v>
      </c>
      <c r="O5" s="4">
        <v>17041.902999999998</v>
      </c>
      <c r="P5" s="4">
        <v>29573.720054347832</v>
      </c>
      <c r="Q5" s="4">
        <v>0</v>
      </c>
      <c r="R5" t="s">
        <v>380</v>
      </c>
      <c r="T5" s="17" t="s">
        <v>157</v>
      </c>
      <c r="U5">
        <v>4898.7237938480803</v>
      </c>
      <c r="V5">
        <v>476.80313087861998</v>
      </c>
      <c r="W5">
        <v>0</v>
      </c>
    </row>
    <row r="6" spans="1:23">
      <c r="A6" t="s">
        <v>71</v>
      </c>
      <c r="B6" t="str">
        <f t="shared" si="0"/>
        <v>DE</v>
      </c>
      <c r="C6">
        <v>551.84474334355298</v>
      </c>
      <c r="D6">
        <v>0</v>
      </c>
      <c r="E6">
        <v>296.87742110082797</v>
      </c>
      <c r="F6">
        <f>_xlfn.XLOOKUP(A6,'Capacities at node'!A:A,'Capacities at node'!C:C)</f>
        <v>630.16314803083424</v>
      </c>
      <c r="G6">
        <f>_xlfn.XLOOKUP(A6,'Capacities at node'!A:A,'Capacities at node'!D:D)</f>
        <v>0</v>
      </c>
      <c r="L6" s="3" t="s">
        <v>42</v>
      </c>
      <c r="M6" s="4">
        <v>1324.1120000000001</v>
      </c>
      <c r="N6" s="4">
        <v>0</v>
      </c>
      <c r="O6" s="4">
        <v>0</v>
      </c>
      <c r="P6" s="4">
        <v>859.07630426219396</v>
      </c>
      <c r="Q6" s="4">
        <v>0</v>
      </c>
      <c r="T6" s="17" t="s">
        <v>71</v>
      </c>
      <c r="U6">
        <v>551.84474334355298</v>
      </c>
      <c r="V6">
        <v>296.87742110082797</v>
      </c>
      <c r="W6">
        <v>0</v>
      </c>
    </row>
    <row r="7" spans="1:23">
      <c r="A7" t="s">
        <v>27</v>
      </c>
      <c r="B7" t="str">
        <f t="shared" si="0"/>
        <v>DE</v>
      </c>
      <c r="C7">
        <v>15377.236670164601</v>
      </c>
      <c r="D7">
        <v>0</v>
      </c>
      <c r="E7">
        <v>8043.2143965793202</v>
      </c>
      <c r="F7">
        <f>_xlfn.XLOOKUP(A7,'Capacities at node'!A:A,'Capacities at node'!C:C)</f>
        <v>17559.590781593291</v>
      </c>
      <c r="G7">
        <f>_xlfn.XLOOKUP(A7,'Capacities at node'!A:A,'Capacities at node'!D:D)</f>
        <v>0</v>
      </c>
      <c r="L7" s="3" t="s">
        <v>102</v>
      </c>
      <c r="M7" s="4">
        <v>10615.26499999999</v>
      </c>
      <c r="N7" s="4">
        <v>486</v>
      </c>
      <c r="O7" s="4">
        <v>0</v>
      </c>
      <c r="P7" s="4">
        <v>11551.5</v>
      </c>
      <c r="Q7" s="4">
        <v>486</v>
      </c>
      <c r="R7" t="s">
        <v>380</v>
      </c>
      <c r="T7" s="17" t="s">
        <v>27</v>
      </c>
      <c r="U7">
        <v>15377.236670164601</v>
      </c>
      <c r="V7">
        <v>8043.2143965793202</v>
      </c>
      <c r="W7">
        <v>0</v>
      </c>
    </row>
    <row r="8" spans="1:23">
      <c r="A8" t="s">
        <v>45</v>
      </c>
      <c r="B8" t="str">
        <f t="shared" si="0"/>
        <v>DK</v>
      </c>
      <c r="C8">
        <v>1324.1120000000001</v>
      </c>
      <c r="D8">
        <v>0</v>
      </c>
      <c r="E8">
        <v>0</v>
      </c>
      <c r="F8">
        <f>_xlfn.XLOOKUP(A8,'Capacities at node'!A:A,'Capacities at node'!C:C)</f>
        <v>859.07630426219396</v>
      </c>
      <c r="G8">
        <f>_xlfn.XLOOKUP(A8,'Capacities at node'!A:A,'Capacities at node'!D:D)</f>
        <v>0</v>
      </c>
      <c r="L8" s="3" t="s">
        <v>276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t="s">
        <v>380</v>
      </c>
      <c r="T8" s="17" t="s">
        <v>45</v>
      </c>
      <c r="U8">
        <v>1324.1120000000001</v>
      </c>
      <c r="V8">
        <v>0</v>
      </c>
      <c r="W8">
        <v>0</v>
      </c>
    </row>
    <row r="9" spans="1:23">
      <c r="A9" t="s">
        <v>114</v>
      </c>
      <c r="B9" t="str">
        <f t="shared" si="0"/>
        <v>NL</v>
      </c>
      <c r="C9">
        <v>4715.3802711853205</v>
      </c>
      <c r="D9">
        <v>486</v>
      </c>
      <c r="E9">
        <v>0</v>
      </c>
      <c r="F9">
        <f>_xlfn.XLOOKUP(A9,'Capacities at node'!A:A,'Capacities at node'!C:C)</f>
        <v>5131.262874982137</v>
      </c>
      <c r="G9">
        <f>_xlfn.XLOOKUP(A9,'Capacities at node'!A:A,'Capacities at node'!D:D)</f>
        <v>486</v>
      </c>
      <c r="L9" s="3" t="s">
        <v>29</v>
      </c>
      <c r="M9" s="4">
        <v>19801.868999999984</v>
      </c>
      <c r="N9" s="4">
        <v>9327.9959999999992</v>
      </c>
      <c r="O9" s="4">
        <v>0</v>
      </c>
      <c r="P9" s="4">
        <v>33675.460001095998</v>
      </c>
      <c r="Q9" s="4">
        <v>5195</v>
      </c>
      <c r="T9" s="17" t="s">
        <v>114</v>
      </c>
      <c r="U9">
        <v>4715.3802711853205</v>
      </c>
      <c r="V9">
        <v>0</v>
      </c>
      <c r="W9">
        <v>486</v>
      </c>
    </row>
    <row r="10" spans="1:23">
      <c r="A10" t="s">
        <v>108</v>
      </c>
      <c r="B10" t="str">
        <f t="shared" si="0"/>
        <v>NL</v>
      </c>
      <c r="C10">
        <v>1206.55857471062</v>
      </c>
      <c r="D10">
        <v>0</v>
      </c>
      <c r="E10">
        <v>0</v>
      </c>
      <c r="F10">
        <f>_xlfn.XLOOKUP(A10,'Capacities at node'!A:A,'Capacities at node'!C:C)</f>
        <v>1312.9734750634818</v>
      </c>
      <c r="G10">
        <f>_xlfn.XLOOKUP(A10,'Capacities at node'!A:A,'Capacities at node'!D:D)</f>
        <v>0</v>
      </c>
      <c r="L10" s="3" t="s">
        <v>296</v>
      </c>
      <c r="M10" s="4">
        <v>66370.060999999856</v>
      </c>
      <c r="N10" s="4">
        <v>11890.995999999999</v>
      </c>
      <c r="O10" s="4">
        <v>17041.902999999998</v>
      </c>
      <c r="P10" s="4">
        <v>80271.856359706027</v>
      </c>
      <c r="Q10" s="4">
        <v>7758</v>
      </c>
      <c r="T10" s="17" t="s">
        <v>108</v>
      </c>
      <c r="U10">
        <v>1206.55857471062</v>
      </c>
      <c r="V10">
        <v>0</v>
      </c>
      <c r="W10">
        <v>0</v>
      </c>
    </row>
    <row r="11" spans="1:23">
      <c r="A11" t="s">
        <v>105</v>
      </c>
      <c r="B11" t="str">
        <f t="shared" si="0"/>
        <v>NL</v>
      </c>
      <c r="C11">
        <v>1566.0756896703299</v>
      </c>
      <c r="D11">
        <v>0</v>
      </c>
      <c r="E11">
        <v>0</v>
      </c>
      <c r="F11">
        <f>_xlfn.XLOOKUP(A11,'Capacities at node'!A:A,'Capacities at node'!C:C)</f>
        <v>1704.1989370238864</v>
      </c>
      <c r="G11">
        <f>_xlfn.XLOOKUP(A11,'Capacities at node'!A:A,'Capacities at node'!D:D)</f>
        <v>0</v>
      </c>
      <c r="T11" s="17" t="s">
        <v>105</v>
      </c>
      <c r="U11">
        <v>1566.0756896703299</v>
      </c>
      <c r="V11">
        <v>0</v>
      </c>
      <c r="W11">
        <v>0</v>
      </c>
    </row>
    <row r="12" spans="1:23">
      <c r="A12" t="s">
        <v>120</v>
      </c>
      <c r="B12" t="str">
        <f t="shared" si="0"/>
        <v>NL</v>
      </c>
      <c r="C12">
        <v>3127.25046443372</v>
      </c>
      <c r="D12">
        <v>0</v>
      </c>
      <c r="E12">
        <v>0</v>
      </c>
      <c r="F12">
        <f>_xlfn.XLOOKUP(A12,'Capacities at node'!A:A,'Capacities at node'!C:C)</f>
        <v>3403.0647129304944</v>
      </c>
      <c r="G12">
        <f>_xlfn.XLOOKUP(A12,'Capacities at node'!A:A,'Capacities at node'!D:D)</f>
        <v>0</v>
      </c>
      <c r="L12" s="2" t="s">
        <v>294</v>
      </c>
      <c r="M12" t="s">
        <v>369</v>
      </c>
      <c r="N12" t="s">
        <v>368</v>
      </c>
      <c r="O12" t="s">
        <v>370</v>
      </c>
      <c r="T12" s="17" t="s">
        <v>120</v>
      </c>
      <c r="U12">
        <v>3127.25046443372</v>
      </c>
      <c r="V12">
        <v>0</v>
      </c>
      <c r="W12">
        <v>0</v>
      </c>
    </row>
    <row r="13" spans="1:23">
      <c r="A13" t="s">
        <v>279</v>
      </c>
      <c r="B13" t="str">
        <f t="shared" si="0"/>
        <v>NO</v>
      </c>
      <c r="C13">
        <v>0</v>
      </c>
      <c r="D13">
        <v>0</v>
      </c>
      <c r="E13">
        <v>0</v>
      </c>
      <c r="F13">
        <f>_xlfn.XLOOKUP(A13,'Capacities at node'!A:A,'Capacities at node'!C:C)</f>
        <v>0</v>
      </c>
      <c r="G13">
        <f>_xlfn.XLOOKUP(A13,'Capacities at node'!A:A,'Capacities at node'!D:D)</f>
        <v>0</v>
      </c>
      <c r="L13" s="3" t="s">
        <v>50</v>
      </c>
      <c r="M13" s="4">
        <v>8730.598</v>
      </c>
      <c r="N13" s="4">
        <v>0</v>
      </c>
      <c r="O13" s="4">
        <v>0</v>
      </c>
      <c r="T13" s="17" t="s">
        <v>279</v>
      </c>
      <c r="U13">
        <v>0</v>
      </c>
      <c r="V13">
        <v>0</v>
      </c>
      <c r="W13">
        <v>0</v>
      </c>
    </row>
    <row r="14" spans="1:23">
      <c r="A14" t="s">
        <v>248</v>
      </c>
      <c r="B14" t="str">
        <f t="shared" si="0"/>
        <v>UK</v>
      </c>
      <c r="C14">
        <v>3354.4572868504401</v>
      </c>
      <c r="D14">
        <v>9327.9959999999992</v>
      </c>
      <c r="E14">
        <v>0</v>
      </c>
      <c r="F14">
        <f>_xlfn.XLOOKUP(A14,'Capacities at node'!A:A,'Capacities at node'!C:C)</f>
        <v>5704.6580900377248</v>
      </c>
      <c r="G14">
        <f>_xlfn.XLOOKUP(A14,'Capacities at node'!A:A,'Capacities at node'!D:D)</f>
        <v>1497.2489082969432</v>
      </c>
      <c r="L14" s="3" t="s">
        <v>23</v>
      </c>
      <c r="M14" s="4">
        <v>25898.216999999997</v>
      </c>
      <c r="N14" s="4">
        <v>0</v>
      </c>
      <c r="O14" s="4">
        <v>17041.902999999998</v>
      </c>
      <c r="T14" s="17" t="s">
        <v>248</v>
      </c>
      <c r="U14">
        <v>3354.4572868504401</v>
      </c>
      <c r="V14">
        <v>0</v>
      </c>
      <c r="W14">
        <v>9327.9959999999992</v>
      </c>
    </row>
    <row r="15" spans="1:23">
      <c r="A15" t="s">
        <v>33</v>
      </c>
      <c r="B15" t="str">
        <f t="shared" si="0"/>
        <v>UK</v>
      </c>
      <c r="C15">
        <v>8008.9827039469501</v>
      </c>
      <c r="D15">
        <v>0</v>
      </c>
      <c r="E15">
        <v>0</v>
      </c>
      <c r="F15">
        <f>_xlfn.XLOOKUP(A15,'Capacities at node'!A:A,'Capacities at node'!C:C)</f>
        <v>13620.238407608666</v>
      </c>
      <c r="G15">
        <f>_xlfn.XLOOKUP(A15,'Capacities at node'!A:A,'Capacities at node'!D:D)</f>
        <v>0</v>
      </c>
      <c r="L15" s="3" t="s">
        <v>42</v>
      </c>
      <c r="M15" s="4">
        <v>1324.1120000000001</v>
      </c>
      <c r="N15" s="4">
        <v>0</v>
      </c>
      <c r="O15" s="4">
        <v>0</v>
      </c>
      <c r="T15" s="17" t="s">
        <v>33</v>
      </c>
      <c r="U15">
        <v>8008.9827039469501</v>
      </c>
      <c r="V15">
        <v>0</v>
      </c>
      <c r="W15">
        <v>0</v>
      </c>
    </row>
    <row r="16" spans="1:23">
      <c r="A16" t="s">
        <v>206</v>
      </c>
      <c r="B16" t="str">
        <f t="shared" si="0"/>
        <v>UK</v>
      </c>
      <c r="C16">
        <v>390.27635799709498</v>
      </c>
      <c r="D16">
        <v>0</v>
      </c>
      <c r="E16">
        <v>0</v>
      </c>
      <c r="F16">
        <f>_xlfn.XLOOKUP(A16,'Capacities at node'!A:A,'Capacities at node'!C:C)</f>
        <v>663.71188917089682</v>
      </c>
      <c r="G16">
        <f>_xlfn.XLOOKUP(A16,'Capacities at node'!A:A,'Capacities at node'!D:D)</f>
        <v>0</v>
      </c>
      <c r="L16" s="3" t="s">
        <v>102</v>
      </c>
      <c r="M16" s="4">
        <v>10615.264999999999</v>
      </c>
      <c r="N16" s="4">
        <v>486</v>
      </c>
      <c r="O16" s="4">
        <v>0</v>
      </c>
      <c r="T16" s="17" t="s">
        <v>206</v>
      </c>
      <c r="U16">
        <v>390.27635799709498</v>
      </c>
      <c r="V16">
        <v>0</v>
      </c>
      <c r="W16">
        <v>0</v>
      </c>
    </row>
    <row r="17" spans="1:23">
      <c r="A17" t="s">
        <v>86</v>
      </c>
      <c r="B17" t="str">
        <f t="shared" si="0"/>
        <v>UK</v>
      </c>
      <c r="C17">
        <v>8048.1526512054998</v>
      </c>
      <c r="D17">
        <v>0</v>
      </c>
      <c r="E17">
        <v>0</v>
      </c>
      <c r="F17">
        <f>_xlfn.XLOOKUP(A17,'Capacities at node'!A:A,'Capacities at node'!C:C)</f>
        <v>13686.85161427871</v>
      </c>
      <c r="G17">
        <f>_xlfn.XLOOKUP(A17,'Capacities at node'!A:A,'Capacities at node'!D:D)</f>
        <v>3697.7510917030568</v>
      </c>
      <c r="L17" s="3" t="s">
        <v>276</v>
      </c>
      <c r="M17" s="4">
        <v>0</v>
      </c>
      <c r="N17" s="4">
        <v>0</v>
      </c>
      <c r="O17" s="4">
        <v>0</v>
      </c>
      <c r="T17" s="17" t="s">
        <v>86</v>
      </c>
      <c r="U17">
        <v>8048.1526512054998</v>
      </c>
      <c r="V17">
        <v>0</v>
      </c>
      <c r="W17">
        <v>0</v>
      </c>
    </row>
    <row r="18" spans="1:23">
      <c r="L18" s="3" t="s">
        <v>29</v>
      </c>
      <c r="M18" s="4">
        <v>19801.869000000002</v>
      </c>
      <c r="N18" s="4">
        <v>9327.9959999999992</v>
      </c>
      <c r="O18" s="4">
        <v>3391.998</v>
      </c>
    </row>
    <row r="19" spans="1:23">
      <c r="L19" s="3" t="s">
        <v>296</v>
      </c>
      <c r="M19" s="4">
        <v>66370.061000000002</v>
      </c>
      <c r="N19" s="4">
        <v>9813.9959999999992</v>
      </c>
      <c r="O19" s="4">
        <v>20433.900999999998</v>
      </c>
    </row>
    <row r="25" spans="1:23">
      <c r="A25" t="s">
        <v>294</v>
      </c>
      <c r="B25" t="s">
        <v>323</v>
      </c>
      <c r="C25" t="s">
        <v>371</v>
      </c>
      <c r="D25" t="s">
        <v>354</v>
      </c>
      <c r="E25" t="s">
        <v>321</v>
      </c>
      <c r="F25" t="s">
        <v>372</v>
      </c>
      <c r="G25" t="s">
        <v>306</v>
      </c>
      <c r="H25" t="s">
        <v>308</v>
      </c>
      <c r="I25" t="s">
        <v>373</v>
      </c>
      <c r="J25" t="s">
        <v>374</v>
      </c>
      <c r="K25" t="s">
        <v>375</v>
      </c>
      <c r="L25" t="s">
        <v>376</v>
      </c>
      <c r="M25" t="s">
        <v>377</v>
      </c>
      <c r="N25" t="s">
        <v>296</v>
      </c>
    </row>
    <row r="26" spans="1:23">
      <c r="A26" t="s">
        <v>355</v>
      </c>
      <c r="B26" t="str">
        <f t="shared" ref="B26:B36" si="1">LEFT(A26,2)</f>
        <v>BE</v>
      </c>
      <c r="C26">
        <v>354.4</v>
      </c>
      <c r="D26">
        <v>0</v>
      </c>
      <c r="E26">
        <v>8730.598</v>
      </c>
      <c r="F26">
        <v>1372.202</v>
      </c>
      <c r="G26">
        <v>0</v>
      </c>
      <c r="H26">
        <v>158</v>
      </c>
      <c r="I26">
        <v>1379</v>
      </c>
      <c r="J26">
        <v>549.20000000000005</v>
      </c>
      <c r="K26">
        <v>10400</v>
      </c>
      <c r="L26">
        <v>5800</v>
      </c>
      <c r="M26">
        <v>4669</v>
      </c>
      <c r="N26">
        <v>33412.400000000001</v>
      </c>
    </row>
    <row r="27" spans="1:23">
      <c r="A27" t="s">
        <v>356</v>
      </c>
      <c r="B27" t="str">
        <f t="shared" si="1"/>
        <v>DE</v>
      </c>
      <c r="C27">
        <v>0</v>
      </c>
      <c r="D27">
        <v>17041.902999999998</v>
      </c>
      <c r="E27">
        <v>25898.216999999997</v>
      </c>
      <c r="F27">
        <v>15054.54</v>
      </c>
      <c r="G27">
        <v>0</v>
      </c>
      <c r="H27">
        <v>850.93399999999997</v>
      </c>
      <c r="I27">
        <v>9870.58</v>
      </c>
      <c r="J27">
        <v>7570.4</v>
      </c>
      <c r="K27">
        <v>96139.648000000001</v>
      </c>
      <c r="L27">
        <v>23632.784</v>
      </c>
      <c r="M27">
        <v>75371.898000000001</v>
      </c>
      <c r="N27">
        <v>271430.90399999998</v>
      </c>
    </row>
    <row r="28" spans="1:23">
      <c r="A28" t="s">
        <v>357</v>
      </c>
      <c r="B28" t="str">
        <f t="shared" si="1"/>
        <v>DK</v>
      </c>
      <c r="C28">
        <v>1228.0229999999999</v>
      </c>
      <c r="D28">
        <v>0</v>
      </c>
      <c r="E28">
        <v>257.42399999999998</v>
      </c>
      <c r="F28">
        <v>0</v>
      </c>
      <c r="G28">
        <v>0</v>
      </c>
      <c r="H28">
        <v>592.52499999999998</v>
      </c>
      <c r="I28">
        <v>101.824</v>
      </c>
      <c r="J28">
        <v>17.936</v>
      </c>
      <c r="K28">
        <v>2347.598</v>
      </c>
      <c r="L28">
        <v>2707.8</v>
      </c>
      <c r="M28">
        <v>818.76300000000003</v>
      </c>
      <c r="N28">
        <v>8071.893</v>
      </c>
    </row>
    <row r="29" spans="1:23">
      <c r="A29" t="s">
        <v>358</v>
      </c>
      <c r="B29" t="str">
        <f t="shared" si="1"/>
        <v>DK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605</v>
      </c>
      <c r="M29">
        <v>0</v>
      </c>
      <c r="N29">
        <v>605</v>
      </c>
    </row>
    <row r="30" spans="1:23">
      <c r="A30" t="s">
        <v>359</v>
      </c>
      <c r="B30" t="str">
        <f t="shared" si="1"/>
        <v>DK</v>
      </c>
      <c r="C30">
        <v>857.29300000000001</v>
      </c>
      <c r="D30">
        <v>0</v>
      </c>
      <c r="E30">
        <v>1066.6880000000001</v>
      </c>
      <c r="F30">
        <v>0</v>
      </c>
      <c r="G30">
        <v>0</v>
      </c>
      <c r="H30">
        <v>223.1</v>
      </c>
      <c r="I30">
        <v>237.54300000000001</v>
      </c>
      <c r="J30">
        <v>137.227</v>
      </c>
      <c r="K30">
        <v>4119.375</v>
      </c>
      <c r="L30">
        <v>3516.9</v>
      </c>
      <c r="M30">
        <v>5337.83</v>
      </c>
      <c r="N30">
        <v>15495.956</v>
      </c>
    </row>
    <row r="31" spans="1:23">
      <c r="A31" t="s">
        <v>360</v>
      </c>
      <c r="B31" t="str">
        <f t="shared" si="1"/>
        <v>NL</v>
      </c>
      <c r="C31">
        <v>650</v>
      </c>
      <c r="D31">
        <v>0</v>
      </c>
      <c r="E31">
        <v>10615.264999999999</v>
      </c>
      <c r="F31">
        <v>37.700000000000003</v>
      </c>
      <c r="G31">
        <v>486</v>
      </c>
      <c r="H31">
        <v>0</v>
      </c>
      <c r="I31">
        <v>3817.46</v>
      </c>
      <c r="J31">
        <v>600</v>
      </c>
      <c r="K31">
        <v>27263.77</v>
      </c>
      <c r="L31">
        <v>11470</v>
      </c>
      <c r="M31">
        <v>7976</v>
      </c>
      <c r="N31">
        <v>62916.195</v>
      </c>
    </row>
    <row r="32" spans="1:23">
      <c r="A32" t="s">
        <v>361</v>
      </c>
      <c r="B32" t="str">
        <f t="shared" si="1"/>
        <v>NO</v>
      </c>
      <c r="C32">
        <v>0</v>
      </c>
      <c r="D32">
        <v>0</v>
      </c>
      <c r="E32">
        <v>0</v>
      </c>
      <c r="F32">
        <v>4455.9539999999997</v>
      </c>
      <c r="G32">
        <v>0</v>
      </c>
      <c r="H32">
        <v>0</v>
      </c>
      <c r="I32">
        <v>20</v>
      </c>
      <c r="J32">
        <v>0</v>
      </c>
      <c r="K32">
        <v>74</v>
      </c>
      <c r="L32">
        <v>0</v>
      </c>
      <c r="M32">
        <v>2254.0250000000001</v>
      </c>
      <c r="N32">
        <v>6803.9789999999994</v>
      </c>
    </row>
    <row r="33" spans="1:14">
      <c r="A33" t="s">
        <v>362</v>
      </c>
      <c r="B33" t="str">
        <f t="shared" si="1"/>
        <v>NO</v>
      </c>
      <c r="C33">
        <v>0</v>
      </c>
      <c r="D33">
        <v>0</v>
      </c>
      <c r="E33">
        <v>0</v>
      </c>
      <c r="F33">
        <v>5292.94</v>
      </c>
      <c r="G33">
        <v>0</v>
      </c>
      <c r="H33">
        <v>0</v>
      </c>
      <c r="I33">
        <v>195</v>
      </c>
      <c r="J33">
        <v>3.0000000000000001E-3</v>
      </c>
      <c r="K33">
        <v>0</v>
      </c>
      <c r="L33">
        <v>0</v>
      </c>
      <c r="M33">
        <v>1368.09</v>
      </c>
      <c r="N33">
        <v>6856.0329999999994</v>
      </c>
    </row>
    <row r="34" spans="1:14">
      <c r="A34" t="s">
        <v>363</v>
      </c>
      <c r="B34" t="str">
        <f t="shared" si="1"/>
        <v>NO</v>
      </c>
      <c r="C34">
        <v>0</v>
      </c>
      <c r="D34">
        <v>0</v>
      </c>
      <c r="E34">
        <v>0</v>
      </c>
      <c r="F34">
        <v>23611.787</v>
      </c>
      <c r="G34">
        <v>0</v>
      </c>
      <c r="H34">
        <v>0</v>
      </c>
      <c r="I34">
        <v>50</v>
      </c>
      <c r="J34">
        <v>0</v>
      </c>
      <c r="K34">
        <v>526</v>
      </c>
      <c r="L34">
        <v>200</v>
      </c>
      <c r="M34">
        <v>2437.56</v>
      </c>
      <c r="N34">
        <v>26825.347000000002</v>
      </c>
    </row>
    <row r="35" spans="1:14">
      <c r="A35" t="s">
        <v>364</v>
      </c>
      <c r="B35" t="str">
        <f t="shared" si="1"/>
        <v>UK</v>
      </c>
      <c r="C35">
        <v>0</v>
      </c>
      <c r="D35">
        <v>3391.998</v>
      </c>
      <c r="E35">
        <v>18393.868000000002</v>
      </c>
      <c r="F35">
        <v>4839.1100000000006</v>
      </c>
      <c r="G35">
        <v>9327.9959999999992</v>
      </c>
      <c r="H35">
        <v>70.8</v>
      </c>
      <c r="I35">
        <v>7432.6540000000005</v>
      </c>
      <c r="J35">
        <v>6344.55</v>
      </c>
      <c r="K35">
        <v>22790.673999999999</v>
      </c>
      <c r="L35">
        <v>34399.605000000003</v>
      </c>
      <c r="M35">
        <v>24556.368999999999</v>
      </c>
      <c r="N35">
        <v>131547.62400000001</v>
      </c>
    </row>
    <row r="36" spans="1:14">
      <c r="A36" t="s">
        <v>365</v>
      </c>
      <c r="B36" t="str">
        <f t="shared" si="1"/>
        <v>UK</v>
      </c>
      <c r="C36">
        <v>18</v>
      </c>
      <c r="D36">
        <v>0</v>
      </c>
      <c r="E36">
        <v>1408.001</v>
      </c>
      <c r="F36">
        <v>0</v>
      </c>
      <c r="G36">
        <v>0</v>
      </c>
      <c r="H36">
        <v>389</v>
      </c>
      <c r="I36">
        <v>9</v>
      </c>
      <c r="J36">
        <v>77</v>
      </c>
      <c r="K36">
        <v>617</v>
      </c>
      <c r="L36">
        <v>350</v>
      </c>
      <c r="M36">
        <v>2034</v>
      </c>
      <c r="N36">
        <v>4902.0010000000002</v>
      </c>
    </row>
  </sheetData>
  <autoFilter ref="T1:W17" xr:uid="{43BAF58D-5FB9-433E-94DE-7F9EFEDAF318}">
    <sortState xmlns:xlrd2="http://schemas.microsoft.com/office/spreadsheetml/2017/richdata2" ref="T2:W17">
      <sortCondition ref="T1:T17"/>
    </sortState>
  </autoFilter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workbookViewId="0">
      <selection activeCell="A27" sqref="A27:XFD27"/>
    </sheetView>
  </sheetViews>
  <sheetFormatPr defaultRowHeight="15"/>
  <cols>
    <col min="3" max="11" width="11.7109375" customWidth="1"/>
  </cols>
  <sheetData>
    <row r="1" spans="1:11">
      <c r="A1" s="5" t="s">
        <v>294</v>
      </c>
      <c r="B1" s="5" t="s">
        <v>323</v>
      </c>
      <c r="C1" s="5" t="s">
        <v>297</v>
      </c>
      <c r="D1" s="5" t="s">
        <v>298</v>
      </c>
      <c r="E1" s="5" t="s">
        <v>299</v>
      </c>
      <c r="F1" s="5" t="s">
        <v>300</v>
      </c>
      <c r="G1" s="5" t="s">
        <v>332</v>
      </c>
      <c r="H1" s="5" t="s">
        <v>301</v>
      </c>
      <c r="I1" s="5" t="s">
        <v>302</v>
      </c>
      <c r="J1" s="5" t="s">
        <v>303</v>
      </c>
      <c r="K1" s="5" t="s">
        <v>304</v>
      </c>
    </row>
    <row r="2" spans="1:11">
      <c r="A2" s="3" t="s">
        <v>180</v>
      </c>
      <c r="B2" s="3" t="str">
        <f>LEFT(A2,2)</f>
        <v>BE</v>
      </c>
      <c r="C2" s="4">
        <v>500.3</v>
      </c>
      <c r="D2" s="4">
        <v>0</v>
      </c>
      <c r="E2" s="4">
        <v>0</v>
      </c>
      <c r="F2" s="4">
        <v>0</v>
      </c>
      <c r="G2" s="4">
        <f>SUM(D2:F2)</f>
        <v>0</v>
      </c>
      <c r="H2" s="4">
        <v>0</v>
      </c>
      <c r="I2" s="4">
        <v>0</v>
      </c>
      <c r="J2" s="4">
        <v>0</v>
      </c>
      <c r="K2" s="4">
        <v>0</v>
      </c>
    </row>
    <row r="3" spans="1:11">
      <c r="A3" s="3" t="s">
        <v>53</v>
      </c>
      <c r="B3" s="3" t="str">
        <f t="shared" ref="B3:B17" si="0">LEFT(A3,2)</f>
        <v>BE</v>
      </c>
      <c r="C3" s="4">
        <v>4835</v>
      </c>
      <c r="D3" s="4">
        <v>1308</v>
      </c>
      <c r="E3" s="4">
        <v>1308</v>
      </c>
      <c r="F3" s="4">
        <v>0</v>
      </c>
      <c r="G3" s="4">
        <f t="shared" ref="G3:G17" si="1">SUM(D3:F3)</f>
        <v>2616</v>
      </c>
      <c r="H3" s="4">
        <v>49.7</v>
      </c>
      <c r="I3" s="4">
        <v>2085</v>
      </c>
      <c r="J3" s="4">
        <v>0</v>
      </c>
      <c r="K3" s="4">
        <v>0</v>
      </c>
    </row>
    <row r="4" spans="1:11">
      <c r="A4" s="3" t="s">
        <v>90</v>
      </c>
      <c r="B4" s="3" t="str">
        <f t="shared" si="0"/>
        <v>DE</v>
      </c>
      <c r="C4" s="4">
        <v>4936.0380000000005</v>
      </c>
      <c r="D4" s="4">
        <v>0</v>
      </c>
      <c r="E4" s="4">
        <v>0</v>
      </c>
      <c r="F4" s="4">
        <v>0</v>
      </c>
      <c r="G4" s="4">
        <f t="shared" si="1"/>
        <v>0</v>
      </c>
      <c r="H4" s="4">
        <v>14</v>
      </c>
      <c r="I4" s="4">
        <v>0</v>
      </c>
      <c r="J4" s="4">
        <v>157.1</v>
      </c>
      <c r="K4" s="4">
        <v>140.1</v>
      </c>
    </row>
    <row r="5" spans="1:11">
      <c r="A5" s="3" t="s">
        <v>157</v>
      </c>
      <c r="B5" s="3" t="str">
        <f t="shared" si="0"/>
        <v>DE</v>
      </c>
      <c r="C5" s="4">
        <v>4768.9000000000005</v>
      </c>
      <c r="D5" s="4">
        <v>0</v>
      </c>
      <c r="E5" s="4">
        <v>0</v>
      </c>
      <c r="F5" s="4">
        <v>0</v>
      </c>
      <c r="G5" s="4">
        <f t="shared" si="1"/>
        <v>0</v>
      </c>
      <c r="H5" s="4">
        <v>0</v>
      </c>
      <c r="I5" s="4">
        <v>0</v>
      </c>
      <c r="J5" s="4">
        <v>0</v>
      </c>
      <c r="K5" s="4">
        <v>77</v>
      </c>
    </row>
    <row r="6" spans="1:11">
      <c r="A6" s="3" t="s">
        <v>71</v>
      </c>
      <c r="B6" s="3" t="str">
        <f t="shared" si="0"/>
        <v>DE</v>
      </c>
      <c r="C6" s="4">
        <v>537.22</v>
      </c>
      <c r="D6" s="4">
        <v>120</v>
      </c>
      <c r="E6" s="4">
        <v>120</v>
      </c>
      <c r="F6" s="4">
        <v>0</v>
      </c>
      <c r="G6" s="4">
        <f t="shared" si="1"/>
        <v>240</v>
      </c>
      <c r="H6" s="4">
        <v>0</v>
      </c>
      <c r="I6" s="4">
        <v>0</v>
      </c>
      <c r="J6" s="4">
        <v>0</v>
      </c>
      <c r="K6" s="4">
        <v>17</v>
      </c>
    </row>
    <row r="7" spans="1:11">
      <c r="A7" s="3" t="s">
        <v>27</v>
      </c>
      <c r="B7" s="3" t="str">
        <f t="shared" si="0"/>
        <v>DE</v>
      </c>
      <c r="C7" s="4">
        <f>14624.416+345.3</f>
        <v>14969.715999999999</v>
      </c>
      <c r="D7" s="4">
        <v>6173.2000000000007</v>
      </c>
      <c r="E7" s="4">
        <v>6173.2000000000007</v>
      </c>
      <c r="F7" s="4">
        <v>169.5</v>
      </c>
      <c r="G7" s="4">
        <f t="shared" si="1"/>
        <v>12515.900000000001</v>
      </c>
      <c r="H7" s="4">
        <v>1782.0600000000002</v>
      </c>
      <c r="I7" s="4">
        <v>0</v>
      </c>
      <c r="J7" s="4">
        <v>683.3</v>
      </c>
      <c r="K7" s="4">
        <v>624.40000000000009</v>
      </c>
    </row>
    <row r="8" spans="1:11">
      <c r="A8" s="3" t="s">
        <v>45</v>
      </c>
      <c r="B8" s="3" t="str">
        <f t="shared" si="0"/>
        <v>DK</v>
      </c>
      <c r="C8" s="4">
        <v>1303.2</v>
      </c>
      <c r="D8" s="4">
        <v>0</v>
      </c>
      <c r="E8" s="4">
        <v>0</v>
      </c>
      <c r="F8" s="4">
        <v>0</v>
      </c>
      <c r="G8" s="4">
        <f t="shared" si="1"/>
        <v>0</v>
      </c>
      <c r="H8" s="4">
        <v>0</v>
      </c>
      <c r="I8" s="4">
        <v>0</v>
      </c>
      <c r="J8" s="4">
        <v>0</v>
      </c>
      <c r="K8" s="4">
        <v>0</v>
      </c>
    </row>
    <row r="9" spans="1:11">
      <c r="A9" s="3" t="s">
        <v>114</v>
      </c>
      <c r="B9" s="3" t="str">
        <f t="shared" si="0"/>
        <v>NL</v>
      </c>
      <c r="C9" s="4">
        <v>4041</v>
      </c>
      <c r="D9" s="4">
        <v>0</v>
      </c>
      <c r="E9" s="4">
        <v>0</v>
      </c>
      <c r="F9" s="4">
        <v>0</v>
      </c>
      <c r="G9" s="4">
        <f t="shared" si="1"/>
        <v>0</v>
      </c>
      <c r="H9" s="4">
        <v>0</v>
      </c>
      <c r="I9" s="4">
        <v>485</v>
      </c>
      <c r="J9" s="4">
        <v>0</v>
      </c>
      <c r="K9" s="4">
        <v>0</v>
      </c>
    </row>
    <row r="10" spans="1:11">
      <c r="A10" s="3" t="s">
        <v>108</v>
      </c>
      <c r="B10" s="3" t="str">
        <f t="shared" si="0"/>
        <v>NL</v>
      </c>
      <c r="C10" s="4">
        <v>1034</v>
      </c>
      <c r="D10" s="4">
        <v>0</v>
      </c>
      <c r="E10" s="4">
        <v>0</v>
      </c>
      <c r="F10" s="4">
        <v>0</v>
      </c>
      <c r="G10" s="4">
        <f t="shared" si="1"/>
        <v>0</v>
      </c>
      <c r="H10" s="4">
        <v>0</v>
      </c>
      <c r="I10" s="4">
        <v>0</v>
      </c>
      <c r="J10" s="4">
        <v>0</v>
      </c>
      <c r="K10" s="4">
        <v>0</v>
      </c>
    </row>
    <row r="11" spans="1:11">
      <c r="A11" s="3" t="s">
        <v>105</v>
      </c>
      <c r="B11" s="3" t="str">
        <f t="shared" si="0"/>
        <v>NL</v>
      </c>
      <c r="C11" s="4">
        <v>1342.1</v>
      </c>
      <c r="D11" s="4">
        <v>0</v>
      </c>
      <c r="E11" s="4">
        <v>0</v>
      </c>
      <c r="F11" s="4">
        <v>0</v>
      </c>
      <c r="G11" s="4">
        <f t="shared" si="1"/>
        <v>0</v>
      </c>
      <c r="H11" s="4">
        <v>0</v>
      </c>
      <c r="I11" s="4">
        <v>0</v>
      </c>
      <c r="J11" s="4">
        <v>0</v>
      </c>
      <c r="K11" s="4">
        <v>0</v>
      </c>
    </row>
    <row r="12" spans="1:11">
      <c r="A12" s="3" t="s">
        <v>120</v>
      </c>
      <c r="B12" s="3" t="str">
        <f t="shared" si="0"/>
        <v>NL</v>
      </c>
      <c r="C12" s="4">
        <v>2680</v>
      </c>
      <c r="D12" s="4">
        <v>0</v>
      </c>
      <c r="E12" s="4">
        <v>0</v>
      </c>
      <c r="F12" s="4">
        <v>0</v>
      </c>
      <c r="G12" s="4">
        <f t="shared" si="1"/>
        <v>0</v>
      </c>
      <c r="H12" s="4">
        <v>0</v>
      </c>
      <c r="I12" s="4">
        <v>0</v>
      </c>
      <c r="J12" s="4">
        <v>0</v>
      </c>
      <c r="K12" s="4">
        <v>0</v>
      </c>
    </row>
    <row r="13" spans="1:11">
      <c r="A13" s="3" t="s">
        <v>279</v>
      </c>
      <c r="B13" s="3" t="str">
        <f t="shared" si="0"/>
        <v>NO</v>
      </c>
      <c r="C13" s="4">
        <v>0</v>
      </c>
      <c r="D13" s="4">
        <v>282.3</v>
      </c>
      <c r="E13" s="4">
        <v>282.3</v>
      </c>
      <c r="F13" s="4">
        <v>28507.928399999997</v>
      </c>
      <c r="G13" s="4">
        <f t="shared" si="1"/>
        <v>29072.528399999996</v>
      </c>
      <c r="H13" s="4">
        <v>0</v>
      </c>
      <c r="I13" s="4">
        <v>0</v>
      </c>
      <c r="J13" s="4">
        <v>0</v>
      </c>
      <c r="K13" s="4">
        <v>0</v>
      </c>
    </row>
    <row r="14" spans="1:11">
      <c r="A14" s="3" t="s">
        <v>248</v>
      </c>
      <c r="B14" s="3" t="str">
        <f t="shared" si="0"/>
        <v>UK</v>
      </c>
      <c r="C14" s="4">
        <v>5243</v>
      </c>
      <c r="D14" s="4">
        <v>0</v>
      </c>
      <c r="E14" s="4">
        <v>0</v>
      </c>
      <c r="F14" s="4">
        <v>0</v>
      </c>
      <c r="G14" s="4">
        <f t="shared" si="1"/>
        <v>0</v>
      </c>
      <c r="H14" s="4">
        <v>0</v>
      </c>
      <c r="I14" s="4">
        <v>1320</v>
      </c>
      <c r="J14" s="4">
        <v>0</v>
      </c>
      <c r="K14" s="4">
        <v>0</v>
      </c>
    </row>
    <row r="15" spans="1:11">
      <c r="A15" s="3" t="s">
        <v>33</v>
      </c>
      <c r="B15" s="3" t="str">
        <f t="shared" si="0"/>
        <v>UK</v>
      </c>
      <c r="C15" s="4">
        <v>12518</v>
      </c>
      <c r="D15" s="4">
        <v>0</v>
      </c>
      <c r="E15" s="4">
        <v>0</v>
      </c>
      <c r="F15" s="4">
        <v>0</v>
      </c>
      <c r="G15" s="4">
        <f t="shared" si="1"/>
        <v>0</v>
      </c>
      <c r="H15" s="4">
        <v>0</v>
      </c>
      <c r="I15" s="4">
        <v>0</v>
      </c>
      <c r="J15" s="4">
        <v>0</v>
      </c>
      <c r="K15" s="4">
        <v>250</v>
      </c>
    </row>
    <row r="16" spans="1:11">
      <c r="A16" s="3" t="s">
        <v>206</v>
      </c>
      <c r="B16" s="3" t="str">
        <f t="shared" si="0"/>
        <v>UK</v>
      </c>
      <c r="C16" s="4">
        <v>610</v>
      </c>
      <c r="D16" s="4">
        <v>1088</v>
      </c>
      <c r="E16" s="4">
        <v>440</v>
      </c>
      <c r="F16" s="4">
        <v>128.80000000000001</v>
      </c>
      <c r="G16" s="4">
        <f t="shared" si="1"/>
        <v>1656.8</v>
      </c>
      <c r="H16" s="4">
        <v>734.59999999999991</v>
      </c>
      <c r="I16" s="4">
        <v>0</v>
      </c>
      <c r="J16" s="4">
        <v>0</v>
      </c>
      <c r="K16" s="4">
        <v>0</v>
      </c>
    </row>
    <row r="17" spans="1:11">
      <c r="A17" s="3" t="s">
        <v>86</v>
      </c>
      <c r="B17" s="3" t="str">
        <f t="shared" si="0"/>
        <v>UK</v>
      </c>
      <c r="C17" s="4">
        <v>12579.222432099999</v>
      </c>
      <c r="D17" s="4">
        <v>2184</v>
      </c>
      <c r="E17" s="4">
        <v>0</v>
      </c>
      <c r="F17" s="4">
        <v>0</v>
      </c>
      <c r="G17" s="4">
        <f t="shared" si="1"/>
        <v>2184</v>
      </c>
      <c r="H17" s="4">
        <v>88.1</v>
      </c>
      <c r="I17" s="4">
        <v>3260</v>
      </c>
      <c r="J17" s="4">
        <v>0</v>
      </c>
      <c r="K17" s="4">
        <v>143</v>
      </c>
    </row>
    <row r="20" spans="1:11">
      <c r="A20" s="5" t="s">
        <v>294</v>
      </c>
      <c r="B20" s="5"/>
      <c r="C20" s="5" t="s">
        <v>324</v>
      </c>
      <c r="D20" s="5" t="s">
        <v>325</v>
      </c>
      <c r="E20" s="5" t="s">
        <v>326</v>
      </c>
      <c r="F20" s="5" t="s">
        <v>327</v>
      </c>
      <c r="G20" s="5" t="s">
        <v>332</v>
      </c>
      <c r="H20" s="5" t="s">
        <v>328</v>
      </c>
      <c r="I20" s="5" t="s">
        <v>329</v>
      </c>
      <c r="J20" s="5" t="s">
        <v>330</v>
      </c>
      <c r="K20" s="5" t="s">
        <v>331</v>
      </c>
    </row>
    <row r="21" spans="1:11">
      <c r="A21" s="3" t="s">
        <v>180</v>
      </c>
      <c r="B21" s="3" t="str">
        <f>LEFT(A21,2)</f>
        <v>BE</v>
      </c>
      <c r="C21" s="4">
        <f t="shared" ref="C21:K21" si="2">IFERROR(C2/SUMIF($B$2:$B$17,$B21,C$2:C$17),0)</f>
        <v>9.377167169606207E-2</v>
      </c>
      <c r="D21" s="4">
        <f t="shared" si="2"/>
        <v>0</v>
      </c>
      <c r="E21" s="4">
        <f t="shared" si="2"/>
        <v>0</v>
      </c>
      <c r="F21" s="4">
        <f t="shared" si="2"/>
        <v>0</v>
      </c>
      <c r="G21" s="4">
        <f t="shared" si="2"/>
        <v>0</v>
      </c>
      <c r="H21" s="4">
        <f t="shared" si="2"/>
        <v>0</v>
      </c>
      <c r="I21" s="4">
        <f t="shared" si="2"/>
        <v>0</v>
      </c>
      <c r="J21" s="4">
        <f t="shared" si="2"/>
        <v>0</v>
      </c>
      <c r="K21" s="4">
        <f t="shared" si="2"/>
        <v>0</v>
      </c>
    </row>
    <row r="22" spans="1:11">
      <c r="A22" s="3" t="s">
        <v>53</v>
      </c>
      <c r="B22" s="3" t="str">
        <f t="shared" ref="B22:B36" si="3">LEFT(A22,2)</f>
        <v>BE</v>
      </c>
      <c r="C22" s="4">
        <f t="shared" ref="C22:K22" si="4">IFERROR(C3/SUMIF($B$2:$B$17,$B22,C$2:C$17),0)</f>
        <v>0.90622832830393785</v>
      </c>
      <c r="D22" s="4">
        <f t="shared" si="4"/>
        <v>1</v>
      </c>
      <c r="E22" s="4">
        <f t="shared" si="4"/>
        <v>1</v>
      </c>
      <c r="F22" s="4">
        <f t="shared" si="4"/>
        <v>0</v>
      </c>
      <c r="G22" s="4">
        <f t="shared" si="4"/>
        <v>1</v>
      </c>
      <c r="H22" s="4">
        <f t="shared" si="4"/>
        <v>1</v>
      </c>
      <c r="I22" s="4">
        <f t="shared" si="4"/>
        <v>1</v>
      </c>
      <c r="J22" s="4">
        <f t="shared" si="4"/>
        <v>0</v>
      </c>
      <c r="K22" s="4">
        <f t="shared" si="4"/>
        <v>0</v>
      </c>
    </row>
    <row r="23" spans="1:11">
      <c r="A23" s="3" t="s">
        <v>90</v>
      </c>
      <c r="B23" s="3" t="str">
        <f t="shared" si="3"/>
        <v>DE</v>
      </c>
      <c r="C23" s="4">
        <f t="shared" ref="C23:K23" si="5">IFERROR(C4/SUMIF($B$2:$B$17,$B23,C$2:C$17),0)</f>
        <v>0.19578227306704771</v>
      </c>
      <c r="D23" s="4">
        <f t="shared" si="5"/>
        <v>0</v>
      </c>
      <c r="E23" s="4">
        <f t="shared" si="5"/>
        <v>0</v>
      </c>
      <c r="F23" s="4">
        <f t="shared" si="5"/>
        <v>0</v>
      </c>
      <c r="G23" s="4">
        <f t="shared" si="5"/>
        <v>0</v>
      </c>
      <c r="H23" s="4">
        <f t="shared" si="5"/>
        <v>7.7948398160417797E-3</v>
      </c>
      <c r="I23" s="4">
        <f t="shared" si="5"/>
        <v>0</v>
      </c>
      <c r="J23" s="4">
        <f t="shared" si="5"/>
        <v>0.18693479295573537</v>
      </c>
      <c r="K23" s="4">
        <f t="shared" si="5"/>
        <v>0.16319161327897494</v>
      </c>
    </row>
    <row r="24" spans="1:11">
      <c r="A24" s="3" t="s">
        <v>157</v>
      </c>
      <c r="B24" s="3" t="str">
        <f t="shared" si="3"/>
        <v>DE</v>
      </c>
      <c r="C24" s="4">
        <f t="shared" ref="C24:K24" si="6">IFERROR(C5/SUMIF($B$2:$B$17,$B24,C$2:C$17),0)</f>
        <v>0.1891529364298743</v>
      </c>
      <c r="D24" s="4">
        <f t="shared" si="6"/>
        <v>0</v>
      </c>
      <c r="E24" s="4">
        <f t="shared" si="6"/>
        <v>0</v>
      </c>
      <c r="F24" s="4">
        <f t="shared" si="6"/>
        <v>0</v>
      </c>
      <c r="G24" s="4">
        <f t="shared" si="6"/>
        <v>0</v>
      </c>
      <c r="H24" s="4">
        <f t="shared" si="6"/>
        <v>0</v>
      </c>
      <c r="I24" s="4">
        <f t="shared" si="6"/>
        <v>0</v>
      </c>
      <c r="J24" s="4">
        <f t="shared" si="6"/>
        <v>0</v>
      </c>
      <c r="K24" s="4">
        <f t="shared" si="6"/>
        <v>8.9691322073383803E-2</v>
      </c>
    </row>
    <row r="25" spans="1:11">
      <c r="A25" s="3" t="s">
        <v>71</v>
      </c>
      <c r="B25" s="3" t="str">
        <f t="shared" si="3"/>
        <v>DE</v>
      </c>
      <c r="C25" s="4">
        <f t="shared" ref="C25:K25" si="7">IFERROR(C6/SUMIF($B$2:$B$17,$B25,C$2:C$17),0)</f>
        <v>2.1308213740874639E-2</v>
      </c>
      <c r="D25" s="4">
        <f t="shared" si="7"/>
        <v>1.9068200597470282E-2</v>
      </c>
      <c r="E25" s="4">
        <f t="shared" si="7"/>
        <v>1.9068200597470282E-2</v>
      </c>
      <c r="F25" s="4">
        <f t="shared" si="7"/>
        <v>0</v>
      </c>
      <c r="G25" s="4">
        <f t="shared" si="7"/>
        <v>1.8814822944676578E-2</v>
      </c>
      <c r="H25" s="4">
        <f t="shared" si="7"/>
        <v>0</v>
      </c>
      <c r="I25" s="4">
        <f t="shared" si="7"/>
        <v>0</v>
      </c>
      <c r="J25" s="4">
        <f t="shared" si="7"/>
        <v>0</v>
      </c>
      <c r="K25" s="4">
        <f t="shared" si="7"/>
        <v>1.9801980198019799E-2</v>
      </c>
    </row>
    <row r="26" spans="1:11">
      <c r="A26" s="3" t="s">
        <v>27</v>
      </c>
      <c r="B26" s="3" t="str">
        <f t="shared" si="3"/>
        <v>DE</v>
      </c>
      <c r="C26" s="4">
        <f t="shared" ref="C26:K26" si="8">IFERROR(C7/SUMIF($B$2:$B$17,$B26,C$2:C$17),0)</f>
        <v>0.59375657676220339</v>
      </c>
      <c r="D26" s="4">
        <f t="shared" si="8"/>
        <v>0.98093179940252972</v>
      </c>
      <c r="E26" s="4">
        <f t="shared" si="8"/>
        <v>0.98093179940252972</v>
      </c>
      <c r="F26" s="4">
        <f t="shared" si="8"/>
        <v>1</v>
      </c>
      <c r="G26" s="4">
        <f t="shared" si="8"/>
        <v>0.98118517705532338</v>
      </c>
      <c r="H26" s="4">
        <f t="shared" si="8"/>
        <v>0.99220516018395821</v>
      </c>
      <c r="I26" s="4">
        <f t="shared" si="8"/>
        <v>0</v>
      </c>
      <c r="J26" s="4">
        <f t="shared" si="8"/>
        <v>0.81306520704426455</v>
      </c>
      <c r="K26" s="4">
        <f t="shared" si="8"/>
        <v>0.72731508444962145</v>
      </c>
    </row>
    <row r="27" spans="1:11">
      <c r="A27" s="3" t="s">
        <v>45</v>
      </c>
      <c r="B27" s="3" t="str">
        <f t="shared" si="3"/>
        <v>DK</v>
      </c>
      <c r="C27" s="4">
        <f t="shared" ref="C27:K27" si="9">IFERROR(C8/SUMIF($B$2:$B$17,$B27,C$2:C$17),0)</f>
        <v>1</v>
      </c>
      <c r="D27" s="4">
        <f t="shared" si="9"/>
        <v>0</v>
      </c>
      <c r="E27" s="4">
        <f t="shared" si="9"/>
        <v>0</v>
      </c>
      <c r="F27" s="4">
        <f t="shared" si="9"/>
        <v>0</v>
      </c>
      <c r="G27" s="4">
        <f t="shared" si="9"/>
        <v>0</v>
      </c>
      <c r="H27" s="4">
        <f t="shared" si="9"/>
        <v>0</v>
      </c>
      <c r="I27" s="4">
        <f t="shared" si="9"/>
        <v>0</v>
      </c>
      <c r="J27" s="4">
        <f t="shared" si="9"/>
        <v>0</v>
      </c>
      <c r="K27" s="4">
        <f t="shared" si="9"/>
        <v>0</v>
      </c>
    </row>
    <row r="28" spans="1:11">
      <c r="A28" s="3" t="s">
        <v>114</v>
      </c>
      <c r="B28" s="3" t="str">
        <f t="shared" si="3"/>
        <v>NL</v>
      </c>
      <c r="C28" s="4">
        <f t="shared" ref="C28:K28" si="10">IFERROR(C9/SUMIF($B$2:$B$17,$B28,C$2:C$17),0)</f>
        <v>0.44420749469611193</v>
      </c>
      <c r="D28" s="4">
        <f t="shared" si="10"/>
        <v>0</v>
      </c>
      <c r="E28" s="4">
        <f t="shared" si="10"/>
        <v>0</v>
      </c>
      <c r="F28" s="4">
        <f t="shared" si="10"/>
        <v>0</v>
      </c>
      <c r="G28" s="4">
        <f t="shared" si="10"/>
        <v>0</v>
      </c>
      <c r="H28" s="4">
        <f t="shared" si="10"/>
        <v>0</v>
      </c>
      <c r="I28" s="4">
        <f t="shared" si="10"/>
        <v>1</v>
      </c>
      <c r="J28" s="4">
        <f t="shared" si="10"/>
        <v>0</v>
      </c>
      <c r="K28" s="4">
        <f t="shared" si="10"/>
        <v>0</v>
      </c>
    </row>
    <row r="29" spans="1:11">
      <c r="A29" s="3" t="s">
        <v>108</v>
      </c>
      <c r="B29" s="3" t="str">
        <f t="shared" si="3"/>
        <v>NL</v>
      </c>
      <c r="C29" s="4">
        <f t="shared" ref="C29:K29" si="11">IFERROR(C10/SUMIF($B$2:$B$17,$B29,C$2:C$17),0)</f>
        <v>0.11366259577227908</v>
      </c>
      <c r="D29" s="4">
        <f t="shared" si="11"/>
        <v>0</v>
      </c>
      <c r="E29" s="4">
        <f t="shared" si="11"/>
        <v>0</v>
      </c>
      <c r="F29" s="4">
        <f t="shared" si="11"/>
        <v>0</v>
      </c>
      <c r="G29" s="4">
        <f t="shared" si="11"/>
        <v>0</v>
      </c>
      <c r="H29" s="4">
        <f t="shared" si="11"/>
        <v>0</v>
      </c>
      <c r="I29" s="4">
        <f t="shared" si="11"/>
        <v>0</v>
      </c>
      <c r="J29" s="4">
        <f t="shared" si="11"/>
        <v>0</v>
      </c>
      <c r="K29" s="4">
        <f t="shared" si="11"/>
        <v>0</v>
      </c>
    </row>
    <row r="30" spans="1:11">
      <c r="A30" s="3" t="s">
        <v>105</v>
      </c>
      <c r="B30" s="3" t="str">
        <f t="shared" si="3"/>
        <v>NL</v>
      </c>
      <c r="C30" s="4">
        <f t="shared" ref="C30:K30" si="12">IFERROR(C11/SUMIF($B$2:$B$17,$B30,C$2:C$17),0)</f>
        <v>0.14753053170790689</v>
      </c>
      <c r="D30" s="4">
        <f t="shared" si="12"/>
        <v>0</v>
      </c>
      <c r="E30" s="4">
        <f t="shared" si="12"/>
        <v>0</v>
      </c>
      <c r="F30" s="4">
        <f t="shared" si="12"/>
        <v>0</v>
      </c>
      <c r="G30" s="4">
        <f t="shared" si="12"/>
        <v>0</v>
      </c>
      <c r="H30" s="4">
        <f t="shared" si="12"/>
        <v>0</v>
      </c>
      <c r="I30" s="4">
        <f t="shared" si="12"/>
        <v>0</v>
      </c>
      <c r="J30" s="4">
        <f t="shared" si="12"/>
        <v>0</v>
      </c>
      <c r="K30" s="4">
        <f t="shared" si="12"/>
        <v>0</v>
      </c>
    </row>
    <row r="31" spans="1:11">
      <c r="A31" s="3" t="s">
        <v>120</v>
      </c>
      <c r="B31" s="3" t="str">
        <f t="shared" si="3"/>
        <v>NL</v>
      </c>
      <c r="C31" s="4">
        <f t="shared" ref="C31:K31" si="13">IFERROR(C12/SUMIF($B$2:$B$17,$B31,C$2:C$17),0)</f>
        <v>0.29459937782370205</v>
      </c>
      <c r="D31" s="4">
        <f t="shared" si="13"/>
        <v>0</v>
      </c>
      <c r="E31" s="4">
        <f t="shared" si="13"/>
        <v>0</v>
      </c>
      <c r="F31" s="4">
        <f t="shared" si="13"/>
        <v>0</v>
      </c>
      <c r="G31" s="4">
        <f t="shared" si="13"/>
        <v>0</v>
      </c>
      <c r="H31" s="4">
        <f t="shared" si="13"/>
        <v>0</v>
      </c>
      <c r="I31" s="4">
        <f t="shared" si="13"/>
        <v>0</v>
      </c>
      <c r="J31" s="4">
        <f t="shared" si="13"/>
        <v>0</v>
      </c>
      <c r="K31" s="4">
        <f t="shared" si="13"/>
        <v>0</v>
      </c>
    </row>
    <row r="32" spans="1:11">
      <c r="A32" s="3" t="s">
        <v>279</v>
      </c>
      <c r="B32" s="3" t="str">
        <f t="shared" si="3"/>
        <v>NO</v>
      </c>
      <c r="C32" s="4">
        <f t="shared" ref="C32:K32" si="14">IFERROR(C13/SUMIF($B$2:$B$17,$B32,C$2:C$17),0)</f>
        <v>0</v>
      </c>
      <c r="D32" s="4">
        <f t="shared" si="14"/>
        <v>1</v>
      </c>
      <c r="E32" s="4">
        <f t="shared" si="14"/>
        <v>1</v>
      </c>
      <c r="F32" s="4">
        <f t="shared" si="14"/>
        <v>1</v>
      </c>
      <c r="G32" s="4">
        <f t="shared" si="14"/>
        <v>1</v>
      </c>
      <c r="H32" s="4">
        <f t="shared" si="14"/>
        <v>0</v>
      </c>
      <c r="I32" s="4">
        <f t="shared" si="14"/>
        <v>0</v>
      </c>
      <c r="J32" s="4">
        <f t="shared" si="14"/>
        <v>0</v>
      </c>
      <c r="K32" s="4">
        <f t="shared" si="14"/>
        <v>0</v>
      </c>
    </row>
    <row r="33" spans="1:11">
      <c r="A33" s="3" t="s">
        <v>248</v>
      </c>
      <c r="B33" s="3" t="str">
        <f t="shared" si="3"/>
        <v>UK</v>
      </c>
      <c r="C33" s="4">
        <f t="shared" ref="C33:K33" si="15">IFERROR(C14/SUMIF($B$2:$B$17,$B33,C$2:C$17),0)</f>
        <v>0.1694010442575116</v>
      </c>
      <c r="D33" s="4">
        <f t="shared" si="15"/>
        <v>0</v>
      </c>
      <c r="E33" s="4">
        <f t="shared" si="15"/>
        <v>0</v>
      </c>
      <c r="F33" s="4">
        <f t="shared" si="15"/>
        <v>0</v>
      </c>
      <c r="G33" s="4">
        <f t="shared" si="15"/>
        <v>0</v>
      </c>
      <c r="H33" s="4">
        <f t="shared" si="15"/>
        <v>0</v>
      </c>
      <c r="I33" s="4">
        <f t="shared" si="15"/>
        <v>0.28820960698689957</v>
      </c>
      <c r="J33" s="4">
        <f t="shared" si="15"/>
        <v>0</v>
      </c>
      <c r="K33" s="4">
        <f t="shared" si="15"/>
        <v>0</v>
      </c>
    </row>
    <row r="34" spans="1:11">
      <c r="A34" s="3" t="s">
        <v>33</v>
      </c>
      <c r="B34" s="3" t="str">
        <f t="shared" si="3"/>
        <v>UK</v>
      </c>
      <c r="C34" s="4">
        <f t="shared" ref="C34:K34" si="16">IFERROR(C15/SUMIF($B$2:$B$17,$B34,C$2:C$17),0)</f>
        <v>0.40445589777141522</v>
      </c>
      <c r="D34" s="4">
        <f t="shared" si="16"/>
        <v>0</v>
      </c>
      <c r="E34" s="4">
        <f t="shared" si="16"/>
        <v>0</v>
      </c>
      <c r="F34" s="4">
        <f t="shared" si="16"/>
        <v>0</v>
      </c>
      <c r="G34" s="4">
        <f t="shared" si="16"/>
        <v>0</v>
      </c>
      <c r="H34" s="4">
        <f t="shared" si="16"/>
        <v>0</v>
      </c>
      <c r="I34" s="4">
        <f t="shared" si="16"/>
        <v>0</v>
      </c>
      <c r="J34" s="4">
        <f t="shared" si="16"/>
        <v>0</v>
      </c>
      <c r="K34" s="4">
        <f t="shared" si="16"/>
        <v>0.63613231552162852</v>
      </c>
    </row>
    <row r="35" spans="1:11">
      <c r="A35" s="3" t="s">
        <v>206</v>
      </c>
      <c r="B35" s="3" t="str">
        <f t="shared" si="3"/>
        <v>UK</v>
      </c>
      <c r="C35" s="4">
        <f t="shared" ref="C35:K35" si="17">IFERROR(C16/SUMIF($B$2:$B$17,$B35,C$2:C$17),0)</f>
        <v>1.9709066755117695E-2</v>
      </c>
      <c r="D35" s="4">
        <f t="shared" si="17"/>
        <v>0.33251833740831294</v>
      </c>
      <c r="E35" s="4">
        <f t="shared" si="17"/>
        <v>1</v>
      </c>
      <c r="F35" s="4">
        <f t="shared" si="17"/>
        <v>1</v>
      </c>
      <c r="G35" s="4">
        <f t="shared" si="17"/>
        <v>0.43136846490314512</v>
      </c>
      <c r="H35" s="4">
        <f t="shared" si="17"/>
        <v>0.89291357724565457</v>
      </c>
      <c r="I35" s="4">
        <f t="shared" si="17"/>
        <v>0</v>
      </c>
      <c r="J35" s="4">
        <f t="shared" si="17"/>
        <v>0</v>
      </c>
      <c r="K35" s="4">
        <f t="shared" si="17"/>
        <v>0</v>
      </c>
    </row>
    <row r="36" spans="1:11">
      <c r="A36" s="3" t="s">
        <v>86</v>
      </c>
      <c r="B36" s="3" t="str">
        <f t="shared" si="3"/>
        <v>UK</v>
      </c>
      <c r="C36" s="4">
        <f t="shared" ref="C36:K36" si="18">IFERROR(C17/SUMIF($B$2:$B$17,$B36,C$2:C$17),0)</f>
        <v>0.40643399121595547</v>
      </c>
      <c r="D36" s="4">
        <f t="shared" si="18"/>
        <v>0.66748166259168706</v>
      </c>
      <c r="E36" s="4">
        <f t="shared" si="18"/>
        <v>0</v>
      </c>
      <c r="F36" s="4">
        <f t="shared" si="18"/>
        <v>0</v>
      </c>
      <c r="G36" s="4">
        <f t="shared" si="18"/>
        <v>0.56863153509685482</v>
      </c>
      <c r="H36" s="4">
        <f t="shared" si="18"/>
        <v>0.10708642275434545</v>
      </c>
      <c r="I36" s="4">
        <f t="shared" si="18"/>
        <v>0.71179039301310043</v>
      </c>
      <c r="J36" s="4">
        <f t="shared" si="18"/>
        <v>0</v>
      </c>
      <c r="K36" s="4">
        <f t="shared" si="18"/>
        <v>0.36386768447837148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A6" sqref="A6:A8"/>
    </sheetView>
  </sheetViews>
  <sheetFormatPr defaultRowHeight="15"/>
  <cols>
    <col min="1" max="1" width="49" bestFit="1" customWidth="1"/>
    <col min="2" max="7" width="14.85546875" customWidth="1"/>
  </cols>
  <sheetData>
    <row r="1" spans="1:7" s="8" customFormat="1">
      <c r="A1" s="6" t="s">
        <v>305</v>
      </c>
      <c r="B1" s="7" t="s">
        <v>50</v>
      </c>
      <c r="C1" s="7" t="s">
        <v>23</v>
      </c>
      <c r="D1" s="7" t="s">
        <v>42</v>
      </c>
      <c r="E1" s="7" t="s">
        <v>102</v>
      </c>
      <c r="F1" s="7" t="s">
        <v>276</v>
      </c>
      <c r="G1" s="7" t="s">
        <v>29</v>
      </c>
    </row>
    <row r="2" spans="1:7" s="8" customFormat="1">
      <c r="A2" s="9" t="s">
        <v>306</v>
      </c>
      <c r="B2" s="10">
        <v>2077</v>
      </c>
      <c r="C2" s="10">
        <v>0</v>
      </c>
      <c r="D2" s="10">
        <v>0</v>
      </c>
      <c r="E2" s="10">
        <v>486</v>
      </c>
      <c r="F2" s="10">
        <v>0</v>
      </c>
      <c r="G2" s="10">
        <v>5195</v>
      </c>
    </row>
    <row r="3" spans="1:7" s="8" customFormat="1">
      <c r="A3" s="9" t="s">
        <v>307</v>
      </c>
      <c r="B3" s="10">
        <v>4612.1000000000004</v>
      </c>
      <c r="C3" s="10">
        <v>29573.720054347828</v>
      </c>
      <c r="D3" s="10">
        <v>859.07630426219396</v>
      </c>
      <c r="E3" s="10">
        <v>11551.5</v>
      </c>
      <c r="F3" s="10">
        <v>0</v>
      </c>
      <c r="G3" s="10">
        <v>33675.460001095998</v>
      </c>
    </row>
    <row r="4" spans="1:7" s="8" customFormat="1">
      <c r="A4" s="9" t="s">
        <v>308</v>
      </c>
      <c r="B4" s="10">
        <v>158</v>
      </c>
      <c r="C4" s="10">
        <v>849.64999999999986</v>
      </c>
      <c r="D4" s="10">
        <v>556.1</v>
      </c>
      <c r="E4" s="10">
        <v>0</v>
      </c>
      <c r="F4" s="10">
        <v>0</v>
      </c>
      <c r="G4" s="10">
        <v>782.82000001000006</v>
      </c>
    </row>
    <row r="5" spans="1:7" s="8" customFormat="1">
      <c r="A5" s="9" t="s">
        <v>309</v>
      </c>
      <c r="B5" s="10">
        <v>148.20200000000011</v>
      </c>
      <c r="C5" s="10">
        <v>4368.3999999999996</v>
      </c>
      <c r="D5" s="10">
        <v>0</v>
      </c>
      <c r="E5" s="10">
        <v>37.700000000000003</v>
      </c>
      <c r="F5" s="10">
        <v>0</v>
      </c>
      <c r="G5" s="10">
        <v>2095.1100000007</v>
      </c>
    </row>
    <row r="6" spans="1:7" s="8" customFormat="1">
      <c r="A6" s="9" t="s">
        <v>310</v>
      </c>
      <c r="B6" s="10">
        <v>0</v>
      </c>
      <c r="C6" s="10">
        <v>1297</v>
      </c>
      <c r="D6" s="10">
        <v>0</v>
      </c>
      <c r="E6" s="10">
        <v>0</v>
      </c>
      <c r="F6" s="10">
        <v>0</v>
      </c>
      <c r="G6" s="10">
        <v>6</v>
      </c>
    </row>
    <row r="7" spans="1:7" s="8" customFormat="1">
      <c r="A7" s="9" t="s">
        <v>311</v>
      </c>
      <c r="B7" s="10">
        <v>0</v>
      </c>
      <c r="C7" s="10">
        <v>1644.1</v>
      </c>
      <c r="D7" s="10">
        <v>0</v>
      </c>
      <c r="E7" s="10">
        <v>0</v>
      </c>
      <c r="F7" s="10">
        <v>37829.865000000005</v>
      </c>
      <c r="G7" s="10">
        <v>0</v>
      </c>
    </row>
    <row r="8" spans="1:7" s="8" customFormat="1">
      <c r="A8" s="9" t="s">
        <v>312</v>
      </c>
      <c r="B8" s="10">
        <v>1305</v>
      </c>
      <c r="C8" s="10">
        <v>7381.64</v>
      </c>
      <c r="D8" s="10">
        <v>0</v>
      </c>
      <c r="E8" s="10">
        <v>0</v>
      </c>
      <c r="F8" s="10">
        <v>0</v>
      </c>
      <c r="G8" s="10">
        <v>2744</v>
      </c>
    </row>
    <row r="9" spans="1:7" s="8" customFormat="1">
      <c r="A9" s="9" t="s">
        <v>313</v>
      </c>
      <c r="B9" s="10">
        <v>706.62499999999955</v>
      </c>
      <c r="C9" s="10">
        <v>12034.289999999999</v>
      </c>
      <c r="D9" s="10">
        <v>7.26</v>
      </c>
      <c r="E9" s="10">
        <v>609.6</v>
      </c>
      <c r="F9" s="10">
        <v>3.0000000000000001E-3</v>
      </c>
      <c r="G9" s="10">
        <v>10301.110000036</v>
      </c>
    </row>
    <row r="10" spans="1:7" s="8" customFormat="1">
      <c r="A10" s="9" t="s">
        <v>314</v>
      </c>
      <c r="B10" s="10">
        <v>1379</v>
      </c>
      <c r="C10" s="10">
        <v>5874.9</v>
      </c>
      <c r="D10" s="10">
        <v>0</v>
      </c>
      <c r="E10" s="10">
        <v>4147</v>
      </c>
      <c r="F10" s="10">
        <v>265</v>
      </c>
      <c r="G10" s="10">
        <v>12.562058458999999</v>
      </c>
    </row>
    <row r="11" spans="1:7" s="8" customFormat="1">
      <c r="A11" s="9" t="s">
        <v>315</v>
      </c>
      <c r="B11" s="10">
        <v>354.4</v>
      </c>
      <c r="C11" s="10">
        <v>0</v>
      </c>
      <c r="D11" s="10">
        <v>2337.7798457378058</v>
      </c>
      <c r="E11" s="10">
        <v>1580</v>
      </c>
      <c r="F11" s="10">
        <v>0</v>
      </c>
      <c r="G11" s="10">
        <v>18</v>
      </c>
    </row>
    <row r="12" spans="1:7">
      <c r="A12" s="6" t="s">
        <v>342</v>
      </c>
    </row>
    <row r="13" spans="1:7">
      <c r="A13" s="9" t="s">
        <v>343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</row>
    <row r="14" spans="1:7">
      <c r="A14" s="9" t="s">
        <v>344</v>
      </c>
      <c r="B14" s="10">
        <v>0</v>
      </c>
      <c r="C14" s="10">
        <v>258578.02197802198</v>
      </c>
      <c r="D14" s="10">
        <v>0</v>
      </c>
      <c r="E14" s="10">
        <v>0</v>
      </c>
      <c r="F14" s="10">
        <v>0</v>
      </c>
      <c r="G14" s="10">
        <v>0</v>
      </c>
    </row>
    <row r="15" spans="1:7">
      <c r="A15" s="9" t="s">
        <v>345</v>
      </c>
      <c r="B15" s="10">
        <v>0</v>
      </c>
      <c r="C15" s="10">
        <v>416759</v>
      </c>
      <c r="D15" s="10">
        <v>0</v>
      </c>
      <c r="E15" s="10">
        <v>0</v>
      </c>
      <c r="F15" s="10">
        <v>89577419.451950997</v>
      </c>
      <c r="G15" s="10">
        <v>0</v>
      </c>
    </row>
    <row r="16" spans="1:7">
      <c r="A16" s="9" t="s">
        <v>346</v>
      </c>
      <c r="B16" s="10">
        <v>5750</v>
      </c>
      <c r="C16" s="10">
        <v>629879.78899846424</v>
      </c>
      <c r="D16" s="10">
        <v>0</v>
      </c>
      <c r="E16" s="10">
        <v>0</v>
      </c>
      <c r="F16" s="10">
        <v>0</v>
      </c>
      <c r="G16" s="10">
        <v>26380</v>
      </c>
    </row>
    <row r="17" spans="1:7">
      <c r="A17" s="9" t="s">
        <v>347</v>
      </c>
      <c r="B17" s="10">
        <v>1920.28</v>
      </c>
      <c r="C17" s="10">
        <v>6400.01</v>
      </c>
      <c r="D17" s="10">
        <v>0</v>
      </c>
      <c r="E17" s="10">
        <v>38650</v>
      </c>
      <c r="F17" s="10">
        <v>0</v>
      </c>
      <c r="G17" s="10">
        <f>10360.6965+400</f>
        <v>10760.6965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0" sqref="N1:N1048576"/>
    </sheetView>
  </sheetViews>
  <sheetFormatPr defaultRowHeight="15"/>
  <cols>
    <col min="15" max="22" width="15.855468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>
        <v>36861</v>
      </c>
      <c r="B2" s="1">
        <v>36861</v>
      </c>
      <c r="C2">
        <v>2</v>
      </c>
      <c r="D2" t="s">
        <v>23</v>
      </c>
      <c r="E2" t="s">
        <v>136</v>
      </c>
      <c r="F2" t="s">
        <v>136</v>
      </c>
      <c r="G2">
        <v>0</v>
      </c>
      <c r="H2">
        <v>0</v>
      </c>
      <c r="I2">
        <v>0</v>
      </c>
      <c r="J2" s="1">
        <v>36861</v>
      </c>
      <c r="K2" t="s">
        <v>25</v>
      </c>
      <c r="L2" t="s">
        <v>26</v>
      </c>
      <c r="M2">
        <v>2576125043.658</v>
      </c>
      <c r="N2" t="s">
        <v>27</v>
      </c>
      <c r="O2">
        <v>205.11</v>
      </c>
    </row>
    <row r="3" spans="1:22">
      <c r="A3" t="s">
        <v>49</v>
      </c>
      <c r="B3" t="s">
        <v>49</v>
      </c>
      <c r="C3">
        <v>2</v>
      </c>
      <c r="D3" t="s">
        <v>50</v>
      </c>
      <c r="E3" t="s">
        <v>51</v>
      </c>
      <c r="F3" t="s">
        <v>51</v>
      </c>
      <c r="G3">
        <v>0</v>
      </c>
      <c r="H3">
        <v>0</v>
      </c>
      <c r="I3">
        <v>0</v>
      </c>
      <c r="J3" t="s">
        <v>49</v>
      </c>
      <c r="K3" t="s">
        <v>52</v>
      </c>
      <c r="L3" t="s">
        <v>26</v>
      </c>
      <c r="M3">
        <v>156979607.62200001</v>
      </c>
      <c r="N3" t="s">
        <v>53</v>
      </c>
    </row>
    <row r="4" spans="1:22">
      <c r="A4" t="s">
        <v>54</v>
      </c>
      <c r="B4" t="s">
        <v>54</v>
      </c>
      <c r="C4">
        <v>2</v>
      </c>
      <c r="D4" t="s">
        <v>50</v>
      </c>
      <c r="E4" t="s">
        <v>55</v>
      </c>
      <c r="F4" t="s">
        <v>55</v>
      </c>
      <c r="G4">
        <v>0</v>
      </c>
      <c r="H4">
        <v>0</v>
      </c>
      <c r="I4">
        <v>0</v>
      </c>
      <c r="J4" t="s">
        <v>54</v>
      </c>
      <c r="K4" t="s">
        <v>52</v>
      </c>
      <c r="L4" t="s">
        <v>26</v>
      </c>
      <c r="M4">
        <v>2870793348.5929999</v>
      </c>
      <c r="N4" t="s">
        <v>53</v>
      </c>
      <c r="O4">
        <v>997.2</v>
      </c>
    </row>
    <row r="5" spans="1:22">
      <c r="A5" t="s">
        <v>56</v>
      </c>
      <c r="B5" t="s">
        <v>56</v>
      </c>
      <c r="C5">
        <v>2</v>
      </c>
      <c r="D5" t="s">
        <v>50</v>
      </c>
      <c r="E5" t="s">
        <v>57</v>
      </c>
      <c r="F5" t="s">
        <v>57</v>
      </c>
      <c r="G5">
        <v>0</v>
      </c>
      <c r="H5">
        <v>0</v>
      </c>
      <c r="I5">
        <v>0</v>
      </c>
      <c r="J5" t="s">
        <v>56</v>
      </c>
      <c r="K5" t="s">
        <v>52</v>
      </c>
      <c r="L5" t="s">
        <v>26</v>
      </c>
      <c r="M5">
        <v>2431119540.3720002</v>
      </c>
      <c r="N5" t="s">
        <v>53</v>
      </c>
      <c r="O5">
        <v>465</v>
      </c>
    </row>
    <row r="6" spans="1:22">
      <c r="A6" t="s">
        <v>58</v>
      </c>
      <c r="B6" t="s">
        <v>58</v>
      </c>
      <c r="C6">
        <v>2</v>
      </c>
      <c r="D6" t="s">
        <v>50</v>
      </c>
      <c r="E6" t="s">
        <v>59</v>
      </c>
      <c r="F6" t="s">
        <v>59</v>
      </c>
      <c r="G6">
        <v>0</v>
      </c>
      <c r="H6">
        <v>0</v>
      </c>
      <c r="I6">
        <v>0</v>
      </c>
      <c r="J6" t="s">
        <v>58</v>
      </c>
      <c r="K6" t="s">
        <v>52</v>
      </c>
      <c r="L6" t="s">
        <v>26</v>
      </c>
      <c r="M6">
        <v>3013985517.0349998</v>
      </c>
      <c r="N6" t="s">
        <v>53</v>
      </c>
      <c r="O6">
        <v>862.8</v>
      </c>
      <c r="T6">
        <v>1039</v>
      </c>
    </row>
    <row r="7" spans="1:22">
      <c r="A7" t="s">
        <v>193</v>
      </c>
      <c r="B7" t="s">
        <v>193</v>
      </c>
      <c r="C7">
        <v>2</v>
      </c>
      <c r="D7" t="s">
        <v>50</v>
      </c>
      <c r="E7" t="s">
        <v>194</v>
      </c>
      <c r="F7" t="s">
        <v>194</v>
      </c>
      <c r="G7">
        <v>0</v>
      </c>
      <c r="H7">
        <v>0</v>
      </c>
      <c r="I7">
        <v>0</v>
      </c>
      <c r="J7" t="s">
        <v>193</v>
      </c>
      <c r="K7" t="s">
        <v>52</v>
      </c>
      <c r="L7" t="s">
        <v>26</v>
      </c>
      <c r="M7">
        <v>2122602323.6010001</v>
      </c>
      <c r="N7" t="s">
        <v>53</v>
      </c>
      <c r="O7">
        <v>720</v>
      </c>
    </row>
    <row r="8" spans="1:22">
      <c r="A8" t="s">
        <v>177</v>
      </c>
      <c r="B8" t="s">
        <v>177</v>
      </c>
      <c r="C8">
        <v>2</v>
      </c>
      <c r="D8" t="s">
        <v>50</v>
      </c>
      <c r="E8" t="s">
        <v>178</v>
      </c>
      <c r="F8" t="s">
        <v>178</v>
      </c>
      <c r="G8">
        <v>0</v>
      </c>
      <c r="H8">
        <v>0</v>
      </c>
      <c r="I8">
        <v>0</v>
      </c>
      <c r="J8" t="s">
        <v>177</v>
      </c>
      <c r="K8" t="s">
        <v>179</v>
      </c>
      <c r="L8" t="s">
        <v>32</v>
      </c>
      <c r="M8">
        <v>3166530764.5539999</v>
      </c>
      <c r="N8" t="s">
        <v>180</v>
      </c>
      <c r="O8">
        <v>500.3</v>
      </c>
    </row>
    <row r="9" spans="1:22">
      <c r="A9" t="s">
        <v>181</v>
      </c>
      <c r="B9" t="s">
        <v>181</v>
      </c>
      <c r="C9">
        <v>2</v>
      </c>
      <c r="D9" t="s">
        <v>50</v>
      </c>
      <c r="E9" t="s">
        <v>182</v>
      </c>
      <c r="F9" t="s">
        <v>182</v>
      </c>
      <c r="G9">
        <v>0</v>
      </c>
      <c r="H9">
        <v>0</v>
      </c>
      <c r="I9">
        <v>0</v>
      </c>
      <c r="J9" t="s">
        <v>181</v>
      </c>
      <c r="K9" t="s">
        <v>52</v>
      </c>
      <c r="L9" t="s">
        <v>26</v>
      </c>
      <c r="M9">
        <v>1099997050.7590001</v>
      </c>
      <c r="N9" t="s">
        <v>53</v>
      </c>
    </row>
    <row r="10" spans="1:22">
      <c r="A10" t="s">
        <v>197</v>
      </c>
      <c r="B10" t="s">
        <v>197</v>
      </c>
      <c r="C10">
        <v>2</v>
      </c>
      <c r="D10" t="s">
        <v>50</v>
      </c>
      <c r="E10" t="s">
        <v>198</v>
      </c>
      <c r="F10" t="s">
        <v>198</v>
      </c>
      <c r="G10">
        <v>0</v>
      </c>
      <c r="H10">
        <v>0</v>
      </c>
      <c r="I10">
        <v>0</v>
      </c>
      <c r="J10" t="s">
        <v>197</v>
      </c>
      <c r="K10" t="s">
        <v>52</v>
      </c>
      <c r="L10" t="s">
        <v>26</v>
      </c>
      <c r="M10">
        <v>3814953301.1550002</v>
      </c>
      <c r="N10" t="s">
        <v>53</v>
      </c>
      <c r="O10">
        <v>1214</v>
      </c>
      <c r="P10">
        <v>144</v>
      </c>
      <c r="Q10">
        <v>144</v>
      </c>
    </row>
    <row r="11" spans="1:22">
      <c r="A11" t="s">
        <v>91</v>
      </c>
      <c r="B11" t="s">
        <v>91</v>
      </c>
      <c r="C11">
        <v>2</v>
      </c>
      <c r="D11" t="s">
        <v>50</v>
      </c>
      <c r="E11" t="s">
        <v>92</v>
      </c>
      <c r="F11" t="s">
        <v>92</v>
      </c>
      <c r="G11">
        <v>0</v>
      </c>
      <c r="H11">
        <v>0</v>
      </c>
      <c r="I11">
        <v>0</v>
      </c>
      <c r="J11" t="s">
        <v>91</v>
      </c>
      <c r="K11" t="s">
        <v>52</v>
      </c>
      <c r="L11" t="s">
        <v>26</v>
      </c>
      <c r="M11">
        <v>3853013586.7690001</v>
      </c>
      <c r="N11" t="s">
        <v>53</v>
      </c>
      <c r="O11">
        <v>470</v>
      </c>
      <c r="P11">
        <v>1164</v>
      </c>
      <c r="Q11">
        <v>1164</v>
      </c>
      <c r="S11">
        <v>49.7</v>
      </c>
      <c r="T11">
        <v>1046</v>
      </c>
    </row>
    <row r="12" spans="1:22">
      <c r="A12" t="s">
        <v>93</v>
      </c>
      <c r="B12" t="s">
        <v>93</v>
      </c>
      <c r="C12">
        <v>2</v>
      </c>
      <c r="D12" t="s">
        <v>50</v>
      </c>
      <c r="E12" t="s">
        <v>94</v>
      </c>
      <c r="F12" t="s">
        <v>94</v>
      </c>
      <c r="G12">
        <v>0</v>
      </c>
      <c r="H12">
        <v>0</v>
      </c>
      <c r="I12">
        <v>0</v>
      </c>
      <c r="J12" t="s">
        <v>93</v>
      </c>
      <c r="K12" t="s">
        <v>52</v>
      </c>
      <c r="L12" t="s">
        <v>26</v>
      </c>
      <c r="M12">
        <v>4463419174.5930004</v>
      </c>
      <c r="N12" t="s">
        <v>53</v>
      </c>
    </row>
    <row r="13" spans="1:22">
      <c r="A13" t="s">
        <v>95</v>
      </c>
      <c r="B13" t="s">
        <v>95</v>
      </c>
      <c r="C13">
        <v>2</v>
      </c>
      <c r="D13" t="s">
        <v>50</v>
      </c>
      <c r="E13" t="s">
        <v>96</v>
      </c>
      <c r="F13" t="s">
        <v>96</v>
      </c>
      <c r="G13">
        <v>0</v>
      </c>
      <c r="H13">
        <v>0</v>
      </c>
      <c r="I13">
        <v>0</v>
      </c>
      <c r="J13" t="s">
        <v>95</v>
      </c>
      <c r="K13" t="s">
        <v>52</v>
      </c>
      <c r="L13" t="s">
        <v>26</v>
      </c>
      <c r="M13">
        <v>3675959516.2379999</v>
      </c>
      <c r="N13" t="s">
        <v>53</v>
      </c>
      <c r="O13">
        <v>106</v>
      </c>
    </row>
    <row r="14" spans="1:22">
      <c r="A14" t="s">
        <v>158</v>
      </c>
      <c r="B14" t="s">
        <v>158</v>
      </c>
      <c r="C14">
        <v>2</v>
      </c>
      <c r="D14" t="s">
        <v>23</v>
      </c>
      <c r="E14" t="s">
        <v>159</v>
      </c>
      <c r="F14" t="s">
        <v>159</v>
      </c>
      <c r="G14">
        <v>0</v>
      </c>
      <c r="H14">
        <v>0</v>
      </c>
      <c r="I14">
        <v>0</v>
      </c>
      <c r="J14" t="s">
        <v>158</v>
      </c>
      <c r="K14" t="s">
        <v>25</v>
      </c>
      <c r="L14" t="s">
        <v>26</v>
      </c>
      <c r="M14">
        <v>10557908534.826</v>
      </c>
      <c r="N14" t="s">
        <v>27</v>
      </c>
      <c r="O14">
        <v>396.05099999999999</v>
      </c>
      <c r="V14">
        <v>178.9</v>
      </c>
    </row>
    <row r="15" spans="1:22">
      <c r="A15" t="s">
        <v>199</v>
      </c>
      <c r="B15" t="s">
        <v>199</v>
      </c>
      <c r="C15">
        <v>2</v>
      </c>
      <c r="D15" t="s">
        <v>23</v>
      </c>
      <c r="E15" t="s">
        <v>200</v>
      </c>
      <c r="F15" t="s">
        <v>200</v>
      </c>
      <c r="G15">
        <v>0</v>
      </c>
      <c r="H15">
        <v>0</v>
      </c>
      <c r="I15">
        <v>0</v>
      </c>
      <c r="J15" t="s">
        <v>199</v>
      </c>
      <c r="K15" t="s">
        <v>25</v>
      </c>
      <c r="L15" t="s">
        <v>26</v>
      </c>
      <c r="M15">
        <v>6926706700.198</v>
      </c>
      <c r="N15" t="s">
        <v>27</v>
      </c>
      <c r="O15">
        <v>454</v>
      </c>
      <c r="P15">
        <v>44</v>
      </c>
      <c r="Q15">
        <v>44</v>
      </c>
      <c r="S15">
        <v>168</v>
      </c>
      <c r="U15">
        <v>70</v>
      </c>
      <c r="V15">
        <v>40</v>
      </c>
    </row>
    <row r="16" spans="1:22">
      <c r="A16" t="s">
        <v>201</v>
      </c>
      <c r="B16" t="s">
        <v>201</v>
      </c>
      <c r="C16">
        <v>2</v>
      </c>
      <c r="D16" t="s">
        <v>23</v>
      </c>
      <c r="E16" t="s">
        <v>202</v>
      </c>
      <c r="F16" t="s">
        <v>202</v>
      </c>
      <c r="G16">
        <v>0</v>
      </c>
      <c r="H16">
        <v>0</v>
      </c>
      <c r="I16">
        <v>0</v>
      </c>
      <c r="J16" t="s">
        <v>201</v>
      </c>
      <c r="K16" t="s">
        <v>25</v>
      </c>
      <c r="L16" t="s">
        <v>26</v>
      </c>
      <c r="M16">
        <v>9403351539.8069992</v>
      </c>
      <c r="N16" t="s">
        <v>27</v>
      </c>
      <c r="O16">
        <v>135.6</v>
      </c>
      <c r="P16">
        <v>1776.8</v>
      </c>
      <c r="Q16">
        <v>1776.8</v>
      </c>
      <c r="S16">
        <v>124</v>
      </c>
    </row>
    <row r="17" spans="1:22">
      <c r="A17" t="s">
        <v>60</v>
      </c>
      <c r="B17" t="s">
        <v>60</v>
      </c>
      <c r="C17">
        <v>2</v>
      </c>
      <c r="D17" t="s">
        <v>23</v>
      </c>
      <c r="E17" t="s">
        <v>61</v>
      </c>
      <c r="F17" t="s">
        <v>61</v>
      </c>
      <c r="G17">
        <v>0</v>
      </c>
      <c r="H17">
        <v>0</v>
      </c>
      <c r="I17">
        <v>0</v>
      </c>
      <c r="J17" t="s">
        <v>60</v>
      </c>
      <c r="K17" t="s">
        <v>25</v>
      </c>
      <c r="L17" t="s">
        <v>26</v>
      </c>
      <c r="M17">
        <v>9139598246.0230007</v>
      </c>
      <c r="N17" t="s">
        <v>27</v>
      </c>
      <c r="O17">
        <v>13.4</v>
      </c>
      <c r="P17">
        <v>90</v>
      </c>
      <c r="Q17">
        <v>90</v>
      </c>
      <c r="S17">
        <v>100</v>
      </c>
    </row>
    <row r="18" spans="1:22">
      <c r="A18" t="s">
        <v>185</v>
      </c>
      <c r="B18" t="s">
        <v>185</v>
      </c>
      <c r="C18">
        <v>2</v>
      </c>
      <c r="D18" t="s">
        <v>23</v>
      </c>
      <c r="E18" t="s">
        <v>186</v>
      </c>
      <c r="F18" t="s">
        <v>186</v>
      </c>
      <c r="G18">
        <v>0</v>
      </c>
      <c r="H18">
        <v>0</v>
      </c>
      <c r="I18">
        <v>0</v>
      </c>
      <c r="J18" t="s">
        <v>185</v>
      </c>
      <c r="K18" t="s">
        <v>25</v>
      </c>
      <c r="L18" t="s">
        <v>26</v>
      </c>
      <c r="M18">
        <v>17525285996.240002</v>
      </c>
      <c r="N18" t="s">
        <v>27</v>
      </c>
      <c r="O18">
        <v>3054.25</v>
      </c>
      <c r="P18">
        <v>92</v>
      </c>
      <c r="Q18">
        <v>92</v>
      </c>
      <c r="R18">
        <v>124</v>
      </c>
      <c r="S18">
        <v>483.3</v>
      </c>
    </row>
    <row r="19" spans="1:22">
      <c r="A19" t="s">
        <v>187</v>
      </c>
      <c r="B19" t="s">
        <v>187</v>
      </c>
      <c r="C19">
        <v>2</v>
      </c>
      <c r="D19" t="s">
        <v>23</v>
      </c>
      <c r="E19" t="s">
        <v>188</v>
      </c>
      <c r="F19" t="s">
        <v>188</v>
      </c>
      <c r="G19">
        <v>0</v>
      </c>
      <c r="H19">
        <v>0</v>
      </c>
      <c r="I19">
        <v>0</v>
      </c>
      <c r="J19" t="s">
        <v>187</v>
      </c>
      <c r="K19" t="s">
        <v>25</v>
      </c>
      <c r="L19" t="s">
        <v>26</v>
      </c>
      <c r="M19">
        <v>10317552608.841</v>
      </c>
      <c r="N19" t="s">
        <v>27</v>
      </c>
      <c r="O19">
        <v>192.5</v>
      </c>
      <c r="S19">
        <v>353.6</v>
      </c>
    </row>
    <row r="20" spans="1:22">
      <c r="A20" t="s">
        <v>189</v>
      </c>
      <c r="B20" t="s">
        <v>189</v>
      </c>
      <c r="C20">
        <v>2</v>
      </c>
      <c r="D20" t="s">
        <v>23</v>
      </c>
      <c r="E20" t="s">
        <v>190</v>
      </c>
      <c r="F20" t="s">
        <v>190</v>
      </c>
      <c r="G20">
        <v>0</v>
      </c>
      <c r="H20">
        <v>0</v>
      </c>
      <c r="I20">
        <v>0</v>
      </c>
      <c r="J20" t="s">
        <v>189</v>
      </c>
      <c r="K20" t="s">
        <v>25</v>
      </c>
      <c r="L20" t="s">
        <v>26</v>
      </c>
      <c r="M20">
        <v>9690006337.5039997</v>
      </c>
      <c r="N20" t="s">
        <v>27</v>
      </c>
      <c r="O20">
        <v>13.25</v>
      </c>
      <c r="P20">
        <v>167.1</v>
      </c>
      <c r="Q20">
        <v>167.1</v>
      </c>
      <c r="S20">
        <v>25</v>
      </c>
    </row>
    <row r="21" spans="1:22">
      <c r="A21" t="s">
        <v>22</v>
      </c>
      <c r="B21" t="s">
        <v>22</v>
      </c>
      <c r="C21">
        <v>2</v>
      </c>
      <c r="D21" t="s">
        <v>23</v>
      </c>
      <c r="E21" t="s">
        <v>24</v>
      </c>
      <c r="F21" t="s">
        <v>24</v>
      </c>
      <c r="G21">
        <v>0</v>
      </c>
      <c r="H21">
        <v>0</v>
      </c>
      <c r="I21">
        <v>0</v>
      </c>
      <c r="J21" t="s">
        <v>22</v>
      </c>
      <c r="K21" t="s">
        <v>25</v>
      </c>
      <c r="L21" t="s">
        <v>26</v>
      </c>
      <c r="M21">
        <v>7237854247.9770002</v>
      </c>
      <c r="N21" t="s">
        <v>27</v>
      </c>
    </row>
    <row r="22" spans="1:22">
      <c r="A22" t="s">
        <v>72</v>
      </c>
      <c r="B22" t="s">
        <v>72</v>
      </c>
      <c r="C22">
        <v>2</v>
      </c>
      <c r="D22" t="s">
        <v>23</v>
      </c>
      <c r="E22" t="s">
        <v>73</v>
      </c>
      <c r="F22" t="s">
        <v>73</v>
      </c>
      <c r="G22">
        <v>0</v>
      </c>
      <c r="H22">
        <v>0</v>
      </c>
      <c r="I22">
        <v>0</v>
      </c>
      <c r="J22" t="s">
        <v>72</v>
      </c>
      <c r="K22" t="s">
        <v>25</v>
      </c>
      <c r="L22" t="s">
        <v>26</v>
      </c>
      <c r="M22">
        <v>7251418056.1990004</v>
      </c>
      <c r="N22" t="s">
        <v>27</v>
      </c>
      <c r="O22">
        <v>199.6</v>
      </c>
      <c r="P22">
        <v>160</v>
      </c>
      <c r="Q22">
        <v>160</v>
      </c>
      <c r="S22">
        <v>26.56</v>
      </c>
    </row>
    <row r="23" spans="1:22">
      <c r="A23" t="s">
        <v>64</v>
      </c>
      <c r="B23" t="s">
        <v>64</v>
      </c>
      <c r="C23">
        <v>2</v>
      </c>
      <c r="D23" t="s">
        <v>23</v>
      </c>
      <c r="E23" t="s">
        <v>65</v>
      </c>
      <c r="F23" t="s">
        <v>65</v>
      </c>
      <c r="G23">
        <v>0</v>
      </c>
      <c r="H23">
        <v>0</v>
      </c>
      <c r="I23">
        <v>0</v>
      </c>
      <c r="J23" t="s">
        <v>64</v>
      </c>
      <c r="K23" t="s">
        <v>25</v>
      </c>
      <c r="L23" t="s">
        <v>26</v>
      </c>
      <c r="M23">
        <v>8528171928.7309999</v>
      </c>
      <c r="N23" t="s">
        <v>27</v>
      </c>
      <c r="O23">
        <v>373</v>
      </c>
      <c r="P23">
        <v>164</v>
      </c>
      <c r="Q23">
        <v>164</v>
      </c>
      <c r="S23">
        <v>59.7</v>
      </c>
    </row>
    <row r="24" spans="1:22">
      <c r="A24" t="s">
        <v>34</v>
      </c>
      <c r="B24" t="s">
        <v>34</v>
      </c>
      <c r="C24">
        <v>2</v>
      </c>
      <c r="D24" t="s">
        <v>23</v>
      </c>
      <c r="E24" t="s">
        <v>35</v>
      </c>
      <c r="F24" t="s">
        <v>35</v>
      </c>
      <c r="G24">
        <v>0</v>
      </c>
      <c r="H24">
        <v>0</v>
      </c>
      <c r="I24">
        <v>0</v>
      </c>
      <c r="J24" t="s">
        <v>34</v>
      </c>
      <c r="K24" t="s">
        <v>25</v>
      </c>
      <c r="L24" t="s">
        <v>26</v>
      </c>
      <c r="M24">
        <v>10030908230.174999</v>
      </c>
      <c r="N24" t="s">
        <v>27</v>
      </c>
      <c r="O24">
        <v>30.7</v>
      </c>
      <c r="R24">
        <v>45.5</v>
      </c>
      <c r="S24">
        <v>86.4</v>
      </c>
    </row>
    <row r="25" spans="1:22">
      <c r="A25" t="s">
        <v>36</v>
      </c>
      <c r="B25" t="s">
        <v>36</v>
      </c>
      <c r="C25">
        <v>2</v>
      </c>
      <c r="D25" t="s">
        <v>23</v>
      </c>
      <c r="E25" t="s">
        <v>37</v>
      </c>
      <c r="F25" t="s">
        <v>37</v>
      </c>
      <c r="G25">
        <v>0</v>
      </c>
      <c r="H25">
        <v>0</v>
      </c>
      <c r="I25">
        <v>0</v>
      </c>
      <c r="J25" t="s">
        <v>36</v>
      </c>
      <c r="K25" t="s">
        <v>38</v>
      </c>
      <c r="L25" t="s">
        <v>26</v>
      </c>
      <c r="M25">
        <v>892446934.19000006</v>
      </c>
      <c r="N25" t="s">
        <v>27</v>
      </c>
      <c r="O25">
        <v>1010</v>
      </c>
    </row>
    <row r="26" spans="1:22">
      <c r="A26" t="s">
        <v>152</v>
      </c>
      <c r="B26" t="s">
        <v>152</v>
      </c>
      <c r="C26">
        <v>2</v>
      </c>
      <c r="D26" t="s">
        <v>23</v>
      </c>
      <c r="E26" t="s">
        <v>153</v>
      </c>
      <c r="F26" t="s">
        <v>153</v>
      </c>
      <c r="G26">
        <v>0</v>
      </c>
      <c r="H26">
        <v>0</v>
      </c>
      <c r="I26">
        <v>0</v>
      </c>
      <c r="J26" t="s">
        <v>152</v>
      </c>
      <c r="K26" t="s">
        <v>38</v>
      </c>
      <c r="L26" t="s">
        <v>26</v>
      </c>
      <c r="M26">
        <v>29645582243.755001</v>
      </c>
      <c r="N26" t="s">
        <v>27</v>
      </c>
      <c r="O26">
        <v>447.8</v>
      </c>
      <c r="S26">
        <v>38.1</v>
      </c>
      <c r="U26">
        <v>359</v>
      </c>
      <c r="V26">
        <v>115.4</v>
      </c>
    </row>
    <row r="27" spans="1:22">
      <c r="A27" t="s">
        <v>154</v>
      </c>
      <c r="B27" t="s">
        <v>154</v>
      </c>
      <c r="C27">
        <v>2</v>
      </c>
      <c r="D27" t="s">
        <v>23</v>
      </c>
      <c r="E27" t="s">
        <v>155</v>
      </c>
      <c r="F27" t="s">
        <v>155</v>
      </c>
      <c r="G27">
        <v>0</v>
      </c>
      <c r="H27">
        <v>0</v>
      </c>
      <c r="I27">
        <v>0</v>
      </c>
      <c r="J27" t="s">
        <v>154</v>
      </c>
      <c r="K27" t="s">
        <v>156</v>
      </c>
      <c r="L27" t="s">
        <v>32</v>
      </c>
      <c r="M27">
        <v>413860982.208</v>
      </c>
      <c r="N27" t="s">
        <v>157</v>
      </c>
      <c r="O27">
        <v>640.79999999999995</v>
      </c>
      <c r="V27">
        <v>77</v>
      </c>
    </row>
    <row r="28" spans="1:22">
      <c r="A28" t="s">
        <v>150</v>
      </c>
      <c r="B28" t="s">
        <v>150</v>
      </c>
      <c r="C28">
        <v>2</v>
      </c>
      <c r="D28" t="s">
        <v>23</v>
      </c>
      <c r="E28" t="s">
        <v>151</v>
      </c>
      <c r="F28" t="s">
        <v>151</v>
      </c>
      <c r="G28">
        <v>0</v>
      </c>
      <c r="H28">
        <v>0</v>
      </c>
      <c r="I28">
        <v>0</v>
      </c>
      <c r="J28" t="s">
        <v>150</v>
      </c>
      <c r="K28" t="s">
        <v>70</v>
      </c>
      <c r="L28" t="s">
        <v>32</v>
      </c>
      <c r="M28">
        <v>751954388.30700004</v>
      </c>
      <c r="N28" t="s">
        <v>71</v>
      </c>
      <c r="O28">
        <v>127</v>
      </c>
    </row>
    <row r="29" spans="1:22">
      <c r="A29" t="s">
        <v>169</v>
      </c>
      <c r="B29" t="s">
        <v>169</v>
      </c>
      <c r="C29">
        <v>2</v>
      </c>
      <c r="D29" t="s">
        <v>23</v>
      </c>
      <c r="E29" t="s">
        <v>170</v>
      </c>
      <c r="F29" t="s">
        <v>170</v>
      </c>
      <c r="G29">
        <v>0</v>
      </c>
      <c r="H29">
        <v>0</v>
      </c>
      <c r="I29">
        <v>0</v>
      </c>
      <c r="J29" t="s">
        <v>169</v>
      </c>
      <c r="K29" t="s">
        <v>25</v>
      </c>
      <c r="L29" t="s">
        <v>26</v>
      </c>
      <c r="M29">
        <v>7438356569.3500004</v>
      </c>
      <c r="N29" t="s">
        <v>27</v>
      </c>
      <c r="O29">
        <v>631.31500000000005</v>
      </c>
      <c r="V29">
        <v>83</v>
      </c>
    </row>
    <row r="30" spans="1:22">
      <c r="A30" t="s">
        <v>171</v>
      </c>
      <c r="B30" t="s">
        <v>171</v>
      </c>
      <c r="C30">
        <v>2</v>
      </c>
      <c r="D30" t="s">
        <v>23</v>
      </c>
      <c r="E30" t="s">
        <v>172</v>
      </c>
      <c r="F30" t="s">
        <v>172</v>
      </c>
      <c r="G30">
        <v>0</v>
      </c>
      <c r="H30">
        <v>0</v>
      </c>
      <c r="I30">
        <v>0</v>
      </c>
      <c r="J30" t="s">
        <v>171</v>
      </c>
      <c r="K30" t="s">
        <v>38</v>
      </c>
      <c r="L30" t="s">
        <v>26</v>
      </c>
      <c r="M30">
        <v>5384236729.9069996</v>
      </c>
      <c r="N30" t="s">
        <v>27</v>
      </c>
    </row>
    <row r="31" spans="1:22">
      <c r="A31" t="s">
        <v>121</v>
      </c>
      <c r="B31" t="s">
        <v>121</v>
      </c>
      <c r="C31">
        <v>2</v>
      </c>
      <c r="D31" t="s">
        <v>23</v>
      </c>
      <c r="E31" t="s">
        <v>122</v>
      </c>
      <c r="F31" t="s">
        <v>122</v>
      </c>
      <c r="G31">
        <v>0</v>
      </c>
      <c r="H31">
        <v>0</v>
      </c>
      <c r="I31">
        <v>0</v>
      </c>
      <c r="J31" t="s">
        <v>121</v>
      </c>
      <c r="K31" t="s">
        <v>38</v>
      </c>
      <c r="L31" t="s">
        <v>26</v>
      </c>
      <c r="M31">
        <v>8277728945.7180004</v>
      </c>
      <c r="N31" t="s">
        <v>27</v>
      </c>
      <c r="O31">
        <v>199</v>
      </c>
      <c r="P31">
        <v>480</v>
      </c>
      <c r="Q31">
        <v>480</v>
      </c>
      <c r="S31">
        <v>19</v>
      </c>
      <c r="U31">
        <v>24.8</v>
      </c>
    </row>
    <row r="32" spans="1:22">
      <c r="A32" t="s">
        <v>99</v>
      </c>
      <c r="B32" t="s">
        <v>99</v>
      </c>
      <c r="C32">
        <v>2</v>
      </c>
      <c r="D32" t="s">
        <v>23</v>
      </c>
      <c r="E32" t="s">
        <v>100</v>
      </c>
      <c r="F32" t="s">
        <v>100</v>
      </c>
      <c r="G32">
        <v>0</v>
      </c>
      <c r="H32">
        <v>0</v>
      </c>
      <c r="I32">
        <v>0</v>
      </c>
      <c r="J32" t="s">
        <v>99</v>
      </c>
      <c r="K32" t="s">
        <v>38</v>
      </c>
      <c r="L32" t="s">
        <v>26</v>
      </c>
      <c r="M32">
        <v>23204754864.013</v>
      </c>
      <c r="N32" t="s">
        <v>27</v>
      </c>
      <c r="O32">
        <v>318.7</v>
      </c>
      <c r="V32">
        <v>17</v>
      </c>
    </row>
    <row r="33" spans="1:22">
      <c r="A33" t="s">
        <v>125</v>
      </c>
      <c r="B33" t="s">
        <v>125</v>
      </c>
      <c r="C33">
        <v>2</v>
      </c>
      <c r="D33" t="s">
        <v>23</v>
      </c>
      <c r="E33" t="s">
        <v>126</v>
      </c>
      <c r="F33" t="s">
        <v>126</v>
      </c>
      <c r="G33">
        <v>0</v>
      </c>
      <c r="H33">
        <v>0</v>
      </c>
      <c r="I33">
        <v>0</v>
      </c>
      <c r="J33" t="s">
        <v>125</v>
      </c>
      <c r="K33" t="s">
        <v>38</v>
      </c>
      <c r="L33" t="s">
        <v>26</v>
      </c>
      <c r="M33">
        <v>8122547967.0240002</v>
      </c>
      <c r="N33" t="s">
        <v>27</v>
      </c>
      <c r="O33">
        <v>46.31</v>
      </c>
      <c r="P33">
        <v>220</v>
      </c>
      <c r="Q33">
        <v>220</v>
      </c>
      <c r="S33">
        <v>16.399999999999999</v>
      </c>
    </row>
    <row r="34" spans="1:22">
      <c r="A34" t="s">
        <v>173</v>
      </c>
      <c r="B34" t="s">
        <v>173</v>
      </c>
      <c r="C34">
        <v>2</v>
      </c>
      <c r="D34" t="s">
        <v>23</v>
      </c>
      <c r="E34" t="s">
        <v>174</v>
      </c>
      <c r="F34" t="s">
        <v>174</v>
      </c>
      <c r="G34">
        <v>0</v>
      </c>
      <c r="H34">
        <v>0</v>
      </c>
      <c r="I34">
        <v>0</v>
      </c>
      <c r="J34" t="s">
        <v>173</v>
      </c>
      <c r="K34" t="s">
        <v>38</v>
      </c>
      <c r="L34" t="s">
        <v>26</v>
      </c>
      <c r="M34">
        <v>9077946079.3349991</v>
      </c>
      <c r="N34" t="s">
        <v>27</v>
      </c>
      <c r="O34">
        <v>260</v>
      </c>
    </row>
    <row r="35" spans="1:22">
      <c r="A35" t="s">
        <v>175</v>
      </c>
      <c r="B35" t="s">
        <v>175</v>
      </c>
      <c r="C35">
        <v>2</v>
      </c>
      <c r="D35" t="s">
        <v>23</v>
      </c>
      <c r="E35" t="s">
        <v>176</v>
      </c>
      <c r="F35" t="s">
        <v>176</v>
      </c>
      <c r="G35">
        <v>0</v>
      </c>
      <c r="H35">
        <v>0</v>
      </c>
      <c r="I35">
        <v>0</v>
      </c>
      <c r="J35" t="s">
        <v>175</v>
      </c>
      <c r="K35" t="s">
        <v>70</v>
      </c>
      <c r="L35" t="s">
        <v>32</v>
      </c>
      <c r="M35">
        <v>15547121596.82</v>
      </c>
      <c r="N35" t="s">
        <v>71</v>
      </c>
      <c r="O35">
        <v>200.72</v>
      </c>
      <c r="P35">
        <v>120</v>
      </c>
      <c r="Q35">
        <v>120</v>
      </c>
    </row>
    <row r="36" spans="1:22">
      <c r="A36" t="s">
        <v>183</v>
      </c>
      <c r="B36" t="s">
        <v>183</v>
      </c>
      <c r="C36">
        <v>2</v>
      </c>
      <c r="D36" t="s">
        <v>23</v>
      </c>
      <c r="E36" t="s">
        <v>184</v>
      </c>
      <c r="F36" t="s">
        <v>184</v>
      </c>
      <c r="G36">
        <v>0</v>
      </c>
      <c r="H36">
        <v>0</v>
      </c>
      <c r="I36">
        <v>0</v>
      </c>
      <c r="J36" t="s">
        <v>183</v>
      </c>
      <c r="K36" t="s">
        <v>156</v>
      </c>
      <c r="L36" t="s">
        <v>32</v>
      </c>
      <c r="M36">
        <v>14985560497.969</v>
      </c>
      <c r="N36" t="s">
        <v>157</v>
      </c>
      <c r="O36">
        <v>4128.1000000000004</v>
      </c>
    </row>
    <row r="37" spans="1:22">
      <c r="A37" t="s">
        <v>87</v>
      </c>
      <c r="B37" t="s">
        <v>87</v>
      </c>
      <c r="C37">
        <v>2</v>
      </c>
      <c r="D37" t="s">
        <v>23</v>
      </c>
      <c r="E37" t="s">
        <v>88</v>
      </c>
      <c r="F37" t="s">
        <v>88</v>
      </c>
      <c r="G37">
        <v>0</v>
      </c>
      <c r="H37">
        <v>0</v>
      </c>
      <c r="I37">
        <v>0</v>
      </c>
      <c r="J37" t="s">
        <v>87</v>
      </c>
      <c r="K37" t="s">
        <v>89</v>
      </c>
      <c r="L37" t="s">
        <v>32</v>
      </c>
      <c r="M37">
        <v>5290815750.7440004</v>
      </c>
      <c r="N37" t="s">
        <v>90</v>
      </c>
      <c r="O37">
        <v>1756.998</v>
      </c>
      <c r="U37">
        <v>60</v>
      </c>
      <c r="V37">
        <v>61.5</v>
      </c>
    </row>
    <row r="38" spans="1:22">
      <c r="A38" t="s">
        <v>141</v>
      </c>
      <c r="B38" t="s">
        <v>141</v>
      </c>
      <c r="C38">
        <v>2</v>
      </c>
      <c r="D38" t="s">
        <v>23</v>
      </c>
      <c r="E38" t="s">
        <v>142</v>
      </c>
      <c r="F38" t="s">
        <v>142</v>
      </c>
      <c r="G38">
        <v>0</v>
      </c>
      <c r="H38">
        <v>0</v>
      </c>
      <c r="I38">
        <v>0</v>
      </c>
      <c r="J38" t="s">
        <v>141</v>
      </c>
      <c r="K38" t="s">
        <v>89</v>
      </c>
      <c r="L38" t="s">
        <v>32</v>
      </c>
      <c r="M38">
        <v>7359159696.5380001</v>
      </c>
      <c r="N38" t="s">
        <v>90</v>
      </c>
      <c r="O38">
        <v>2821.8</v>
      </c>
      <c r="S38">
        <v>14</v>
      </c>
      <c r="U38">
        <v>97.1</v>
      </c>
      <c r="V38">
        <v>51.4</v>
      </c>
    </row>
    <row r="39" spans="1:22">
      <c r="A39" t="s">
        <v>143</v>
      </c>
      <c r="B39" t="s">
        <v>143</v>
      </c>
      <c r="C39">
        <v>2</v>
      </c>
      <c r="D39" t="s">
        <v>23</v>
      </c>
      <c r="E39" t="s">
        <v>144</v>
      </c>
      <c r="F39" t="s">
        <v>144</v>
      </c>
      <c r="G39">
        <v>0</v>
      </c>
      <c r="H39">
        <v>0</v>
      </c>
      <c r="I39">
        <v>0</v>
      </c>
      <c r="J39" t="s">
        <v>143</v>
      </c>
      <c r="K39" t="s">
        <v>89</v>
      </c>
      <c r="L39" t="s">
        <v>26</v>
      </c>
      <c r="M39">
        <v>6920854036.5380001</v>
      </c>
      <c r="N39" t="s">
        <v>90</v>
      </c>
      <c r="O39">
        <v>357.24</v>
      </c>
      <c r="V39">
        <v>27.2</v>
      </c>
    </row>
    <row r="40" spans="1:22">
      <c r="A40" t="s">
        <v>145</v>
      </c>
      <c r="B40" t="s">
        <v>145</v>
      </c>
      <c r="C40">
        <v>2</v>
      </c>
      <c r="D40" t="s">
        <v>23</v>
      </c>
      <c r="E40" t="s">
        <v>146</v>
      </c>
      <c r="F40" t="s">
        <v>146</v>
      </c>
      <c r="G40">
        <v>0</v>
      </c>
      <c r="H40">
        <v>0</v>
      </c>
      <c r="I40">
        <v>0</v>
      </c>
      <c r="J40" t="s">
        <v>145</v>
      </c>
      <c r="K40" t="s">
        <v>38</v>
      </c>
      <c r="L40" t="s">
        <v>26</v>
      </c>
      <c r="M40">
        <v>6515422808.1140003</v>
      </c>
      <c r="N40" t="s">
        <v>27</v>
      </c>
      <c r="O40">
        <v>85.3</v>
      </c>
    </row>
    <row r="41" spans="1:22">
      <c r="A41" t="s">
        <v>148</v>
      </c>
      <c r="B41" t="s">
        <v>148</v>
      </c>
      <c r="C41">
        <v>2</v>
      </c>
      <c r="D41" t="s">
        <v>23</v>
      </c>
      <c r="E41" t="s">
        <v>149</v>
      </c>
      <c r="F41" t="s">
        <v>149</v>
      </c>
      <c r="G41">
        <v>0</v>
      </c>
      <c r="H41">
        <v>0</v>
      </c>
      <c r="I41">
        <v>0</v>
      </c>
      <c r="J41" t="s">
        <v>148</v>
      </c>
      <c r="K41" t="s">
        <v>38</v>
      </c>
      <c r="L41" t="s">
        <v>26</v>
      </c>
      <c r="M41">
        <v>8027080178.9569998</v>
      </c>
      <c r="N41" t="s">
        <v>27</v>
      </c>
      <c r="O41">
        <v>1357.5</v>
      </c>
      <c r="P41">
        <v>440</v>
      </c>
      <c r="Q41">
        <v>440</v>
      </c>
      <c r="S41">
        <v>75</v>
      </c>
    </row>
    <row r="42" spans="1:22">
      <c r="A42" t="s">
        <v>97</v>
      </c>
      <c r="B42" t="s">
        <v>97</v>
      </c>
      <c r="C42">
        <v>2</v>
      </c>
      <c r="D42" t="s">
        <v>23</v>
      </c>
      <c r="E42" t="s">
        <v>98</v>
      </c>
      <c r="F42" t="s">
        <v>98</v>
      </c>
      <c r="G42">
        <v>0</v>
      </c>
      <c r="H42">
        <v>0</v>
      </c>
      <c r="I42">
        <v>0</v>
      </c>
      <c r="J42" t="s">
        <v>97</v>
      </c>
      <c r="K42" t="s">
        <v>38</v>
      </c>
      <c r="L42" t="s">
        <v>26</v>
      </c>
      <c r="M42">
        <v>8074998143.1859999</v>
      </c>
      <c r="N42" t="s">
        <v>27</v>
      </c>
      <c r="O42">
        <v>47.2</v>
      </c>
      <c r="S42">
        <v>68.8</v>
      </c>
      <c r="V42">
        <v>12.5</v>
      </c>
    </row>
    <row r="43" spans="1:22">
      <c r="A43" t="s">
        <v>132</v>
      </c>
      <c r="B43" t="s">
        <v>132</v>
      </c>
      <c r="C43">
        <v>2</v>
      </c>
      <c r="D43" t="s">
        <v>23</v>
      </c>
      <c r="E43" t="s">
        <v>133</v>
      </c>
      <c r="F43" t="s">
        <v>133</v>
      </c>
      <c r="G43">
        <v>0</v>
      </c>
      <c r="H43">
        <v>0</v>
      </c>
      <c r="I43">
        <v>0</v>
      </c>
      <c r="J43" t="s">
        <v>132</v>
      </c>
      <c r="K43" t="s">
        <v>38</v>
      </c>
      <c r="L43" t="s">
        <v>26</v>
      </c>
      <c r="M43">
        <v>4925888617.408</v>
      </c>
      <c r="N43" t="s">
        <v>27</v>
      </c>
      <c r="S43">
        <v>106.9</v>
      </c>
    </row>
    <row r="44" spans="1:22">
      <c r="A44" t="s">
        <v>134</v>
      </c>
      <c r="B44" t="s">
        <v>134</v>
      </c>
      <c r="C44">
        <v>2</v>
      </c>
      <c r="D44" t="s">
        <v>23</v>
      </c>
      <c r="E44" t="s">
        <v>135</v>
      </c>
      <c r="F44" t="s">
        <v>135</v>
      </c>
      <c r="G44">
        <v>0</v>
      </c>
      <c r="H44">
        <v>0</v>
      </c>
      <c r="I44">
        <v>0</v>
      </c>
      <c r="J44" t="s">
        <v>134</v>
      </c>
      <c r="K44" t="s">
        <v>25</v>
      </c>
      <c r="L44" t="s">
        <v>26</v>
      </c>
      <c r="M44">
        <v>6853688253.526</v>
      </c>
      <c r="N44" t="s">
        <v>27</v>
      </c>
      <c r="O44">
        <v>2159</v>
      </c>
      <c r="V44">
        <v>15.6</v>
      </c>
    </row>
    <row r="45" spans="1:22">
      <c r="A45" t="s">
        <v>137</v>
      </c>
      <c r="B45" t="s">
        <v>137</v>
      </c>
      <c r="C45">
        <v>2</v>
      </c>
      <c r="D45" t="s">
        <v>23</v>
      </c>
      <c r="E45" t="s">
        <v>138</v>
      </c>
      <c r="F45" t="s">
        <v>138</v>
      </c>
      <c r="G45">
        <v>0</v>
      </c>
      <c r="H45">
        <v>0</v>
      </c>
      <c r="I45">
        <v>0</v>
      </c>
      <c r="J45" t="s">
        <v>137</v>
      </c>
      <c r="K45" t="s">
        <v>38</v>
      </c>
      <c r="L45" t="s">
        <v>26</v>
      </c>
      <c r="M45">
        <v>7943982559.2709999</v>
      </c>
      <c r="N45" t="s">
        <v>27</v>
      </c>
      <c r="O45">
        <v>341.8</v>
      </c>
      <c r="P45">
        <v>39.799999999999997</v>
      </c>
      <c r="Q45">
        <v>39.799999999999997</v>
      </c>
    </row>
    <row r="46" spans="1:22">
      <c r="A46" t="s">
        <v>139</v>
      </c>
      <c r="B46" t="s">
        <v>139</v>
      </c>
      <c r="C46">
        <v>2</v>
      </c>
      <c r="D46" t="s">
        <v>23</v>
      </c>
      <c r="E46" t="s">
        <v>140</v>
      </c>
      <c r="F46" t="s">
        <v>140</v>
      </c>
      <c r="G46">
        <v>0</v>
      </c>
      <c r="H46">
        <v>0</v>
      </c>
      <c r="I46">
        <v>0</v>
      </c>
      <c r="J46" t="s">
        <v>139</v>
      </c>
      <c r="K46" t="s">
        <v>38</v>
      </c>
      <c r="L46" t="s">
        <v>26</v>
      </c>
      <c r="M46">
        <v>6529475159.3809996</v>
      </c>
      <c r="N46" t="s">
        <v>27</v>
      </c>
      <c r="O46">
        <v>45.23</v>
      </c>
      <c r="P46">
        <v>960</v>
      </c>
      <c r="Q46">
        <v>960</v>
      </c>
      <c r="S46">
        <v>31.3</v>
      </c>
    </row>
    <row r="47" spans="1:22">
      <c r="A47" t="s">
        <v>191</v>
      </c>
      <c r="B47" t="s">
        <v>191</v>
      </c>
      <c r="C47">
        <v>2</v>
      </c>
      <c r="D47" t="s">
        <v>23</v>
      </c>
      <c r="E47" t="s">
        <v>192</v>
      </c>
      <c r="F47" t="s">
        <v>192</v>
      </c>
      <c r="G47">
        <v>0</v>
      </c>
      <c r="H47">
        <v>0</v>
      </c>
      <c r="I47">
        <v>0</v>
      </c>
      <c r="J47" t="s">
        <v>191</v>
      </c>
      <c r="K47" t="s">
        <v>38</v>
      </c>
      <c r="L47" t="s">
        <v>26</v>
      </c>
      <c r="M47">
        <v>3975690200.7470002</v>
      </c>
      <c r="N47" t="s">
        <v>27</v>
      </c>
      <c r="O47">
        <v>515.6</v>
      </c>
      <c r="U47">
        <v>17</v>
      </c>
    </row>
    <row r="48" spans="1:22">
      <c r="A48" t="s">
        <v>66</v>
      </c>
      <c r="B48" t="s">
        <v>66</v>
      </c>
      <c r="C48">
        <v>2</v>
      </c>
      <c r="D48" t="s">
        <v>23</v>
      </c>
      <c r="E48" t="s">
        <v>67</v>
      </c>
      <c r="F48" t="s">
        <v>67</v>
      </c>
      <c r="G48">
        <v>0</v>
      </c>
      <c r="H48">
        <v>0</v>
      </c>
      <c r="I48">
        <v>0</v>
      </c>
      <c r="J48" t="s">
        <v>66</v>
      </c>
      <c r="K48" t="s">
        <v>38</v>
      </c>
      <c r="L48" t="s">
        <v>26</v>
      </c>
      <c r="M48">
        <v>20554254647.942001</v>
      </c>
      <c r="N48" t="s">
        <v>27</v>
      </c>
      <c r="O48">
        <v>909.4</v>
      </c>
      <c r="P48">
        <v>79.7</v>
      </c>
      <c r="Q48">
        <v>79.7</v>
      </c>
      <c r="U48">
        <v>212.5</v>
      </c>
      <c r="V48">
        <v>149.9</v>
      </c>
    </row>
    <row r="49" spans="1:22">
      <c r="A49" t="s">
        <v>68</v>
      </c>
      <c r="B49" t="s">
        <v>68</v>
      </c>
      <c r="C49">
        <v>2</v>
      </c>
      <c r="D49" t="s">
        <v>23</v>
      </c>
      <c r="E49" t="s">
        <v>69</v>
      </c>
      <c r="F49" t="s">
        <v>69</v>
      </c>
      <c r="G49">
        <v>0</v>
      </c>
      <c r="H49">
        <v>0</v>
      </c>
      <c r="I49">
        <v>0</v>
      </c>
      <c r="J49" t="s">
        <v>68</v>
      </c>
      <c r="K49" t="s">
        <v>70</v>
      </c>
      <c r="L49" t="s">
        <v>32</v>
      </c>
      <c r="M49">
        <v>15669451010.955</v>
      </c>
      <c r="N49" t="s">
        <v>71</v>
      </c>
      <c r="O49">
        <v>209.5</v>
      </c>
      <c r="V49">
        <v>17</v>
      </c>
    </row>
    <row r="50" spans="1:22">
      <c r="A50" t="s">
        <v>39</v>
      </c>
      <c r="B50" t="s">
        <v>39</v>
      </c>
      <c r="C50">
        <v>2</v>
      </c>
      <c r="D50" t="s">
        <v>23</v>
      </c>
      <c r="E50" t="s">
        <v>40</v>
      </c>
      <c r="F50" t="s">
        <v>40</v>
      </c>
      <c r="G50">
        <v>0</v>
      </c>
      <c r="H50">
        <v>0</v>
      </c>
      <c r="I50">
        <v>0</v>
      </c>
      <c r="J50" t="s">
        <v>39</v>
      </c>
      <c r="K50" t="s">
        <v>38</v>
      </c>
      <c r="L50" t="s">
        <v>26</v>
      </c>
      <c r="M50">
        <v>16195307928.483999</v>
      </c>
      <c r="N50" t="s">
        <v>27</v>
      </c>
      <c r="O50">
        <v>1528.1</v>
      </c>
      <c r="P50">
        <v>1459.8</v>
      </c>
      <c r="Q50">
        <v>1459.8</v>
      </c>
      <c r="V50">
        <v>12.1</v>
      </c>
    </row>
    <row r="51" spans="1:22">
      <c r="A51" t="s">
        <v>41</v>
      </c>
      <c r="B51" t="s">
        <v>41</v>
      </c>
      <c r="C51">
        <v>2</v>
      </c>
      <c r="D51" t="s">
        <v>42</v>
      </c>
      <c r="E51" t="s">
        <v>43</v>
      </c>
      <c r="F51" t="s">
        <v>43</v>
      </c>
      <c r="G51">
        <v>0</v>
      </c>
      <c r="H51">
        <v>0</v>
      </c>
      <c r="I51">
        <v>0</v>
      </c>
      <c r="J51" t="s">
        <v>41</v>
      </c>
      <c r="K51" t="s">
        <v>44</v>
      </c>
      <c r="L51" t="s">
        <v>26</v>
      </c>
      <c r="M51">
        <v>2567900402.7810001</v>
      </c>
      <c r="N51" t="s">
        <v>45</v>
      </c>
      <c r="O51">
        <v>861</v>
      </c>
    </row>
    <row r="52" spans="1:22">
      <c r="A52" t="s">
        <v>62</v>
      </c>
      <c r="B52" t="s">
        <v>62</v>
      </c>
      <c r="C52">
        <v>2</v>
      </c>
      <c r="D52" t="s">
        <v>42</v>
      </c>
      <c r="E52" t="s">
        <v>63</v>
      </c>
      <c r="F52" t="s">
        <v>63</v>
      </c>
      <c r="G52">
        <v>0</v>
      </c>
      <c r="H52">
        <v>0</v>
      </c>
      <c r="I52">
        <v>0</v>
      </c>
      <c r="J52" t="s">
        <v>62</v>
      </c>
      <c r="K52" t="s">
        <v>44</v>
      </c>
      <c r="L52" t="s">
        <v>26</v>
      </c>
      <c r="M52">
        <v>7308193494.1990004</v>
      </c>
      <c r="N52" t="s">
        <v>45</v>
      </c>
    </row>
    <row r="53" spans="1:22">
      <c r="A53" t="s">
        <v>46</v>
      </c>
      <c r="B53" t="s">
        <v>46</v>
      </c>
      <c r="C53">
        <v>2</v>
      </c>
      <c r="D53" t="s">
        <v>42</v>
      </c>
      <c r="E53" t="s">
        <v>47</v>
      </c>
      <c r="F53" t="s">
        <v>47</v>
      </c>
      <c r="G53">
        <v>0</v>
      </c>
      <c r="H53">
        <v>0</v>
      </c>
      <c r="I53">
        <v>0</v>
      </c>
      <c r="J53" t="s">
        <v>46</v>
      </c>
      <c r="K53" t="s">
        <v>48</v>
      </c>
      <c r="L53" t="s">
        <v>32</v>
      </c>
      <c r="M53">
        <v>12123528847.561001</v>
      </c>
      <c r="N53" t="s">
        <v>45</v>
      </c>
      <c r="O53">
        <v>77</v>
      </c>
    </row>
    <row r="54" spans="1:22">
      <c r="A54" t="s">
        <v>195</v>
      </c>
      <c r="B54" t="s">
        <v>195</v>
      </c>
      <c r="C54">
        <v>2</v>
      </c>
      <c r="D54" t="s">
        <v>42</v>
      </c>
      <c r="E54" t="s">
        <v>196</v>
      </c>
      <c r="F54" t="s">
        <v>196</v>
      </c>
      <c r="G54">
        <v>0</v>
      </c>
      <c r="H54">
        <v>0</v>
      </c>
      <c r="I54">
        <v>0</v>
      </c>
      <c r="J54" t="s">
        <v>195</v>
      </c>
      <c r="K54" t="s">
        <v>129</v>
      </c>
      <c r="L54" t="s">
        <v>32</v>
      </c>
      <c r="M54">
        <v>13551368768.309</v>
      </c>
      <c r="N54" t="s">
        <v>45</v>
      </c>
      <c r="O54">
        <v>281.2</v>
      </c>
    </row>
    <row r="55" spans="1:22">
      <c r="A55" t="s">
        <v>127</v>
      </c>
      <c r="B55" t="s">
        <v>127</v>
      </c>
      <c r="C55">
        <v>2</v>
      </c>
      <c r="D55" t="s">
        <v>42</v>
      </c>
      <c r="E55" t="s">
        <v>128</v>
      </c>
      <c r="F55" t="s">
        <v>128</v>
      </c>
      <c r="G55">
        <v>0</v>
      </c>
      <c r="H55">
        <v>0</v>
      </c>
      <c r="I55">
        <v>0</v>
      </c>
      <c r="J55" t="s">
        <v>127</v>
      </c>
      <c r="K55" t="s">
        <v>129</v>
      </c>
      <c r="L55" t="s">
        <v>32</v>
      </c>
      <c r="M55">
        <v>8102150839.2620001</v>
      </c>
      <c r="N55" t="s">
        <v>45</v>
      </c>
      <c r="O55">
        <v>84</v>
      </c>
    </row>
    <row r="56" spans="1:22">
      <c r="A56" t="s">
        <v>160</v>
      </c>
      <c r="B56" t="s">
        <v>160</v>
      </c>
      <c r="C56">
        <v>2</v>
      </c>
      <c r="D56" t="s">
        <v>102</v>
      </c>
      <c r="E56" t="s">
        <v>161</v>
      </c>
      <c r="F56" t="s">
        <v>161</v>
      </c>
      <c r="G56">
        <v>0</v>
      </c>
      <c r="H56">
        <v>0</v>
      </c>
      <c r="I56">
        <v>0</v>
      </c>
      <c r="J56" t="s">
        <v>160</v>
      </c>
      <c r="K56" t="s">
        <v>162</v>
      </c>
      <c r="L56" t="s">
        <v>32</v>
      </c>
      <c r="M56">
        <v>2411695571.612</v>
      </c>
      <c r="N56" t="s">
        <v>105</v>
      </c>
      <c r="O56">
        <v>48</v>
      </c>
    </row>
    <row r="57" spans="1:22">
      <c r="A57" t="s">
        <v>163</v>
      </c>
      <c r="B57" t="s">
        <v>163</v>
      </c>
      <c r="C57">
        <v>2</v>
      </c>
      <c r="D57" t="s">
        <v>102</v>
      </c>
      <c r="E57" t="s">
        <v>164</v>
      </c>
      <c r="F57" t="s">
        <v>164</v>
      </c>
      <c r="G57">
        <v>0</v>
      </c>
      <c r="H57">
        <v>0</v>
      </c>
      <c r="I57">
        <v>0</v>
      </c>
      <c r="J57" t="s">
        <v>163</v>
      </c>
      <c r="K57" t="s">
        <v>162</v>
      </c>
      <c r="L57" t="s">
        <v>26</v>
      </c>
      <c r="M57">
        <v>3988043573.5970001</v>
      </c>
      <c r="N57" t="s">
        <v>105</v>
      </c>
      <c r="O57">
        <v>144</v>
      </c>
    </row>
    <row r="58" spans="1:22">
      <c r="A58" t="s">
        <v>165</v>
      </c>
      <c r="B58" t="s">
        <v>165</v>
      </c>
      <c r="C58">
        <v>2</v>
      </c>
      <c r="D58" t="s">
        <v>102</v>
      </c>
      <c r="E58" t="s">
        <v>166</v>
      </c>
      <c r="F58" t="s">
        <v>166</v>
      </c>
      <c r="G58">
        <v>0</v>
      </c>
      <c r="H58">
        <v>0</v>
      </c>
      <c r="I58">
        <v>0</v>
      </c>
      <c r="J58" t="s">
        <v>165</v>
      </c>
      <c r="K58" t="s">
        <v>162</v>
      </c>
      <c r="L58" t="s">
        <v>26</v>
      </c>
      <c r="M58">
        <v>2676640574.4289999</v>
      </c>
      <c r="N58" t="s">
        <v>105</v>
      </c>
      <c r="O58">
        <v>278</v>
      </c>
    </row>
    <row r="59" spans="1:22">
      <c r="A59" t="s">
        <v>167</v>
      </c>
      <c r="B59" t="s">
        <v>167</v>
      </c>
      <c r="C59">
        <v>2</v>
      </c>
      <c r="D59" t="s">
        <v>102</v>
      </c>
      <c r="E59" t="s">
        <v>168</v>
      </c>
      <c r="F59" t="s">
        <v>168</v>
      </c>
      <c r="G59">
        <v>0</v>
      </c>
      <c r="H59">
        <v>0</v>
      </c>
      <c r="I59">
        <v>0</v>
      </c>
      <c r="J59" t="s">
        <v>167</v>
      </c>
      <c r="K59" t="s">
        <v>104</v>
      </c>
      <c r="L59" t="s">
        <v>26</v>
      </c>
      <c r="M59">
        <v>3421944275.2389998</v>
      </c>
      <c r="N59" t="s">
        <v>120</v>
      </c>
      <c r="O59">
        <v>60</v>
      </c>
    </row>
    <row r="60" spans="1:22">
      <c r="A60" t="s">
        <v>123</v>
      </c>
      <c r="B60" t="s">
        <v>123</v>
      </c>
      <c r="C60">
        <v>2</v>
      </c>
      <c r="D60" t="s">
        <v>102</v>
      </c>
      <c r="E60" t="s">
        <v>124</v>
      </c>
      <c r="F60" t="s">
        <v>124</v>
      </c>
      <c r="G60">
        <v>0</v>
      </c>
      <c r="H60">
        <v>0</v>
      </c>
      <c r="I60">
        <v>0</v>
      </c>
      <c r="J60" t="s">
        <v>123</v>
      </c>
      <c r="K60" t="s">
        <v>104</v>
      </c>
      <c r="L60" t="s">
        <v>26</v>
      </c>
      <c r="M60">
        <v>5147215320.5380001</v>
      </c>
      <c r="N60" t="s">
        <v>120</v>
      </c>
      <c r="O60">
        <v>196</v>
      </c>
    </row>
    <row r="61" spans="1:22">
      <c r="A61" t="s">
        <v>101</v>
      </c>
      <c r="B61" t="s">
        <v>101</v>
      </c>
      <c r="C61">
        <v>2</v>
      </c>
      <c r="D61" t="s">
        <v>102</v>
      </c>
      <c r="E61" t="s">
        <v>103</v>
      </c>
      <c r="F61" t="s">
        <v>103</v>
      </c>
      <c r="G61">
        <v>0</v>
      </c>
      <c r="H61">
        <v>0</v>
      </c>
      <c r="I61">
        <v>0</v>
      </c>
      <c r="J61" t="s">
        <v>101</v>
      </c>
      <c r="K61" t="s">
        <v>104</v>
      </c>
      <c r="L61" t="s">
        <v>26</v>
      </c>
      <c r="M61">
        <v>2409387765.401</v>
      </c>
      <c r="N61" t="s">
        <v>105</v>
      </c>
      <c r="O61">
        <v>872.1</v>
      </c>
    </row>
    <row r="62" spans="1:22">
      <c r="A62" t="s">
        <v>106</v>
      </c>
      <c r="B62" t="s">
        <v>106</v>
      </c>
      <c r="C62">
        <v>2</v>
      </c>
      <c r="D62" t="s">
        <v>102</v>
      </c>
      <c r="E62" t="s">
        <v>107</v>
      </c>
      <c r="F62" t="s">
        <v>107</v>
      </c>
      <c r="G62">
        <v>0</v>
      </c>
      <c r="H62">
        <v>0</v>
      </c>
      <c r="I62">
        <v>0</v>
      </c>
      <c r="J62" t="s">
        <v>106</v>
      </c>
      <c r="K62" t="s">
        <v>104</v>
      </c>
      <c r="L62" t="s">
        <v>26</v>
      </c>
      <c r="M62">
        <v>1451932912.757</v>
      </c>
      <c r="N62" t="s">
        <v>108</v>
      </c>
      <c r="O62">
        <v>350</v>
      </c>
    </row>
    <row r="63" spans="1:22">
      <c r="A63" t="s">
        <v>109</v>
      </c>
      <c r="B63" t="s">
        <v>109</v>
      </c>
      <c r="C63">
        <v>2</v>
      </c>
      <c r="D63" t="s">
        <v>102</v>
      </c>
      <c r="E63" t="s">
        <v>110</v>
      </c>
      <c r="F63" t="s">
        <v>110</v>
      </c>
      <c r="G63">
        <v>0</v>
      </c>
      <c r="H63">
        <v>0</v>
      </c>
      <c r="I63">
        <v>0</v>
      </c>
      <c r="J63" t="s">
        <v>109</v>
      </c>
      <c r="K63" t="s">
        <v>111</v>
      </c>
      <c r="L63" t="s">
        <v>32</v>
      </c>
      <c r="M63">
        <v>3409787662.0050001</v>
      </c>
      <c r="N63" t="s">
        <v>108</v>
      </c>
      <c r="O63">
        <v>684</v>
      </c>
    </row>
    <row r="64" spans="1:22">
      <c r="A64" t="s">
        <v>112</v>
      </c>
      <c r="B64" t="s">
        <v>112</v>
      </c>
      <c r="C64">
        <v>2</v>
      </c>
      <c r="D64" t="s">
        <v>102</v>
      </c>
      <c r="E64" t="s">
        <v>113</v>
      </c>
      <c r="F64" t="s">
        <v>113</v>
      </c>
      <c r="G64">
        <v>0</v>
      </c>
      <c r="H64">
        <v>0</v>
      </c>
      <c r="I64">
        <v>0</v>
      </c>
      <c r="J64" t="s">
        <v>112</v>
      </c>
      <c r="K64" t="s">
        <v>111</v>
      </c>
      <c r="L64" t="s">
        <v>32</v>
      </c>
      <c r="M64">
        <v>3244361979.033</v>
      </c>
      <c r="N64" t="s">
        <v>114</v>
      </c>
      <c r="O64">
        <v>2648</v>
      </c>
    </row>
    <row r="65" spans="1:22">
      <c r="A65" t="s">
        <v>115</v>
      </c>
      <c r="B65" t="s">
        <v>115</v>
      </c>
      <c r="C65">
        <v>2</v>
      </c>
      <c r="D65" t="s">
        <v>102</v>
      </c>
      <c r="E65" t="s">
        <v>116</v>
      </c>
      <c r="F65" t="s">
        <v>116</v>
      </c>
      <c r="G65">
        <v>0</v>
      </c>
      <c r="H65">
        <v>0</v>
      </c>
      <c r="I65">
        <v>0</v>
      </c>
      <c r="J65" t="s">
        <v>115</v>
      </c>
      <c r="K65" t="s">
        <v>117</v>
      </c>
      <c r="L65" t="s">
        <v>32</v>
      </c>
      <c r="M65">
        <v>1916967671.5969999</v>
      </c>
      <c r="N65" t="s">
        <v>114</v>
      </c>
      <c r="O65">
        <v>1393</v>
      </c>
      <c r="T65">
        <v>485</v>
      </c>
    </row>
    <row r="66" spans="1:22">
      <c r="A66" t="s">
        <v>118</v>
      </c>
      <c r="B66" t="s">
        <v>118</v>
      </c>
      <c r="C66">
        <v>2</v>
      </c>
      <c r="D66" t="s">
        <v>102</v>
      </c>
      <c r="E66" t="s">
        <v>119</v>
      </c>
      <c r="F66" t="s">
        <v>119</v>
      </c>
      <c r="G66">
        <v>0</v>
      </c>
      <c r="H66">
        <v>0</v>
      </c>
      <c r="I66">
        <v>0</v>
      </c>
      <c r="J66" t="s">
        <v>118</v>
      </c>
      <c r="K66" t="s">
        <v>104</v>
      </c>
      <c r="L66" t="s">
        <v>26</v>
      </c>
      <c r="M66">
        <v>5082400255.934</v>
      </c>
      <c r="N66" t="s">
        <v>120</v>
      </c>
      <c r="O66">
        <v>911</v>
      </c>
    </row>
    <row r="67" spans="1:22">
      <c r="A67" t="s">
        <v>130</v>
      </c>
      <c r="B67" t="s">
        <v>130</v>
      </c>
      <c r="C67">
        <v>2</v>
      </c>
      <c r="D67" t="s">
        <v>102</v>
      </c>
      <c r="E67" t="s">
        <v>131</v>
      </c>
      <c r="F67" t="s">
        <v>131</v>
      </c>
      <c r="G67">
        <v>0</v>
      </c>
      <c r="H67">
        <v>0</v>
      </c>
      <c r="I67">
        <v>0</v>
      </c>
      <c r="J67" t="s">
        <v>130</v>
      </c>
      <c r="K67" t="s">
        <v>104</v>
      </c>
      <c r="L67" t="s">
        <v>26</v>
      </c>
      <c r="M67">
        <v>2214179069.5939999</v>
      </c>
      <c r="N67" t="s">
        <v>120</v>
      </c>
      <c r="O67">
        <v>1513</v>
      </c>
    </row>
    <row r="68" spans="1:22">
      <c r="A68" t="s">
        <v>286</v>
      </c>
      <c r="B68" t="s">
        <v>286</v>
      </c>
      <c r="C68">
        <v>2</v>
      </c>
      <c r="D68" t="s">
        <v>276</v>
      </c>
      <c r="E68" t="s">
        <v>287</v>
      </c>
      <c r="F68" t="s">
        <v>287</v>
      </c>
      <c r="G68">
        <v>0</v>
      </c>
      <c r="H68">
        <v>0</v>
      </c>
      <c r="I68">
        <v>0</v>
      </c>
      <c r="J68" t="s">
        <v>286</v>
      </c>
      <c r="K68" t="s">
        <v>278</v>
      </c>
      <c r="L68" t="s">
        <v>26</v>
      </c>
      <c r="M68">
        <v>52078712142.403</v>
      </c>
      <c r="N68" t="s">
        <v>279</v>
      </c>
      <c r="R68">
        <v>2198.81</v>
      </c>
    </row>
    <row r="69" spans="1:22">
      <c r="A69" t="s">
        <v>288</v>
      </c>
      <c r="B69" t="s">
        <v>288</v>
      </c>
      <c r="C69">
        <v>2</v>
      </c>
      <c r="D69" t="s">
        <v>276</v>
      </c>
      <c r="E69" t="s">
        <v>289</v>
      </c>
      <c r="F69" t="s">
        <v>289</v>
      </c>
      <c r="G69">
        <v>0</v>
      </c>
      <c r="H69">
        <v>0</v>
      </c>
      <c r="I69">
        <v>0</v>
      </c>
      <c r="J69" t="s">
        <v>288</v>
      </c>
      <c r="K69" t="s">
        <v>278</v>
      </c>
      <c r="L69" t="s">
        <v>26</v>
      </c>
      <c r="M69">
        <v>41539943806.242996</v>
      </c>
      <c r="N69" t="s">
        <v>279</v>
      </c>
      <c r="P69">
        <v>60.3</v>
      </c>
      <c r="Q69">
        <v>60.3</v>
      </c>
      <c r="R69">
        <v>1496.04</v>
      </c>
    </row>
    <row r="70" spans="1:22">
      <c r="A70" t="s">
        <v>290</v>
      </c>
      <c r="B70" t="s">
        <v>290</v>
      </c>
      <c r="C70">
        <v>2</v>
      </c>
      <c r="D70" t="s">
        <v>276</v>
      </c>
      <c r="E70" t="s">
        <v>291</v>
      </c>
      <c r="F70" t="s">
        <v>291</v>
      </c>
      <c r="G70">
        <v>0</v>
      </c>
      <c r="H70">
        <v>0</v>
      </c>
      <c r="I70">
        <v>0</v>
      </c>
      <c r="J70" t="s">
        <v>290</v>
      </c>
      <c r="K70" t="s">
        <v>278</v>
      </c>
      <c r="L70" t="s">
        <v>26</v>
      </c>
      <c r="M70">
        <v>112212815362.959</v>
      </c>
      <c r="N70" t="s">
        <v>279</v>
      </c>
      <c r="O70">
        <v>0</v>
      </c>
      <c r="R70">
        <v>4450.7669999999998</v>
      </c>
    </row>
    <row r="71" spans="1:22">
      <c r="A71" t="s">
        <v>292</v>
      </c>
      <c r="B71" t="s">
        <v>292</v>
      </c>
      <c r="C71">
        <v>2</v>
      </c>
      <c r="D71" t="s">
        <v>276</v>
      </c>
      <c r="E71" t="s">
        <v>293</v>
      </c>
      <c r="F71" t="s">
        <v>293</v>
      </c>
      <c r="G71">
        <v>0</v>
      </c>
      <c r="H71">
        <v>0</v>
      </c>
      <c r="I71">
        <v>0</v>
      </c>
      <c r="J71" t="s">
        <v>292</v>
      </c>
      <c r="K71" t="s">
        <v>278</v>
      </c>
      <c r="L71" t="s">
        <v>26</v>
      </c>
      <c r="M71">
        <v>25015746094.099998</v>
      </c>
      <c r="N71" t="s">
        <v>279</v>
      </c>
      <c r="R71">
        <v>2195.0749999999998</v>
      </c>
    </row>
    <row r="72" spans="1:22">
      <c r="A72" t="s">
        <v>283</v>
      </c>
      <c r="B72" t="s">
        <v>283</v>
      </c>
      <c r="C72">
        <v>2</v>
      </c>
      <c r="D72" t="s">
        <v>276</v>
      </c>
      <c r="E72" t="s">
        <v>284</v>
      </c>
      <c r="F72" t="s">
        <v>284</v>
      </c>
      <c r="G72">
        <v>0</v>
      </c>
      <c r="H72">
        <v>0</v>
      </c>
      <c r="I72">
        <v>0</v>
      </c>
      <c r="J72" t="s">
        <v>283</v>
      </c>
      <c r="K72" t="s">
        <v>285</v>
      </c>
      <c r="L72" t="s">
        <v>32</v>
      </c>
      <c r="M72">
        <v>33906278755.891998</v>
      </c>
      <c r="N72" t="s">
        <v>279</v>
      </c>
      <c r="R72">
        <v>5514.5924999999997</v>
      </c>
    </row>
    <row r="73" spans="1:22">
      <c r="A73" t="s">
        <v>280</v>
      </c>
      <c r="B73" t="s">
        <v>280</v>
      </c>
      <c r="C73">
        <v>2</v>
      </c>
      <c r="D73" t="s">
        <v>276</v>
      </c>
      <c r="E73" t="s">
        <v>281</v>
      </c>
      <c r="F73" t="s">
        <v>281</v>
      </c>
      <c r="G73">
        <v>0</v>
      </c>
      <c r="H73">
        <v>0</v>
      </c>
      <c r="I73">
        <v>0</v>
      </c>
      <c r="J73" t="s">
        <v>280</v>
      </c>
      <c r="K73" t="s">
        <v>282</v>
      </c>
      <c r="L73" t="s">
        <v>32</v>
      </c>
      <c r="M73">
        <v>57848873374.878998</v>
      </c>
      <c r="N73" t="s">
        <v>279</v>
      </c>
      <c r="P73">
        <v>222</v>
      </c>
      <c r="Q73">
        <v>222</v>
      </c>
      <c r="R73">
        <v>12652.643899999999</v>
      </c>
    </row>
    <row r="74" spans="1:22">
      <c r="A74" t="s">
        <v>275</v>
      </c>
      <c r="B74" t="s">
        <v>275</v>
      </c>
      <c r="C74">
        <v>2</v>
      </c>
      <c r="D74" t="s">
        <v>276</v>
      </c>
      <c r="E74" t="s">
        <v>277</v>
      </c>
      <c r="F74" t="s">
        <v>277</v>
      </c>
      <c r="H74">
        <v>0</v>
      </c>
      <c r="I74">
        <v>0</v>
      </c>
      <c r="J74" t="s">
        <v>275</v>
      </c>
      <c r="K74" t="s">
        <v>278</v>
      </c>
      <c r="L74" t="s">
        <v>26</v>
      </c>
      <c r="M74">
        <v>63347143651.456001</v>
      </c>
      <c r="N74" t="s">
        <v>279</v>
      </c>
    </row>
    <row r="75" spans="1:22">
      <c r="A75" t="s">
        <v>215</v>
      </c>
      <c r="B75" t="s">
        <v>215</v>
      </c>
      <c r="C75">
        <v>2</v>
      </c>
      <c r="D75" t="s">
        <v>29</v>
      </c>
      <c r="E75" t="s">
        <v>216</v>
      </c>
      <c r="F75" t="s">
        <v>216</v>
      </c>
      <c r="G75">
        <v>0</v>
      </c>
      <c r="H75">
        <v>0</v>
      </c>
      <c r="I75">
        <v>0</v>
      </c>
      <c r="J75" t="s">
        <v>215</v>
      </c>
      <c r="K75" t="s">
        <v>31</v>
      </c>
      <c r="L75" t="s">
        <v>32</v>
      </c>
      <c r="M75">
        <v>3033883765.0609999</v>
      </c>
      <c r="N75" t="s">
        <v>33</v>
      </c>
      <c r="O75">
        <v>50</v>
      </c>
      <c r="V75">
        <v>49</v>
      </c>
    </row>
    <row r="76" spans="1:22">
      <c r="A76" t="s">
        <v>217</v>
      </c>
      <c r="B76" t="s">
        <v>217</v>
      </c>
      <c r="C76">
        <v>2</v>
      </c>
      <c r="D76" t="s">
        <v>29</v>
      </c>
      <c r="E76" t="s">
        <v>218</v>
      </c>
      <c r="F76" t="s">
        <v>218</v>
      </c>
      <c r="G76">
        <v>0</v>
      </c>
      <c r="H76">
        <v>0</v>
      </c>
      <c r="I76">
        <v>0</v>
      </c>
      <c r="J76" t="s">
        <v>217</v>
      </c>
      <c r="K76" t="s">
        <v>31</v>
      </c>
      <c r="L76" t="s">
        <v>32</v>
      </c>
      <c r="M76">
        <v>5577557197.9280005</v>
      </c>
      <c r="N76" t="s">
        <v>33</v>
      </c>
    </row>
    <row r="77" spans="1:22">
      <c r="A77" t="s">
        <v>219</v>
      </c>
      <c r="B77" t="s">
        <v>219</v>
      </c>
      <c r="C77">
        <v>2</v>
      </c>
      <c r="D77" t="s">
        <v>29</v>
      </c>
      <c r="E77" t="s">
        <v>220</v>
      </c>
      <c r="F77" t="s">
        <v>220</v>
      </c>
      <c r="G77">
        <v>0</v>
      </c>
      <c r="H77">
        <v>0</v>
      </c>
      <c r="I77">
        <v>0</v>
      </c>
      <c r="J77" t="s">
        <v>219</v>
      </c>
      <c r="K77" t="s">
        <v>31</v>
      </c>
      <c r="L77" t="s">
        <v>26</v>
      </c>
      <c r="M77">
        <v>6839831680.8610001</v>
      </c>
      <c r="N77" t="s">
        <v>33</v>
      </c>
      <c r="O77">
        <v>409</v>
      </c>
    </row>
    <row r="78" spans="1:22">
      <c r="A78" t="s">
        <v>221</v>
      </c>
      <c r="B78" t="s">
        <v>221</v>
      </c>
      <c r="C78">
        <v>2</v>
      </c>
      <c r="D78" t="s">
        <v>29</v>
      </c>
      <c r="E78" t="s">
        <v>222</v>
      </c>
      <c r="F78" t="s">
        <v>222</v>
      </c>
      <c r="G78">
        <v>0</v>
      </c>
      <c r="H78">
        <v>0</v>
      </c>
      <c r="I78">
        <v>0</v>
      </c>
      <c r="J78" t="s">
        <v>221</v>
      </c>
      <c r="K78" t="s">
        <v>31</v>
      </c>
      <c r="L78" t="s">
        <v>26</v>
      </c>
      <c r="M78">
        <v>1282063419.2149999</v>
      </c>
      <c r="N78" t="s">
        <v>33</v>
      </c>
      <c r="O78">
        <v>1045</v>
      </c>
      <c r="V78">
        <v>30</v>
      </c>
    </row>
    <row r="79" spans="1:22">
      <c r="A79" t="s">
        <v>213</v>
      </c>
      <c r="B79" t="s">
        <v>213</v>
      </c>
      <c r="C79">
        <v>2</v>
      </c>
      <c r="D79" t="s">
        <v>29</v>
      </c>
      <c r="E79" t="s">
        <v>214</v>
      </c>
      <c r="F79" t="s">
        <v>214</v>
      </c>
      <c r="G79">
        <v>0</v>
      </c>
      <c r="H79">
        <v>0</v>
      </c>
      <c r="I79">
        <v>0</v>
      </c>
      <c r="J79" t="s">
        <v>213</v>
      </c>
      <c r="K79" t="s">
        <v>31</v>
      </c>
      <c r="L79" t="s">
        <v>26</v>
      </c>
      <c r="M79">
        <v>3075929329.3730001</v>
      </c>
      <c r="N79" t="s">
        <v>33</v>
      </c>
    </row>
    <row r="80" spans="1:22">
      <c r="A80" t="s">
        <v>223</v>
      </c>
      <c r="B80" t="s">
        <v>223</v>
      </c>
      <c r="C80">
        <v>2</v>
      </c>
      <c r="D80" t="s">
        <v>29</v>
      </c>
      <c r="E80" t="s">
        <v>224</v>
      </c>
      <c r="F80" t="s">
        <v>224</v>
      </c>
      <c r="G80">
        <v>0</v>
      </c>
      <c r="H80">
        <v>0</v>
      </c>
      <c r="I80">
        <v>0</v>
      </c>
      <c r="J80" t="s">
        <v>223</v>
      </c>
      <c r="K80" t="s">
        <v>31</v>
      </c>
      <c r="L80" t="s">
        <v>26</v>
      </c>
      <c r="M80">
        <v>2267721484.572</v>
      </c>
      <c r="N80" t="s">
        <v>33</v>
      </c>
      <c r="O80">
        <v>213</v>
      </c>
    </row>
    <row r="81" spans="1:22">
      <c r="A81" t="s">
        <v>225</v>
      </c>
      <c r="B81" t="s">
        <v>225</v>
      </c>
      <c r="C81">
        <v>2</v>
      </c>
      <c r="D81" t="s">
        <v>29</v>
      </c>
      <c r="E81" t="s">
        <v>226</v>
      </c>
      <c r="F81" t="s">
        <v>226</v>
      </c>
      <c r="G81">
        <v>0</v>
      </c>
      <c r="H81">
        <v>0</v>
      </c>
      <c r="I81">
        <v>0</v>
      </c>
      <c r="J81" t="s">
        <v>225</v>
      </c>
      <c r="K81" t="s">
        <v>31</v>
      </c>
      <c r="L81" t="s">
        <v>26</v>
      </c>
      <c r="M81">
        <v>721023135.06299996</v>
      </c>
      <c r="N81" t="s">
        <v>33</v>
      </c>
      <c r="O81">
        <v>870</v>
      </c>
      <c r="V81">
        <v>91</v>
      </c>
    </row>
    <row r="82" spans="1:22">
      <c r="A82" t="s">
        <v>74</v>
      </c>
      <c r="B82" t="s">
        <v>74</v>
      </c>
      <c r="C82">
        <v>2</v>
      </c>
      <c r="D82" t="s">
        <v>29</v>
      </c>
      <c r="E82" t="s">
        <v>75</v>
      </c>
      <c r="F82" t="s">
        <v>75</v>
      </c>
      <c r="G82">
        <v>0</v>
      </c>
      <c r="H82">
        <v>0</v>
      </c>
      <c r="I82">
        <v>0</v>
      </c>
      <c r="J82" t="s">
        <v>74</v>
      </c>
      <c r="K82" t="s">
        <v>31</v>
      </c>
      <c r="L82" t="s">
        <v>32</v>
      </c>
      <c r="M82">
        <v>3533421892.5960002</v>
      </c>
      <c r="N82" t="s">
        <v>33</v>
      </c>
      <c r="O82">
        <v>5434</v>
      </c>
    </row>
    <row r="83" spans="1:22">
      <c r="A83" t="s">
        <v>76</v>
      </c>
      <c r="B83" t="s">
        <v>76</v>
      </c>
      <c r="C83">
        <v>2</v>
      </c>
      <c r="D83" t="s">
        <v>29</v>
      </c>
      <c r="E83" t="s">
        <v>77</v>
      </c>
      <c r="F83" t="s">
        <v>77</v>
      </c>
      <c r="G83">
        <v>0</v>
      </c>
      <c r="H83">
        <v>0</v>
      </c>
      <c r="I83">
        <v>0</v>
      </c>
      <c r="J83" t="s">
        <v>76</v>
      </c>
      <c r="K83" t="s">
        <v>31</v>
      </c>
      <c r="L83" t="s">
        <v>32</v>
      </c>
      <c r="M83">
        <v>8319098071.3100004</v>
      </c>
      <c r="N83" t="s">
        <v>33</v>
      </c>
      <c r="O83">
        <v>42</v>
      </c>
    </row>
    <row r="84" spans="1:22">
      <c r="A84" t="s">
        <v>78</v>
      </c>
      <c r="B84" t="s">
        <v>78</v>
      </c>
      <c r="C84">
        <v>2</v>
      </c>
      <c r="D84" t="s">
        <v>29</v>
      </c>
      <c r="E84" t="s">
        <v>79</v>
      </c>
      <c r="F84" t="s">
        <v>79</v>
      </c>
      <c r="G84">
        <v>0</v>
      </c>
      <c r="H84">
        <v>0</v>
      </c>
      <c r="I84">
        <v>0</v>
      </c>
      <c r="J84" t="s">
        <v>78</v>
      </c>
      <c r="K84" t="s">
        <v>31</v>
      </c>
      <c r="L84" t="s">
        <v>26</v>
      </c>
      <c r="M84">
        <v>1553709609.2539999</v>
      </c>
      <c r="N84" t="s">
        <v>33</v>
      </c>
      <c r="O84">
        <v>60</v>
      </c>
    </row>
    <row r="85" spans="1:22">
      <c r="A85" t="s">
        <v>80</v>
      </c>
      <c r="B85" t="s">
        <v>80</v>
      </c>
      <c r="C85">
        <v>2</v>
      </c>
      <c r="D85" t="s">
        <v>29</v>
      </c>
      <c r="E85" t="s">
        <v>81</v>
      </c>
      <c r="F85" t="s">
        <v>81</v>
      </c>
      <c r="G85">
        <v>0</v>
      </c>
      <c r="H85">
        <v>0</v>
      </c>
      <c r="I85">
        <v>0</v>
      </c>
      <c r="J85" t="s">
        <v>80</v>
      </c>
      <c r="K85" t="s">
        <v>31</v>
      </c>
      <c r="L85" t="s">
        <v>26</v>
      </c>
      <c r="M85">
        <v>2033785284.0220001</v>
      </c>
      <c r="N85" t="s">
        <v>33</v>
      </c>
      <c r="O85">
        <v>106</v>
      </c>
      <c r="V85">
        <v>80</v>
      </c>
    </row>
    <row r="86" spans="1:22">
      <c r="A86" t="s">
        <v>82</v>
      </c>
      <c r="B86" t="s">
        <v>82</v>
      </c>
      <c r="C86">
        <v>2</v>
      </c>
      <c r="D86" t="s">
        <v>29</v>
      </c>
      <c r="E86" t="s">
        <v>83</v>
      </c>
      <c r="F86" t="s">
        <v>83</v>
      </c>
      <c r="G86">
        <v>0</v>
      </c>
      <c r="H86">
        <v>0</v>
      </c>
      <c r="I86">
        <v>0</v>
      </c>
      <c r="J86" t="s">
        <v>82</v>
      </c>
      <c r="K86" t="s">
        <v>31</v>
      </c>
      <c r="L86" t="s">
        <v>26</v>
      </c>
      <c r="M86">
        <v>4792931359.4069996</v>
      </c>
      <c r="N86" t="s">
        <v>33</v>
      </c>
      <c r="O86">
        <v>2567</v>
      </c>
    </row>
    <row r="87" spans="1:22">
      <c r="A87" t="s">
        <v>84</v>
      </c>
      <c r="B87" t="s">
        <v>84</v>
      </c>
      <c r="C87">
        <v>2</v>
      </c>
      <c r="D87" t="s">
        <v>29</v>
      </c>
      <c r="E87" t="s">
        <v>85</v>
      </c>
      <c r="F87" t="s">
        <v>85</v>
      </c>
      <c r="G87">
        <v>0</v>
      </c>
      <c r="H87">
        <v>0</v>
      </c>
      <c r="I87">
        <v>0</v>
      </c>
      <c r="J87" t="s">
        <v>84</v>
      </c>
      <c r="K87" t="s">
        <v>31</v>
      </c>
      <c r="L87" t="s">
        <v>26</v>
      </c>
      <c r="M87">
        <v>4932082868.2559996</v>
      </c>
      <c r="N87" t="s">
        <v>86</v>
      </c>
      <c r="O87">
        <v>401</v>
      </c>
    </row>
    <row r="88" spans="1:22">
      <c r="A88" t="s">
        <v>28</v>
      </c>
      <c r="B88" t="s">
        <v>28</v>
      </c>
      <c r="C88">
        <v>2</v>
      </c>
      <c r="D88" t="s">
        <v>29</v>
      </c>
      <c r="E88" t="s">
        <v>30</v>
      </c>
      <c r="F88" t="s">
        <v>30</v>
      </c>
      <c r="G88">
        <v>0</v>
      </c>
      <c r="H88">
        <v>0</v>
      </c>
      <c r="I88">
        <v>0</v>
      </c>
      <c r="J88" t="s">
        <v>28</v>
      </c>
      <c r="K88" t="s">
        <v>31</v>
      </c>
      <c r="L88" t="s">
        <v>32</v>
      </c>
      <c r="M88">
        <v>5940546659.9720001</v>
      </c>
      <c r="N88" t="s">
        <v>33</v>
      </c>
      <c r="O88">
        <v>1722</v>
      </c>
    </row>
    <row r="89" spans="1:22">
      <c r="A89" t="s">
        <v>257</v>
      </c>
      <c r="B89" t="s">
        <v>257</v>
      </c>
      <c r="C89">
        <v>2</v>
      </c>
      <c r="D89" t="s">
        <v>29</v>
      </c>
      <c r="E89" t="s">
        <v>258</v>
      </c>
      <c r="F89" t="s">
        <v>258</v>
      </c>
      <c r="G89">
        <v>0</v>
      </c>
      <c r="H89">
        <v>0</v>
      </c>
      <c r="I89">
        <v>0</v>
      </c>
      <c r="J89" t="s">
        <v>257</v>
      </c>
      <c r="K89" t="s">
        <v>31</v>
      </c>
      <c r="L89" t="s">
        <v>26</v>
      </c>
      <c r="M89">
        <v>5892225937.3929996</v>
      </c>
      <c r="N89" t="s">
        <v>86</v>
      </c>
    </row>
    <row r="90" spans="1:22">
      <c r="A90" t="s">
        <v>259</v>
      </c>
      <c r="B90" t="s">
        <v>259</v>
      </c>
      <c r="C90">
        <v>2</v>
      </c>
      <c r="D90" t="s">
        <v>29</v>
      </c>
      <c r="E90" t="s">
        <v>260</v>
      </c>
      <c r="F90" t="s">
        <v>260</v>
      </c>
      <c r="G90">
        <v>0</v>
      </c>
      <c r="H90">
        <v>0</v>
      </c>
      <c r="I90">
        <v>0</v>
      </c>
      <c r="J90" t="s">
        <v>259</v>
      </c>
      <c r="K90" t="s">
        <v>31</v>
      </c>
      <c r="L90" t="s">
        <v>26</v>
      </c>
      <c r="M90">
        <v>6216160732.8900003</v>
      </c>
      <c r="N90" t="s">
        <v>86</v>
      </c>
    </row>
    <row r="91" spans="1:22">
      <c r="A91" t="s">
        <v>261</v>
      </c>
      <c r="B91" t="s">
        <v>261</v>
      </c>
      <c r="C91">
        <v>2</v>
      </c>
      <c r="D91" t="s">
        <v>29</v>
      </c>
      <c r="E91" t="s">
        <v>262</v>
      </c>
      <c r="F91" t="s">
        <v>262</v>
      </c>
      <c r="G91">
        <v>0</v>
      </c>
      <c r="H91">
        <v>0</v>
      </c>
      <c r="I91">
        <v>0</v>
      </c>
      <c r="J91" t="s">
        <v>261</v>
      </c>
      <c r="K91" t="s">
        <v>31</v>
      </c>
      <c r="L91" t="s">
        <v>26</v>
      </c>
      <c r="M91">
        <v>897165947.87600005</v>
      </c>
      <c r="N91" t="s">
        <v>86</v>
      </c>
      <c r="O91">
        <v>100</v>
      </c>
    </row>
    <row r="92" spans="1:22">
      <c r="A92" t="s">
        <v>263</v>
      </c>
      <c r="B92" t="s">
        <v>263</v>
      </c>
      <c r="C92">
        <v>2</v>
      </c>
      <c r="D92" t="s">
        <v>29</v>
      </c>
      <c r="E92" t="s">
        <v>264</v>
      </c>
      <c r="F92" t="s">
        <v>264</v>
      </c>
      <c r="G92">
        <v>0</v>
      </c>
      <c r="H92">
        <v>0</v>
      </c>
      <c r="I92">
        <v>0</v>
      </c>
      <c r="J92" t="s">
        <v>263</v>
      </c>
      <c r="K92" t="s">
        <v>229</v>
      </c>
      <c r="L92" t="s">
        <v>32</v>
      </c>
      <c r="M92">
        <v>12590833097.021</v>
      </c>
      <c r="N92" t="s">
        <v>248</v>
      </c>
      <c r="O92">
        <v>1400</v>
      </c>
      <c r="T92">
        <v>1320</v>
      </c>
    </row>
    <row r="93" spans="1:22">
      <c r="A93" t="s">
        <v>265</v>
      </c>
      <c r="B93" t="s">
        <v>265</v>
      </c>
      <c r="C93">
        <v>2</v>
      </c>
      <c r="D93" t="s">
        <v>29</v>
      </c>
      <c r="E93" t="s">
        <v>266</v>
      </c>
      <c r="F93" t="s">
        <v>266</v>
      </c>
      <c r="G93">
        <v>0</v>
      </c>
      <c r="H93">
        <v>0</v>
      </c>
      <c r="I93">
        <v>0</v>
      </c>
      <c r="J93" t="s">
        <v>265</v>
      </c>
      <c r="K93" t="s">
        <v>229</v>
      </c>
      <c r="L93" t="s">
        <v>26</v>
      </c>
      <c r="M93">
        <v>2874794264.632</v>
      </c>
      <c r="N93" t="s">
        <v>86</v>
      </c>
      <c r="O93">
        <v>1455</v>
      </c>
    </row>
    <row r="94" spans="1:22">
      <c r="A94" t="s">
        <v>267</v>
      </c>
      <c r="B94" t="s">
        <v>267</v>
      </c>
      <c r="C94">
        <v>2</v>
      </c>
      <c r="D94" t="s">
        <v>29</v>
      </c>
      <c r="E94" t="s">
        <v>268</v>
      </c>
      <c r="F94" t="s">
        <v>268</v>
      </c>
      <c r="G94">
        <v>0</v>
      </c>
      <c r="H94">
        <v>0</v>
      </c>
      <c r="I94">
        <v>0</v>
      </c>
      <c r="J94" t="s">
        <v>267</v>
      </c>
      <c r="K94" t="s">
        <v>229</v>
      </c>
      <c r="L94" t="s">
        <v>32</v>
      </c>
      <c r="M94">
        <v>3663361830.9130001</v>
      </c>
      <c r="N94" t="s">
        <v>248</v>
      </c>
      <c r="O94">
        <v>800</v>
      </c>
    </row>
    <row r="95" spans="1:22">
      <c r="A95" t="s">
        <v>269</v>
      </c>
      <c r="B95" t="s">
        <v>269</v>
      </c>
      <c r="C95">
        <v>2</v>
      </c>
      <c r="D95" t="s">
        <v>29</v>
      </c>
      <c r="E95" t="s">
        <v>270</v>
      </c>
      <c r="F95" t="s">
        <v>270</v>
      </c>
      <c r="G95">
        <v>0</v>
      </c>
      <c r="H95">
        <v>0</v>
      </c>
      <c r="I95">
        <v>0</v>
      </c>
      <c r="J95" t="s">
        <v>269</v>
      </c>
      <c r="K95" t="s">
        <v>229</v>
      </c>
      <c r="L95" t="s">
        <v>32</v>
      </c>
      <c r="M95">
        <v>107886046.984</v>
      </c>
      <c r="N95" t="s">
        <v>86</v>
      </c>
    </row>
    <row r="96" spans="1:22">
      <c r="A96" t="s">
        <v>271</v>
      </c>
      <c r="B96" t="s">
        <v>271</v>
      </c>
      <c r="C96">
        <v>2</v>
      </c>
      <c r="D96" t="s">
        <v>29</v>
      </c>
      <c r="E96" t="s">
        <v>272</v>
      </c>
      <c r="F96" t="s">
        <v>272</v>
      </c>
      <c r="G96">
        <v>0</v>
      </c>
      <c r="H96">
        <v>0</v>
      </c>
      <c r="I96">
        <v>0</v>
      </c>
      <c r="J96" t="s">
        <v>271</v>
      </c>
      <c r="K96" t="s">
        <v>229</v>
      </c>
      <c r="L96" t="s">
        <v>32</v>
      </c>
      <c r="M96">
        <v>216327215.118</v>
      </c>
      <c r="N96" t="s">
        <v>86</v>
      </c>
    </row>
    <row r="97" spans="1:22">
      <c r="A97" t="s">
        <v>230</v>
      </c>
      <c r="B97" t="s">
        <v>230</v>
      </c>
      <c r="C97">
        <v>2</v>
      </c>
      <c r="D97" t="s">
        <v>29</v>
      </c>
      <c r="E97" t="s">
        <v>231</v>
      </c>
      <c r="F97" t="s">
        <v>231</v>
      </c>
      <c r="G97">
        <v>0</v>
      </c>
      <c r="H97">
        <v>0</v>
      </c>
      <c r="I97">
        <v>0</v>
      </c>
      <c r="J97" t="s">
        <v>230</v>
      </c>
      <c r="K97" t="s">
        <v>229</v>
      </c>
      <c r="L97" t="s">
        <v>32</v>
      </c>
      <c r="M97">
        <v>435723183.45999998</v>
      </c>
      <c r="N97" t="s">
        <v>86</v>
      </c>
      <c r="O97">
        <v>408</v>
      </c>
      <c r="V97">
        <v>80</v>
      </c>
    </row>
    <row r="98" spans="1:22">
      <c r="A98" t="s">
        <v>236</v>
      </c>
      <c r="B98" t="s">
        <v>236</v>
      </c>
      <c r="C98">
        <v>2</v>
      </c>
      <c r="D98" t="s">
        <v>29</v>
      </c>
      <c r="E98" t="s">
        <v>237</v>
      </c>
      <c r="F98" t="s">
        <v>237</v>
      </c>
      <c r="G98">
        <v>0</v>
      </c>
      <c r="H98">
        <v>0</v>
      </c>
      <c r="I98">
        <v>0</v>
      </c>
      <c r="J98" t="s">
        <v>236</v>
      </c>
      <c r="K98" t="s">
        <v>229</v>
      </c>
      <c r="L98" t="s">
        <v>32</v>
      </c>
      <c r="M98">
        <v>352393377.38999999</v>
      </c>
      <c r="N98" t="s">
        <v>86</v>
      </c>
    </row>
    <row r="99" spans="1:22">
      <c r="A99" t="s">
        <v>238</v>
      </c>
      <c r="B99" t="s">
        <v>238</v>
      </c>
      <c r="C99">
        <v>2</v>
      </c>
      <c r="D99" t="s">
        <v>29</v>
      </c>
      <c r="E99" t="s">
        <v>239</v>
      </c>
      <c r="F99" t="s">
        <v>239</v>
      </c>
      <c r="G99">
        <v>0</v>
      </c>
      <c r="H99">
        <v>0</v>
      </c>
      <c r="I99">
        <v>0</v>
      </c>
      <c r="J99" t="s">
        <v>238</v>
      </c>
      <c r="K99" t="s">
        <v>229</v>
      </c>
      <c r="L99" t="s">
        <v>32</v>
      </c>
      <c r="M99">
        <v>465428495.86000001</v>
      </c>
      <c r="N99" t="s">
        <v>86</v>
      </c>
    </row>
    <row r="100" spans="1:22">
      <c r="A100" t="s">
        <v>240</v>
      </c>
      <c r="B100" t="s">
        <v>240</v>
      </c>
      <c r="C100">
        <v>2</v>
      </c>
      <c r="D100" t="s">
        <v>29</v>
      </c>
      <c r="E100" t="s">
        <v>241</v>
      </c>
      <c r="F100" t="s">
        <v>241</v>
      </c>
      <c r="G100">
        <v>0</v>
      </c>
      <c r="H100">
        <v>0</v>
      </c>
      <c r="I100">
        <v>0</v>
      </c>
      <c r="J100" t="s">
        <v>240</v>
      </c>
      <c r="K100" t="s">
        <v>229</v>
      </c>
      <c r="L100" t="s">
        <v>26</v>
      </c>
      <c r="M100">
        <v>5749142812.5319996</v>
      </c>
      <c r="N100" t="s">
        <v>86</v>
      </c>
      <c r="O100">
        <v>1540</v>
      </c>
      <c r="V100">
        <v>63</v>
      </c>
    </row>
    <row r="101" spans="1:22">
      <c r="A101" t="s">
        <v>242</v>
      </c>
      <c r="B101" t="s">
        <v>242</v>
      </c>
      <c r="C101">
        <v>2</v>
      </c>
      <c r="D101" t="s">
        <v>29</v>
      </c>
      <c r="E101" t="s">
        <v>243</v>
      </c>
      <c r="F101" t="s">
        <v>243</v>
      </c>
      <c r="G101">
        <v>0</v>
      </c>
      <c r="H101">
        <v>0</v>
      </c>
      <c r="I101">
        <v>0</v>
      </c>
      <c r="J101" t="s">
        <v>242</v>
      </c>
      <c r="K101" t="s">
        <v>229</v>
      </c>
      <c r="L101" t="s">
        <v>26</v>
      </c>
      <c r="M101">
        <v>5473680025.6450005</v>
      </c>
      <c r="N101" t="s">
        <v>86</v>
      </c>
      <c r="O101">
        <v>420</v>
      </c>
    </row>
    <row r="102" spans="1:22">
      <c r="A102" t="s">
        <v>244</v>
      </c>
      <c r="B102" t="s">
        <v>244</v>
      </c>
      <c r="C102">
        <v>2</v>
      </c>
      <c r="D102" t="s">
        <v>29</v>
      </c>
      <c r="E102" t="s">
        <v>245</v>
      </c>
      <c r="F102" t="s">
        <v>245</v>
      </c>
      <c r="G102">
        <v>0</v>
      </c>
      <c r="H102">
        <v>0</v>
      </c>
      <c r="I102">
        <v>0</v>
      </c>
      <c r="J102" t="s">
        <v>244</v>
      </c>
      <c r="K102" t="s">
        <v>229</v>
      </c>
      <c r="L102" t="s">
        <v>26</v>
      </c>
      <c r="M102">
        <v>4160438846.119</v>
      </c>
      <c r="N102" t="s">
        <v>86</v>
      </c>
      <c r="O102">
        <v>44</v>
      </c>
    </row>
    <row r="103" spans="1:22">
      <c r="A103" t="s">
        <v>246</v>
      </c>
      <c r="B103" t="s">
        <v>246</v>
      </c>
      <c r="C103">
        <v>2</v>
      </c>
      <c r="D103" t="s">
        <v>29</v>
      </c>
      <c r="E103" t="s">
        <v>247</v>
      </c>
      <c r="F103" t="s">
        <v>247</v>
      </c>
      <c r="G103">
        <v>0</v>
      </c>
      <c r="H103">
        <v>0</v>
      </c>
      <c r="I103">
        <v>0</v>
      </c>
      <c r="J103" t="s">
        <v>246</v>
      </c>
      <c r="K103" t="s">
        <v>229</v>
      </c>
      <c r="L103" t="s">
        <v>32</v>
      </c>
      <c r="M103">
        <v>3740104856.6989999</v>
      </c>
      <c r="N103" t="s">
        <v>248</v>
      </c>
      <c r="O103">
        <v>3043</v>
      </c>
    </row>
    <row r="104" spans="1:22">
      <c r="A104" t="s">
        <v>249</v>
      </c>
      <c r="B104" t="s">
        <v>249</v>
      </c>
      <c r="C104">
        <v>2</v>
      </c>
      <c r="D104" t="s">
        <v>29</v>
      </c>
      <c r="E104" t="s">
        <v>250</v>
      </c>
      <c r="F104" t="s">
        <v>250</v>
      </c>
      <c r="G104">
        <v>0</v>
      </c>
      <c r="H104">
        <v>0</v>
      </c>
      <c r="I104">
        <v>0</v>
      </c>
      <c r="J104" t="s">
        <v>249</v>
      </c>
      <c r="K104" t="s">
        <v>229</v>
      </c>
      <c r="L104" t="s">
        <v>26</v>
      </c>
      <c r="M104">
        <v>7492343221.8199997</v>
      </c>
      <c r="N104" t="s">
        <v>86</v>
      </c>
      <c r="O104">
        <v>1268.0999999999999</v>
      </c>
    </row>
    <row r="105" spans="1:22">
      <c r="A105" t="s">
        <v>273</v>
      </c>
      <c r="B105" t="s">
        <v>273</v>
      </c>
      <c r="C105">
        <v>2</v>
      </c>
      <c r="D105" t="s">
        <v>29</v>
      </c>
      <c r="E105" t="s">
        <v>274</v>
      </c>
      <c r="F105" t="s">
        <v>274</v>
      </c>
      <c r="G105">
        <v>0</v>
      </c>
      <c r="H105">
        <v>0</v>
      </c>
      <c r="I105">
        <v>0</v>
      </c>
      <c r="J105" t="s">
        <v>273</v>
      </c>
      <c r="K105" t="s">
        <v>229</v>
      </c>
      <c r="L105" t="s">
        <v>26</v>
      </c>
      <c r="M105">
        <v>6130719903.6759996</v>
      </c>
      <c r="N105" t="s">
        <v>86</v>
      </c>
      <c r="O105">
        <v>50</v>
      </c>
      <c r="T105">
        <v>3260</v>
      </c>
    </row>
    <row r="106" spans="1:22">
      <c r="A106" t="s">
        <v>227</v>
      </c>
      <c r="B106" t="s">
        <v>227</v>
      </c>
      <c r="C106">
        <v>2</v>
      </c>
      <c r="D106" t="s">
        <v>29</v>
      </c>
      <c r="E106" t="s">
        <v>228</v>
      </c>
      <c r="F106" t="s">
        <v>228</v>
      </c>
      <c r="G106">
        <v>0</v>
      </c>
      <c r="H106">
        <v>0</v>
      </c>
      <c r="I106">
        <v>0</v>
      </c>
      <c r="J106" t="s">
        <v>227</v>
      </c>
      <c r="K106" t="s">
        <v>229</v>
      </c>
      <c r="L106" t="s">
        <v>26</v>
      </c>
      <c r="M106">
        <v>3603792903.9749999</v>
      </c>
      <c r="N106" t="s">
        <v>86</v>
      </c>
      <c r="O106">
        <v>140</v>
      </c>
    </row>
    <row r="107" spans="1:22">
      <c r="A107" t="s">
        <v>232</v>
      </c>
      <c r="B107" t="s">
        <v>232</v>
      </c>
      <c r="C107">
        <v>2</v>
      </c>
      <c r="D107" t="s">
        <v>29</v>
      </c>
      <c r="E107" t="s">
        <v>233</v>
      </c>
      <c r="F107" t="s">
        <v>233</v>
      </c>
      <c r="G107">
        <v>0</v>
      </c>
      <c r="H107">
        <v>0</v>
      </c>
      <c r="I107">
        <v>0</v>
      </c>
      <c r="J107" t="s">
        <v>232</v>
      </c>
      <c r="K107" t="s">
        <v>229</v>
      </c>
      <c r="L107" t="s">
        <v>26</v>
      </c>
      <c r="M107">
        <v>6756775065.0489998</v>
      </c>
      <c r="N107" t="s">
        <v>86</v>
      </c>
      <c r="O107">
        <v>955</v>
      </c>
    </row>
    <row r="108" spans="1:22">
      <c r="A108" t="s">
        <v>234</v>
      </c>
      <c r="B108" t="s">
        <v>234</v>
      </c>
      <c r="C108">
        <v>2</v>
      </c>
      <c r="D108" t="s">
        <v>29</v>
      </c>
      <c r="E108" t="s">
        <v>235</v>
      </c>
      <c r="F108" t="s">
        <v>235</v>
      </c>
      <c r="G108">
        <v>0</v>
      </c>
      <c r="H108">
        <v>0</v>
      </c>
      <c r="I108">
        <v>0</v>
      </c>
      <c r="J108" t="s">
        <v>234</v>
      </c>
      <c r="K108" t="s">
        <v>31</v>
      </c>
      <c r="L108" t="s">
        <v>26</v>
      </c>
      <c r="M108">
        <v>13189600614.18</v>
      </c>
      <c r="N108" t="s">
        <v>86</v>
      </c>
      <c r="O108">
        <v>2857</v>
      </c>
      <c r="P108">
        <v>2184</v>
      </c>
      <c r="S108">
        <v>88.1</v>
      </c>
    </row>
    <row r="109" spans="1:22">
      <c r="A109" t="s">
        <v>251</v>
      </c>
      <c r="B109" t="s">
        <v>251</v>
      </c>
      <c r="C109">
        <v>2</v>
      </c>
      <c r="D109" t="s">
        <v>29</v>
      </c>
      <c r="E109" t="s">
        <v>252</v>
      </c>
      <c r="F109" t="s">
        <v>252</v>
      </c>
      <c r="G109">
        <v>0</v>
      </c>
      <c r="H109">
        <v>0</v>
      </c>
      <c r="I109">
        <v>0</v>
      </c>
      <c r="J109" t="s">
        <v>251</v>
      </c>
      <c r="K109" t="s">
        <v>31</v>
      </c>
      <c r="L109" t="s">
        <v>26</v>
      </c>
      <c r="M109">
        <v>7654030672.5279999</v>
      </c>
      <c r="N109" t="s">
        <v>86</v>
      </c>
      <c r="O109">
        <v>2941.1224321</v>
      </c>
    </row>
    <row r="110" spans="1:22">
      <c r="A110" t="s">
        <v>253</v>
      </c>
      <c r="B110" t="s">
        <v>253</v>
      </c>
      <c r="C110">
        <v>2</v>
      </c>
      <c r="D110" t="s">
        <v>29</v>
      </c>
      <c r="E110" t="s">
        <v>254</v>
      </c>
      <c r="F110" t="s">
        <v>254</v>
      </c>
      <c r="G110">
        <v>0</v>
      </c>
      <c r="H110">
        <v>0</v>
      </c>
      <c r="I110">
        <v>0</v>
      </c>
      <c r="J110" t="s">
        <v>253</v>
      </c>
      <c r="K110" t="s">
        <v>205</v>
      </c>
      <c r="L110" t="s">
        <v>32</v>
      </c>
      <c r="M110">
        <v>6507719871.5480003</v>
      </c>
      <c r="N110" t="s">
        <v>206</v>
      </c>
    </row>
    <row r="111" spans="1:22">
      <c r="A111" t="s">
        <v>255</v>
      </c>
      <c r="B111" t="s">
        <v>255</v>
      </c>
      <c r="C111">
        <v>2</v>
      </c>
      <c r="D111" t="s">
        <v>29</v>
      </c>
      <c r="E111" t="s">
        <v>256</v>
      </c>
      <c r="F111" t="s">
        <v>256</v>
      </c>
      <c r="G111">
        <v>0</v>
      </c>
      <c r="H111">
        <v>0</v>
      </c>
      <c r="I111">
        <v>0</v>
      </c>
      <c r="J111" t="s">
        <v>255</v>
      </c>
      <c r="K111" t="s">
        <v>205</v>
      </c>
      <c r="L111" t="s">
        <v>26</v>
      </c>
      <c r="M111">
        <v>41018101635.831001</v>
      </c>
      <c r="N111" t="s">
        <v>206</v>
      </c>
      <c r="P111">
        <v>860</v>
      </c>
      <c r="Q111">
        <v>440</v>
      </c>
      <c r="R111">
        <v>67.400000000000006</v>
      </c>
      <c r="S111">
        <v>478.4</v>
      </c>
    </row>
    <row r="112" spans="1:22">
      <c r="A112" t="s">
        <v>203</v>
      </c>
      <c r="B112" t="s">
        <v>203</v>
      </c>
      <c r="C112">
        <v>2</v>
      </c>
      <c r="D112" t="s">
        <v>29</v>
      </c>
      <c r="E112" t="s">
        <v>204</v>
      </c>
      <c r="F112" t="s">
        <v>204</v>
      </c>
      <c r="G112">
        <v>0</v>
      </c>
      <c r="H112">
        <v>0</v>
      </c>
      <c r="I112">
        <v>0</v>
      </c>
      <c r="J112" t="s">
        <v>203</v>
      </c>
      <c r="K112" t="s">
        <v>205</v>
      </c>
      <c r="L112" t="s">
        <v>32</v>
      </c>
      <c r="M112">
        <v>13399607336.945999</v>
      </c>
      <c r="N112" t="s">
        <v>206</v>
      </c>
      <c r="O112">
        <v>144</v>
      </c>
      <c r="P112">
        <v>75</v>
      </c>
      <c r="R112">
        <v>61.4</v>
      </c>
      <c r="S112">
        <v>149.19999999999999</v>
      </c>
    </row>
    <row r="113" spans="1:19">
      <c r="A113" t="s">
        <v>207</v>
      </c>
      <c r="B113" t="s">
        <v>207</v>
      </c>
      <c r="C113">
        <v>2</v>
      </c>
      <c r="D113" t="s">
        <v>29</v>
      </c>
      <c r="E113" t="s">
        <v>208</v>
      </c>
      <c r="F113" t="s">
        <v>208</v>
      </c>
      <c r="G113">
        <v>0</v>
      </c>
      <c r="H113">
        <v>0</v>
      </c>
      <c r="I113">
        <v>0</v>
      </c>
      <c r="J113" t="s">
        <v>207</v>
      </c>
      <c r="K113" t="s">
        <v>205</v>
      </c>
      <c r="L113" t="s">
        <v>26</v>
      </c>
      <c r="M113">
        <v>1978788088.405</v>
      </c>
      <c r="N113" t="s">
        <v>206</v>
      </c>
      <c r="P113">
        <v>153</v>
      </c>
    </row>
    <row r="114" spans="1:19">
      <c r="A114" t="s">
        <v>209</v>
      </c>
      <c r="B114" t="s">
        <v>209</v>
      </c>
      <c r="C114">
        <v>2</v>
      </c>
      <c r="D114" t="s">
        <v>29</v>
      </c>
      <c r="E114" t="s">
        <v>210</v>
      </c>
      <c r="F114" t="s">
        <v>210</v>
      </c>
      <c r="G114">
        <v>0</v>
      </c>
      <c r="H114">
        <v>0</v>
      </c>
      <c r="I114">
        <v>0</v>
      </c>
      <c r="J114" t="s">
        <v>209</v>
      </c>
      <c r="K114" t="s">
        <v>205</v>
      </c>
      <c r="L114" t="s">
        <v>26</v>
      </c>
      <c r="M114">
        <v>15890962249.989</v>
      </c>
      <c r="N114" t="s">
        <v>206</v>
      </c>
      <c r="S114">
        <v>107</v>
      </c>
    </row>
    <row r="115" spans="1:19">
      <c r="A115" t="s">
        <v>211</v>
      </c>
      <c r="B115" t="s">
        <v>211</v>
      </c>
      <c r="C115">
        <v>2</v>
      </c>
      <c r="D115" t="s">
        <v>29</v>
      </c>
      <c r="E115" t="s">
        <v>212</v>
      </c>
      <c r="F115" t="s">
        <v>212</v>
      </c>
      <c r="G115">
        <v>0</v>
      </c>
      <c r="H115">
        <v>0</v>
      </c>
      <c r="I115">
        <v>0</v>
      </c>
      <c r="J115" t="s">
        <v>211</v>
      </c>
      <c r="K115" t="s">
        <v>205</v>
      </c>
      <c r="L115" t="s">
        <v>26</v>
      </c>
      <c r="M115">
        <v>14156427978.679001</v>
      </c>
      <c r="N115" t="s">
        <v>206</v>
      </c>
      <c r="O115">
        <v>466</v>
      </c>
    </row>
  </sheetData>
  <autoFilter ref="A1:V115" xr:uid="{00000000-0009-0000-0000-000003000000}">
    <sortState xmlns:xlrd2="http://schemas.microsoft.com/office/spreadsheetml/2017/richdata2" ref="A2:V115">
      <sortCondition ref="B1:B11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"/>
  <sheetViews>
    <sheetView workbookViewId="0">
      <selection activeCell="I35" sqref="I35"/>
    </sheetView>
  </sheetViews>
  <sheetFormatPr defaultRowHeight="15"/>
  <cols>
    <col min="2" max="2" width="31.7109375" bestFit="1" customWidth="1"/>
  </cols>
  <sheetData>
    <row r="1" spans="1:13">
      <c r="A1" t="s">
        <v>319</v>
      </c>
      <c r="B1" t="s">
        <v>318</v>
      </c>
      <c r="C1" s="11" t="s">
        <v>50</v>
      </c>
      <c r="D1" s="11" t="s">
        <v>23</v>
      </c>
      <c r="E1" s="11" t="s">
        <v>42</v>
      </c>
      <c r="F1" s="11" t="s">
        <v>102</v>
      </c>
      <c r="G1" s="11" t="s">
        <v>276</v>
      </c>
      <c r="H1" s="11" t="s">
        <v>29</v>
      </c>
    </row>
    <row r="2" spans="1:13">
      <c r="A2" t="s">
        <v>317</v>
      </c>
      <c r="B2" s="11" t="s">
        <v>315</v>
      </c>
      <c r="C2" s="11">
        <v>354.4</v>
      </c>
      <c r="D2" s="11">
        <v>0</v>
      </c>
      <c r="E2" s="11">
        <v>2337.7798457378058</v>
      </c>
      <c r="F2" s="11">
        <v>1580</v>
      </c>
      <c r="G2" s="11">
        <v>0</v>
      </c>
      <c r="H2" s="11">
        <v>18</v>
      </c>
      <c r="I2" s="12"/>
      <c r="J2" s="12"/>
      <c r="K2" s="12"/>
      <c r="L2" s="12"/>
      <c r="M2" s="12"/>
    </row>
    <row r="3" spans="1:13">
      <c r="A3" t="s">
        <v>317</v>
      </c>
      <c r="B3" s="11" t="s">
        <v>307</v>
      </c>
      <c r="C3" s="11">
        <v>4612.1000000000004</v>
      </c>
      <c r="D3" s="11">
        <v>29573.720054347828</v>
      </c>
      <c r="E3" s="11">
        <v>859.07630426219396</v>
      </c>
      <c r="F3" s="11">
        <v>11551.5</v>
      </c>
      <c r="G3" s="11">
        <v>0</v>
      </c>
      <c r="H3" s="11">
        <v>33675.460001095998</v>
      </c>
      <c r="I3" s="12"/>
      <c r="J3" s="12"/>
      <c r="K3" s="12"/>
      <c r="L3" s="12"/>
      <c r="M3" s="12"/>
    </row>
    <row r="4" spans="1:13">
      <c r="A4" t="s">
        <v>317</v>
      </c>
      <c r="B4" s="11" t="s">
        <v>312</v>
      </c>
      <c r="C4" s="11">
        <v>1305</v>
      </c>
      <c r="D4" s="11">
        <v>7381.64</v>
      </c>
      <c r="E4" s="11">
        <v>0</v>
      </c>
      <c r="F4" s="11">
        <v>0</v>
      </c>
      <c r="G4" s="11">
        <v>0</v>
      </c>
      <c r="H4" s="11">
        <v>2744</v>
      </c>
      <c r="I4" s="12"/>
      <c r="J4" s="12"/>
      <c r="K4" s="12"/>
      <c r="L4" s="12"/>
      <c r="M4" s="12"/>
    </row>
    <row r="5" spans="1:13">
      <c r="A5" t="s">
        <v>317</v>
      </c>
      <c r="B5" s="11" t="s">
        <v>311</v>
      </c>
      <c r="C5" s="11">
        <v>0</v>
      </c>
      <c r="D5" s="11">
        <v>1644.1</v>
      </c>
      <c r="E5" s="11">
        <v>0</v>
      </c>
      <c r="F5" s="11">
        <v>0</v>
      </c>
      <c r="G5" s="11">
        <v>37829.865000000005</v>
      </c>
      <c r="H5" s="11">
        <v>0</v>
      </c>
      <c r="I5" s="12"/>
      <c r="J5" s="12"/>
      <c r="K5" s="12"/>
      <c r="L5" s="12" t="s">
        <v>333</v>
      </c>
      <c r="M5" s="12"/>
    </row>
    <row r="6" spans="1:13">
      <c r="A6" t="s">
        <v>317</v>
      </c>
      <c r="B6" s="11" t="s">
        <v>310</v>
      </c>
      <c r="C6" s="11">
        <v>0</v>
      </c>
      <c r="D6" s="11">
        <v>1297</v>
      </c>
      <c r="E6" s="11">
        <v>0</v>
      </c>
      <c r="F6" s="11">
        <v>0</v>
      </c>
      <c r="G6" s="11">
        <v>0</v>
      </c>
      <c r="H6" s="11">
        <v>6</v>
      </c>
      <c r="I6" s="12"/>
      <c r="J6" s="12"/>
      <c r="K6" s="12"/>
      <c r="L6" s="12"/>
      <c r="M6" s="12"/>
    </row>
    <row r="7" spans="1:13">
      <c r="A7" t="s">
        <v>317</v>
      </c>
      <c r="B7" s="11" t="s">
        <v>309</v>
      </c>
      <c r="C7" s="11">
        <v>148.20200000000011</v>
      </c>
      <c r="D7" s="11">
        <v>4368.3999999999996</v>
      </c>
      <c r="E7" s="11">
        <v>0</v>
      </c>
      <c r="F7" s="11">
        <v>37.700000000000003</v>
      </c>
      <c r="G7" s="11">
        <v>0</v>
      </c>
      <c r="H7" s="11">
        <v>2095.1100000007</v>
      </c>
      <c r="I7" s="12"/>
      <c r="J7" s="12"/>
      <c r="K7" s="12"/>
      <c r="L7" s="12"/>
      <c r="M7" s="12"/>
    </row>
    <row r="8" spans="1:13">
      <c r="A8" t="s">
        <v>317</v>
      </c>
      <c r="B8" s="11" t="s">
        <v>306</v>
      </c>
      <c r="C8" s="11">
        <v>2077</v>
      </c>
      <c r="D8" s="11">
        <v>0</v>
      </c>
      <c r="E8" s="11">
        <v>0</v>
      </c>
      <c r="F8" s="11">
        <v>486</v>
      </c>
      <c r="G8" s="11">
        <v>0</v>
      </c>
      <c r="H8" s="11">
        <v>5195</v>
      </c>
      <c r="I8" s="12"/>
      <c r="J8" s="12"/>
      <c r="K8" s="12"/>
      <c r="L8" s="12"/>
      <c r="M8" s="12"/>
    </row>
    <row r="9" spans="1:13">
      <c r="A9" t="s">
        <v>317</v>
      </c>
      <c r="B9" t="s">
        <v>308</v>
      </c>
      <c r="C9">
        <v>158</v>
      </c>
      <c r="D9">
        <v>849.64999999999986</v>
      </c>
      <c r="E9">
        <v>556.1</v>
      </c>
      <c r="F9">
        <v>0</v>
      </c>
      <c r="G9">
        <v>0</v>
      </c>
      <c r="H9">
        <v>782.82000001000006</v>
      </c>
      <c r="I9" s="12"/>
      <c r="J9" s="12"/>
      <c r="K9" s="12"/>
      <c r="L9" s="12"/>
      <c r="M9" s="12"/>
    </row>
    <row r="10" spans="1:13">
      <c r="A10" t="s">
        <v>317</v>
      </c>
      <c r="B10" t="s">
        <v>314</v>
      </c>
      <c r="C10">
        <v>1379</v>
      </c>
      <c r="D10">
        <v>5874.9</v>
      </c>
      <c r="E10">
        <v>0</v>
      </c>
      <c r="F10">
        <v>4147</v>
      </c>
      <c r="G10">
        <v>265</v>
      </c>
      <c r="H10">
        <v>12.562058458999999</v>
      </c>
      <c r="I10" s="12"/>
      <c r="J10" s="12"/>
      <c r="K10" s="12"/>
      <c r="L10" s="12"/>
      <c r="M10" s="12"/>
    </row>
    <row r="11" spans="1:13">
      <c r="A11" t="s">
        <v>317</v>
      </c>
      <c r="B11" s="11" t="s">
        <v>313</v>
      </c>
      <c r="C11" s="11">
        <v>706.62499999999955</v>
      </c>
      <c r="D11" s="11">
        <v>12034.289999999999</v>
      </c>
      <c r="E11" s="11">
        <v>7.26</v>
      </c>
      <c r="F11" s="11">
        <v>609.6</v>
      </c>
      <c r="G11" s="11">
        <v>3.0000000000000001E-3</v>
      </c>
      <c r="H11" s="11">
        <v>10301.110000036</v>
      </c>
      <c r="I11" s="12"/>
      <c r="J11" s="12"/>
      <c r="K11" s="12"/>
      <c r="L11" s="12"/>
      <c r="M11" s="12"/>
    </row>
    <row r="12" spans="1:13">
      <c r="A12" t="s">
        <v>316</v>
      </c>
      <c r="B12" s="11" t="s">
        <v>307</v>
      </c>
      <c r="C12" s="11">
        <v>5335.3</v>
      </c>
      <c r="D12" s="11">
        <v>25211.873999999996</v>
      </c>
      <c r="E12" s="11">
        <v>1303.2</v>
      </c>
      <c r="F12" s="11">
        <v>9097.1</v>
      </c>
      <c r="G12" s="11">
        <v>0</v>
      </c>
      <c r="H12" s="11">
        <v>30950.222432099999</v>
      </c>
    </row>
    <row r="13" spans="1:13">
      <c r="A13" t="s">
        <v>316</v>
      </c>
      <c r="B13" s="11" t="s">
        <v>312</v>
      </c>
      <c r="C13" s="11">
        <v>1308</v>
      </c>
      <c r="D13" s="11">
        <v>6293.2000000000007</v>
      </c>
      <c r="E13" s="11"/>
      <c r="F13" s="11"/>
      <c r="G13" s="11">
        <v>282.3</v>
      </c>
      <c r="H13" s="11">
        <v>3272</v>
      </c>
    </row>
    <row r="14" spans="1:13">
      <c r="A14" t="s">
        <v>316</v>
      </c>
      <c r="B14" s="11" t="s">
        <v>311</v>
      </c>
      <c r="C14" s="11">
        <v>0</v>
      </c>
      <c r="D14" s="11">
        <v>0</v>
      </c>
      <c r="E14" s="11"/>
      <c r="F14" s="11"/>
      <c r="G14" s="11">
        <v>0</v>
      </c>
      <c r="H14" s="11">
        <v>0</v>
      </c>
    </row>
    <row r="15" spans="1:13">
      <c r="A15" t="s">
        <v>316</v>
      </c>
      <c r="B15" s="11" t="s">
        <v>310</v>
      </c>
      <c r="C15" s="11"/>
      <c r="D15" s="11">
        <v>169.5</v>
      </c>
      <c r="E15" s="11"/>
      <c r="F15" s="11"/>
      <c r="G15" s="11">
        <v>28507.928400000001</v>
      </c>
      <c r="H15" s="11">
        <v>128.80000000000001</v>
      </c>
    </row>
    <row r="16" spans="1:13">
      <c r="A16" t="s">
        <v>316</v>
      </c>
      <c r="B16" s="11" t="s">
        <v>309</v>
      </c>
      <c r="C16" s="11">
        <v>49.7</v>
      </c>
      <c r="D16" s="11">
        <v>1796.06</v>
      </c>
      <c r="E16" s="11"/>
      <c r="F16" s="11"/>
      <c r="G16" s="11"/>
      <c r="H16" s="11">
        <v>822.69999999999993</v>
      </c>
    </row>
    <row r="17" spans="1:8">
      <c r="A17" t="s">
        <v>316</v>
      </c>
      <c r="B17" s="11" t="s">
        <v>306</v>
      </c>
      <c r="C17" s="11">
        <v>2085</v>
      </c>
      <c r="D17" s="11"/>
      <c r="E17" s="11"/>
      <c r="F17" s="11">
        <v>485</v>
      </c>
      <c r="G17" s="11"/>
      <c r="H17" s="11">
        <v>4580</v>
      </c>
    </row>
    <row r="18" spans="1:8">
      <c r="A18" t="s">
        <v>316</v>
      </c>
      <c r="B18" t="s">
        <v>308</v>
      </c>
      <c r="D18">
        <v>840.4</v>
      </c>
    </row>
    <row r="19" spans="1:8">
      <c r="A19" t="s">
        <v>316</v>
      </c>
      <c r="B19" t="s">
        <v>313</v>
      </c>
      <c r="D19">
        <v>858.5</v>
      </c>
      <c r="H19">
        <v>393</v>
      </c>
    </row>
  </sheetData>
  <autoFilter ref="A1:H19" xr:uid="{00000000-0009-0000-0000-000004000000}">
    <sortState xmlns:xlrd2="http://schemas.microsoft.com/office/spreadsheetml/2017/richdata2" ref="A2:H19">
      <sortCondition ref="A1:A19"/>
    </sortState>
  </autoFilter>
  <conditionalFormatting sqref="I2:M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7"/>
  <sheetViews>
    <sheetView workbookViewId="0">
      <selection sqref="A1:L17"/>
    </sheetView>
  </sheetViews>
  <sheetFormatPr defaultRowHeight="15"/>
  <cols>
    <col min="3" max="9" width="11.42578125" customWidth="1"/>
  </cols>
  <sheetData>
    <row r="1" spans="1:12">
      <c r="A1" t="s">
        <v>320</v>
      </c>
      <c r="B1" t="s">
        <v>323</v>
      </c>
      <c r="C1" t="s">
        <v>321</v>
      </c>
      <c r="D1" t="s">
        <v>306</v>
      </c>
      <c r="E1" t="s">
        <v>322</v>
      </c>
      <c r="F1" t="s">
        <v>348</v>
      </c>
      <c r="G1" t="s">
        <v>349</v>
      </c>
      <c r="H1" t="s">
        <v>350</v>
      </c>
      <c r="I1" t="s">
        <v>341</v>
      </c>
      <c r="J1" t="s">
        <v>351</v>
      </c>
      <c r="K1" t="s">
        <v>352</v>
      </c>
      <c r="L1" t="s">
        <v>353</v>
      </c>
    </row>
    <row r="2" spans="1:12">
      <c r="A2" t="s">
        <v>180</v>
      </c>
      <c r="B2" t="str">
        <f>_xlfn.XLOOKUP(A2,nonREinstalledNUTS2_v2!N:N,nonREinstalledNUTS2_v2!D:D)</f>
        <v>BE</v>
      </c>
      <c r="C2" s="14">
        <f>_xlfn.XLOOKUP(A2,'PyPSA keys'!$A$20:$A$36,'PyPSA keys'!$C$20:$C$36)*_xlfn.XLOOKUP(B2,ERAA!$1:$1,ERAA!$3:$3)</f>
        <v>432.48432702940789</v>
      </c>
      <c r="D2" s="14">
        <f>_xlfn.XLOOKUP(A2,'PyPSA keys'!$A$20:$A$36,'PyPSA keys'!$I$20:$I$36)*_xlfn.XLOOKUP(B2,ERAA!$1:$1,ERAA!$2:$2)</f>
        <v>0</v>
      </c>
      <c r="E2" s="14">
        <f>_xlfn.XLOOKUP(A2,'PyPSA keys'!$A$20:$A$36,'PyPSA keys'!$H$20:$H$36)*_xlfn.XLOOKUP(B2,ERAA!$1:$1,ERAA!$5:$5)</f>
        <v>0</v>
      </c>
      <c r="F2" s="14">
        <f>_xlfn.XLOOKUP($A2,'PyPSA keys'!$A$20:$A$36,'PyPSA keys'!$G$20:$G$36)*_xlfn.XLOOKUP($B2,ERAA!$1:$1,ERAA!$14:$14)</f>
        <v>0</v>
      </c>
      <c r="G2" s="14">
        <f>_xlfn.XLOOKUP($A2,'PyPSA keys'!$A$20:$A$36,'PyPSA keys'!$G$20:$G$36)*_xlfn.XLOOKUP($B2,ERAA!$1:$1,ERAA!$15:$15)</f>
        <v>0</v>
      </c>
      <c r="H2" s="14">
        <f>_xlfn.XLOOKUP($A2,'PyPSA keys'!$A$20:$A$36,'PyPSA keys'!$G$20:$G$36)*_xlfn.XLOOKUP($B2,ERAA!$1:$1,ERAA!$16:$16)</f>
        <v>0</v>
      </c>
      <c r="I2" s="14">
        <v>0</v>
      </c>
      <c r="J2" s="16">
        <f>IFERROR(_xlfn.XLOOKUP($A2,'PyPSA keys'!$A$20:$A$36,'PyPSA keys'!$G$20:$G$36)*_xlfn.XLOOKUP($B2,ERAA!$1:$1,ERAA!$6:$6)/F2,0)</f>
        <v>0</v>
      </c>
      <c r="K2" s="16">
        <f>IFERROR(_xlfn.XLOOKUP($A2,'PyPSA keys'!$A$20:$A$36,'PyPSA keys'!$G$20:$G$36)*_xlfn.XLOOKUP($B2,ERAA!$1:$1,ERAA!$7:$7)/G2,0)</f>
        <v>0</v>
      </c>
      <c r="L2" s="15">
        <f>IFERROR(_xlfn.XLOOKUP($A2,'PyPSA keys'!$A$20:$A$36,'PyPSA keys'!$G$20:$G$36)*_xlfn.XLOOKUP($B2,ERAA!$1:$1,ERAA!$8:$8)/H2,0)</f>
        <v>0</v>
      </c>
    </row>
    <row r="3" spans="1:12">
      <c r="A3" t="s">
        <v>53</v>
      </c>
      <c r="B3" t="str">
        <f>_xlfn.XLOOKUP(A3,nonREinstalledNUTS2_v2!N:N,nonREinstalledNUTS2_v2!D:D)</f>
        <v>BE</v>
      </c>
      <c r="C3" s="14">
        <f>_xlfn.XLOOKUP(A3,'PyPSA keys'!$A$20:$A$36,'PyPSA keys'!$C$20:$C$36)*_xlfn.XLOOKUP(B3,ERAA!$1:$1,ERAA!$3:$3)</f>
        <v>4179.6156729705917</v>
      </c>
      <c r="D3" s="14">
        <f>_xlfn.XLOOKUP(A3,'PyPSA keys'!$A$20:$A$36,'PyPSA keys'!$I$20:$I$36)*_xlfn.XLOOKUP(B3,ERAA!$1:$1,ERAA!$2:$2)</f>
        <v>2077</v>
      </c>
      <c r="E3" s="14">
        <f>_xlfn.XLOOKUP(A3,'PyPSA keys'!$A$20:$A$36,'PyPSA keys'!$H$20:$H$36)*_xlfn.XLOOKUP(B3,ERAA!$1:$1,ERAA!$5:$5)</f>
        <v>148.20200000000011</v>
      </c>
      <c r="F3" s="14">
        <f>_xlfn.XLOOKUP($A3,'PyPSA keys'!$A$20:$A$36,'PyPSA keys'!$G$20:$G$36)*_xlfn.XLOOKUP($B3,ERAA!$1:$1,ERAA!$14:$14)</f>
        <v>0</v>
      </c>
      <c r="G3" s="14">
        <f>_xlfn.XLOOKUP($A3,'PyPSA keys'!$A$20:$A$36,'PyPSA keys'!$G$20:$G$36)*_xlfn.XLOOKUP($B3,ERAA!$1:$1,ERAA!$15:$15)</f>
        <v>0</v>
      </c>
      <c r="H3" s="14">
        <f>_xlfn.XLOOKUP($A3,'PyPSA keys'!$A$20:$A$36,'PyPSA keys'!$G$20:$G$36)*_xlfn.XLOOKUP($B3,ERAA!$1:$1,ERAA!$16:$16)</f>
        <v>5750</v>
      </c>
      <c r="I3" s="14">
        <f>'PyPSA vs. ERAA'!C2+'PyPSA vs. ERAA'!C11</f>
        <v>1061.0249999999996</v>
      </c>
      <c r="J3" s="16">
        <f>IFERROR(_xlfn.XLOOKUP($A3,'PyPSA keys'!$A$20:$A$36,'PyPSA keys'!$G$20:$G$36)*_xlfn.XLOOKUP($B3,ERAA!$1:$1,ERAA!$6:$6)/F3,0)</f>
        <v>0</v>
      </c>
      <c r="K3" s="16">
        <f>IFERROR(_xlfn.XLOOKUP($A3,'PyPSA keys'!$A$20:$A$36,'PyPSA keys'!$G$20:$G$36)*_xlfn.XLOOKUP($B3,ERAA!$1:$1,ERAA!$7:$7)/G3,0)</f>
        <v>0</v>
      </c>
      <c r="L3" s="15">
        <f>IFERROR(_xlfn.XLOOKUP($A3,'PyPSA keys'!$A$20:$A$36,'PyPSA keys'!$G$20:$G$36)*_xlfn.XLOOKUP($B3,ERAA!$1:$1,ERAA!$8:$8)/H3,0)</f>
        <v>0.22695652173913045</v>
      </c>
    </row>
    <row r="4" spans="1:12">
      <c r="A4" t="s">
        <v>90</v>
      </c>
      <c r="B4" t="str">
        <f>_xlfn.XLOOKUP(A4,nonREinstalledNUTS2_v2!N:N,nonREinstalledNUTS2_v2!D:D)</f>
        <v>DE</v>
      </c>
      <c r="C4" s="14">
        <f>_xlfn.XLOOKUP(A4,'PyPSA keys'!$A$20:$A$36,'PyPSA keys'!$C$20:$C$36)*_xlfn.XLOOKUP(B4,ERAA!$1:$1,ERAA!$3:$3)</f>
        <v>5790.0101352887514</v>
      </c>
      <c r="D4" s="14">
        <f>_xlfn.XLOOKUP(A4,'PyPSA keys'!$A$20:$A$36,'PyPSA keys'!$I$20:$I$36)*_xlfn.XLOOKUP(B4,ERAA!$1:$1,ERAA!$2:$2)</f>
        <v>0</v>
      </c>
      <c r="E4" s="14">
        <f>_xlfn.XLOOKUP(A4,'PyPSA keys'!$A$20:$A$36,'PyPSA keys'!$H$20:$H$36)*_xlfn.XLOOKUP(B4,ERAA!$1:$1,ERAA!$5:$5)</f>
        <v>34.050978252396909</v>
      </c>
      <c r="F4" s="14">
        <f>_xlfn.XLOOKUP($A4,'PyPSA keys'!$A$20:$A$36,'PyPSA keys'!$G$20:$G$36)*_xlfn.XLOOKUP($B4,ERAA!$1:$1,ERAA!$14:$14)</f>
        <v>0</v>
      </c>
      <c r="G4" s="14">
        <f>_xlfn.XLOOKUP($A4,'PyPSA keys'!$A$20:$A$36,'PyPSA keys'!$G$20:$G$36)*_xlfn.XLOOKUP($B4,ERAA!$1:$1,ERAA!$15:$15)</f>
        <v>0</v>
      </c>
      <c r="H4" s="14">
        <f>_xlfn.XLOOKUP($A4,'PyPSA keys'!$A$20:$A$36,'PyPSA keys'!$G$20:$G$36)*_xlfn.XLOOKUP($B4,ERAA!$1:$1,ERAA!$16:$16)</f>
        <v>0</v>
      </c>
      <c r="I4" s="14">
        <f>_xlfn.XLOOKUP(A4,Biomass_DE!$F$13:$F$17,Biomass_DE!$G$13:$G$17)/SUM(Biomass_DE!$G$13:$G$17)*'PyPSA vs. ERAA'!$D$11</f>
        <v>948.70131632944685</v>
      </c>
      <c r="J4" s="16">
        <f>IFERROR(_xlfn.XLOOKUP($A4,'PyPSA keys'!$A$20:$A$36,'PyPSA keys'!$G$20:$G$36)*_xlfn.XLOOKUP($B4,ERAA!$1:$1,ERAA!$6:$6)/F4,0)</f>
        <v>0</v>
      </c>
      <c r="K4" s="16">
        <f>IFERROR(_xlfn.XLOOKUP($A4,'PyPSA keys'!$A$20:$A$36,'PyPSA keys'!$G$20:$G$36)*_xlfn.XLOOKUP($B4,ERAA!$1:$1,ERAA!$7:$7)/G4,0)</f>
        <v>0</v>
      </c>
      <c r="L4" s="15">
        <f>IFERROR(_xlfn.XLOOKUP($A4,'PyPSA keys'!$A$20:$A$36,'PyPSA keys'!$G$20:$G$36)*_xlfn.XLOOKUP($B4,ERAA!$1:$1,ERAA!$8:$8)/H4,0)</f>
        <v>0</v>
      </c>
    </row>
    <row r="5" spans="1:12">
      <c r="A5" t="s">
        <v>157</v>
      </c>
      <c r="B5" t="str">
        <f>_xlfn.XLOOKUP(A5,nonREinstalledNUTS2_v2!N:N,nonREinstalledNUTS2_v2!D:D)</f>
        <v>DE</v>
      </c>
      <c r="C5" s="14">
        <f>_xlfn.XLOOKUP(A5,'PyPSA keys'!$A$20:$A$36,'PyPSA keys'!$C$20:$C$36)*_xlfn.XLOOKUP(B5,ERAA!$1:$1,ERAA!$3:$3)</f>
        <v>5593.9559894349532</v>
      </c>
      <c r="D5" s="14">
        <f>_xlfn.XLOOKUP(A5,'PyPSA keys'!$A$20:$A$36,'PyPSA keys'!$I$20:$I$36)*_xlfn.XLOOKUP(B5,ERAA!$1:$1,ERAA!$2:$2)</f>
        <v>0</v>
      </c>
      <c r="E5" s="14">
        <f>_xlfn.XLOOKUP(A5,'PyPSA keys'!$A$20:$A$36,'PyPSA keys'!$H$20:$H$36)*_xlfn.XLOOKUP(B5,ERAA!$1:$1,ERAA!$5:$5)</f>
        <v>0</v>
      </c>
      <c r="F5" s="14">
        <f>_xlfn.XLOOKUP($A5,'PyPSA keys'!$A$20:$A$36,'PyPSA keys'!$G$20:$G$36)*_xlfn.XLOOKUP($B5,ERAA!$1:$1,ERAA!$14:$14)</f>
        <v>0</v>
      </c>
      <c r="G5" s="14">
        <f>_xlfn.XLOOKUP($A5,'PyPSA keys'!$A$20:$A$36,'PyPSA keys'!$G$20:$G$36)*_xlfn.XLOOKUP($B5,ERAA!$1:$1,ERAA!$15:$15)</f>
        <v>0</v>
      </c>
      <c r="H5" s="14">
        <f>_xlfn.XLOOKUP($A5,'PyPSA keys'!$A$20:$A$36,'PyPSA keys'!$G$20:$G$36)*_xlfn.XLOOKUP($B5,ERAA!$1:$1,ERAA!$16:$16)</f>
        <v>0</v>
      </c>
      <c r="I5" s="14">
        <f>_xlfn.XLOOKUP(A5,Biomass_DE!$F$13:$F$17,Biomass_DE!$G$13:$G$17)/SUM(Biomass_DE!$G$13:$G$17)*'PyPSA vs. ERAA'!$D$11</f>
        <v>1092.4602787511892</v>
      </c>
      <c r="J5" s="16">
        <f>IFERROR(_xlfn.XLOOKUP($A5,'PyPSA keys'!$A$20:$A$36,'PyPSA keys'!$G$20:$G$36)*_xlfn.XLOOKUP($B5,ERAA!$1:$1,ERAA!$6:$6)/F5,0)</f>
        <v>0</v>
      </c>
      <c r="K5" s="16">
        <f>IFERROR(_xlfn.XLOOKUP($A5,'PyPSA keys'!$A$20:$A$36,'PyPSA keys'!$G$20:$G$36)*_xlfn.XLOOKUP($B5,ERAA!$1:$1,ERAA!$7:$7)/G5,0)</f>
        <v>0</v>
      </c>
      <c r="L5" s="15">
        <f>IFERROR(_xlfn.XLOOKUP($A5,'PyPSA keys'!$A$20:$A$36,'PyPSA keys'!$G$20:$G$36)*_xlfn.XLOOKUP($B5,ERAA!$1:$1,ERAA!$8:$8)/H5,0)</f>
        <v>0</v>
      </c>
    </row>
    <row r="6" spans="1:12">
      <c r="A6" t="s">
        <v>71</v>
      </c>
      <c r="B6" t="str">
        <f>_xlfn.XLOOKUP(A6,nonREinstalledNUTS2_v2!N:N,nonREinstalledNUTS2_v2!D:D)</f>
        <v>DE</v>
      </c>
      <c r="C6" s="14">
        <f>_xlfn.XLOOKUP(A6,'PyPSA keys'!$A$20:$A$36,'PyPSA keys'!$C$20:$C$36)*_xlfn.XLOOKUP(B6,ERAA!$1:$1,ERAA!$3:$3)</f>
        <v>630.16314803083424</v>
      </c>
      <c r="D6" s="14">
        <f>_xlfn.XLOOKUP(A6,'PyPSA keys'!$A$20:$A$36,'PyPSA keys'!$I$20:$I$36)*_xlfn.XLOOKUP(B6,ERAA!$1:$1,ERAA!$2:$2)</f>
        <v>0</v>
      </c>
      <c r="E6" s="14">
        <f>_xlfn.XLOOKUP(A6,'PyPSA keys'!$A$20:$A$36,'PyPSA keys'!$H$20:$H$36)*_xlfn.XLOOKUP(B6,ERAA!$1:$1,ERAA!$5:$5)</f>
        <v>0</v>
      </c>
      <c r="F6" s="14">
        <f>_xlfn.XLOOKUP($A6,'PyPSA keys'!$A$20:$A$36,'PyPSA keys'!$G$20:$G$36)*_xlfn.XLOOKUP($B6,ERAA!$1:$1,ERAA!$14:$14)</f>
        <v>4865.0997009011726</v>
      </c>
      <c r="G6" s="14">
        <f>_xlfn.XLOOKUP($A6,'PyPSA keys'!$A$20:$A$36,'PyPSA keys'!$G$20:$G$36)*_xlfn.XLOOKUP($B6,ERAA!$1:$1,ERAA!$15:$15)</f>
        <v>7841.2467956004657</v>
      </c>
      <c r="H6" s="14">
        <f>_xlfn.XLOOKUP($A6,'PyPSA keys'!$A$20:$A$36,'PyPSA keys'!$G$20:$G$36)*_xlfn.XLOOKUP($B6,ERAA!$1:$1,ERAA!$16:$16)</f>
        <v>11851.076706436346</v>
      </c>
      <c r="I6" s="14">
        <f>_xlfn.XLOOKUP(A6,Biomass_DE!$F$13:$F$17,Biomass_DE!$G$13:$G$17)/SUM(Biomass_DE!$G$13:$G$17)*'PyPSA vs. ERAA'!$D$11</f>
        <v>1731.6722346560637</v>
      </c>
      <c r="J6" s="16">
        <f>IFERROR(_xlfn.XLOOKUP($A6,'PyPSA keys'!$A$20:$A$36,'PyPSA keys'!$G$20:$G$36)*_xlfn.XLOOKUP($B6,ERAA!$1:$1,ERAA!$6:$6)/F6,0)</f>
        <v>5.0158941973430342E-3</v>
      </c>
      <c r="K6" s="16">
        <f>IFERROR(_xlfn.XLOOKUP($A6,'PyPSA keys'!$A$20:$A$36,'PyPSA keys'!$G$20:$G$36)*_xlfn.XLOOKUP($B6,ERAA!$1:$1,ERAA!$7:$7)/G6,0)</f>
        <v>3.9449657955796993E-3</v>
      </c>
      <c r="L6" s="15">
        <f>IFERROR(_xlfn.XLOOKUP($A6,'PyPSA keys'!$A$20:$A$36,'PyPSA keys'!$G$20:$G$36)*_xlfn.XLOOKUP($B6,ERAA!$1:$1,ERAA!$8:$8)/H6,0)</f>
        <v>1.1719125028185336E-2</v>
      </c>
    </row>
    <row r="7" spans="1:12">
      <c r="A7" t="s">
        <v>27</v>
      </c>
      <c r="B7" t="str">
        <f>_xlfn.XLOOKUP(A7,nonREinstalledNUTS2_v2!N:N,nonREinstalledNUTS2_v2!D:D)</f>
        <v>DE</v>
      </c>
      <c r="C7" s="14">
        <f>_xlfn.XLOOKUP(A7,'PyPSA keys'!$A$20:$A$36,'PyPSA keys'!$C$20:$C$36)*_xlfn.XLOOKUP(B7,ERAA!$1:$1,ERAA!$3:$3)</f>
        <v>17559.590781593291</v>
      </c>
      <c r="D7" s="14">
        <f>_xlfn.XLOOKUP(A7,'PyPSA keys'!$A$20:$A$36,'PyPSA keys'!$I$20:$I$36)*_xlfn.XLOOKUP(B7,ERAA!$1:$1,ERAA!$2:$2)</f>
        <v>0</v>
      </c>
      <c r="E7" s="14">
        <f>_xlfn.XLOOKUP(A7,'PyPSA keys'!$A$20:$A$36,'PyPSA keys'!$H$20:$H$36)*_xlfn.XLOOKUP(B7,ERAA!$1:$1,ERAA!$5:$5)</f>
        <v>4334.3490217476028</v>
      </c>
      <c r="F7" s="14">
        <f>_xlfn.XLOOKUP($A7,'PyPSA keys'!$A$20:$A$36,'PyPSA keys'!$G$20:$G$36)*_xlfn.XLOOKUP($B7,ERAA!$1:$1,ERAA!$14:$14)</f>
        <v>253712.92227712079</v>
      </c>
      <c r="G7" s="14">
        <f>_xlfn.XLOOKUP($A7,'PyPSA keys'!$A$20:$A$36,'PyPSA keys'!$G$20:$G$36)*_xlfn.XLOOKUP($B7,ERAA!$1:$1,ERAA!$15:$15)</f>
        <v>408917.75320439949</v>
      </c>
      <c r="H7" s="14">
        <f>_xlfn.XLOOKUP($A7,'PyPSA keys'!$A$20:$A$36,'PyPSA keys'!$G$20:$G$36)*_xlfn.XLOOKUP($B7,ERAA!$1:$1,ERAA!$16:$16)</f>
        <v>618028.71229202789</v>
      </c>
      <c r="I7" s="14">
        <f>_xlfn.XLOOKUP(A7,Biomass_DE!$F$13:$F$17,Biomass_DE!$G$13:$G$17)/SUM(Biomass_DE!$G$13:$G$17)*'PyPSA vs. ERAA'!$D$11</f>
        <v>8261.4561702632982</v>
      </c>
      <c r="J7" s="16">
        <f>IFERROR(_xlfn.XLOOKUP($A7,'PyPSA keys'!$A$20:$A$36,'PyPSA keys'!$G$20:$G$36)*_xlfn.XLOOKUP($B7,ERAA!$1:$1,ERAA!$6:$6)/F7,0)</f>
        <v>5.0158941973430342E-3</v>
      </c>
      <c r="K7" s="16">
        <f>IFERROR(_xlfn.XLOOKUP($A7,'PyPSA keys'!$A$20:$A$36,'PyPSA keys'!$G$20:$G$36)*_xlfn.XLOOKUP($B7,ERAA!$1:$1,ERAA!$7:$7)/G7,0)</f>
        <v>3.9449657955796993E-3</v>
      </c>
      <c r="L7" s="15">
        <f>IFERROR(_xlfn.XLOOKUP($A7,'PyPSA keys'!$A$20:$A$36,'PyPSA keys'!$G$20:$G$36)*_xlfn.XLOOKUP($B7,ERAA!$1:$1,ERAA!$8:$8)/H7,0)</f>
        <v>1.1719125028185335E-2</v>
      </c>
    </row>
    <row r="8" spans="1:12">
      <c r="A8" t="s">
        <v>45</v>
      </c>
      <c r="B8" t="str">
        <f>_xlfn.XLOOKUP(A8,nonREinstalledNUTS2_v2!N:N,nonREinstalledNUTS2_v2!D:D)</f>
        <v>DK</v>
      </c>
      <c r="C8" s="14">
        <f>_xlfn.XLOOKUP(A8,'PyPSA keys'!$A$20:$A$36,'PyPSA keys'!$C$20:$C$36)*_xlfn.XLOOKUP(B8,ERAA!$1:$1,ERAA!$3:$3)</f>
        <v>859.07630426219396</v>
      </c>
      <c r="D8" s="14">
        <f>_xlfn.XLOOKUP(A8,'PyPSA keys'!$A$20:$A$36,'PyPSA keys'!$I$20:$I$36)*_xlfn.XLOOKUP(B8,ERAA!$1:$1,ERAA!$2:$2)</f>
        <v>0</v>
      </c>
      <c r="E8" s="14">
        <v>0</v>
      </c>
      <c r="F8" s="14">
        <f>_xlfn.XLOOKUP($A8,'PyPSA keys'!$A$20:$A$36,'PyPSA keys'!$G$20:$G$36)*_xlfn.XLOOKUP($B8,ERAA!$1:$1,ERAA!$14:$14)</f>
        <v>0</v>
      </c>
      <c r="G8" s="14">
        <f>_xlfn.XLOOKUP($A8,'PyPSA keys'!$A$20:$A$36,'PyPSA keys'!$G$20:$G$36)*_xlfn.XLOOKUP($B8,ERAA!$1:$1,ERAA!$15:$15)</f>
        <v>0</v>
      </c>
      <c r="H8" s="14">
        <f>_xlfn.XLOOKUP($A8,'PyPSA keys'!$A$20:$A$36,'PyPSA keys'!$G$20:$G$36)*_xlfn.XLOOKUP($B8,ERAA!$1:$1,ERAA!$16:$16)</f>
        <v>0</v>
      </c>
      <c r="I8" s="14">
        <f>'PyPSA vs. ERAA'!E2</f>
        <v>2337.7798457378058</v>
      </c>
      <c r="J8" s="16">
        <f>IFERROR(_xlfn.XLOOKUP($A8,'PyPSA keys'!$A$20:$A$36,'PyPSA keys'!$G$20:$G$36)*_xlfn.XLOOKUP($B8,ERAA!$1:$1,ERAA!$6:$6)/F8,0)</f>
        <v>0</v>
      </c>
      <c r="K8" s="16">
        <f>IFERROR(_xlfn.XLOOKUP($A8,'PyPSA keys'!$A$20:$A$36,'PyPSA keys'!$G$20:$G$36)*_xlfn.XLOOKUP($B8,ERAA!$1:$1,ERAA!$7:$7)/G8,0)</f>
        <v>0</v>
      </c>
      <c r="L8" s="15">
        <f>IFERROR(_xlfn.XLOOKUP($A8,'PyPSA keys'!$A$20:$A$36,'PyPSA keys'!$G$20:$G$36)*_xlfn.XLOOKUP($B8,ERAA!$1:$1,ERAA!$8:$8)/H8,0)</f>
        <v>0</v>
      </c>
    </row>
    <row r="9" spans="1:12">
      <c r="A9" t="s">
        <v>114</v>
      </c>
      <c r="B9" t="str">
        <f>_xlfn.XLOOKUP(A9,nonREinstalledNUTS2_v2!N:N,nonREinstalledNUTS2_v2!D:D)</f>
        <v>NL</v>
      </c>
      <c r="C9" s="14">
        <f>_xlfn.XLOOKUP(A9,'PyPSA keys'!$A$20:$A$36,'PyPSA keys'!$C$20:$C$36)*_xlfn.XLOOKUP(B9,ERAA!$1:$1,ERAA!$3:$3)</f>
        <v>5131.262874982137</v>
      </c>
      <c r="D9" s="14">
        <f>_xlfn.XLOOKUP(A9,'PyPSA keys'!$A$20:$A$36,'PyPSA keys'!$I$20:$I$36)*_xlfn.XLOOKUP(B9,ERAA!$1:$1,ERAA!$2:$2)</f>
        <v>486</v>
      </c>
      <c r="E9" s="14">
        <v>0</v>
      </c>
      <c r="F9" s="14">
        <f>_xlfn.XLOOKUP($A9,'PyPSA keys'!$A$20:$A$36,'PyPSA keys'!$G$20:$G$36)*_xlfn.XLOOKUP($B9,ERAA!$1:$1,ERAA!$14:$14)</f>
        <v>0</v>
      </c>
      <c r="G9" s="14">
        <f>_xlfn.XLOOKUP($A9,'PyPSA keys'!$A$20:$A$36,'PyPSA keys'!$G$20:$G$36)*_xlfn.XLOOKUP($B9,ERAA!$1:$1,ERAA!$15:$15)</f>
        <v>0</v>
      </c>
      <c r="H9" s="14">
        <f>_xlfn.XLOOKUP($A9,'PyPSA keys'!$A$20:$A$36,'PyPSA keys'!$G$20:$G$36)*_xlfn.XLOOKUP($B9,ERAA!$1:$1,ERAA!$16:$16)</f>
        <v>0</v>
      </c>
      <c r="I9" s="14">
        <f>'PyPSA vs. ERAA'!$F$11/4</f>
        <v>152.4</v>
      </c>
      <c r="J9" s="16">
        <f>IFERROR(_xlfn.XLOOKUP($A9,'PyPSA keys'!$A$20:$A$36,'PyPSA keys'!$G$20:$G$36)*_xlfn.XLOOKUP($B9,ERAA!$1:$1,ERAA!$6:$6)/F9,0)</f>
        <v>0</v>
      </c>
      <c r="K9" s="16">
        <f>IFERROR(_xlfn.XLOOKUP($A9,'PyPSA keys'!$A$20:$A$36,'PyPSA keys'!$G$20:$G$36)*_xlfn.XLOOKUP($B9,ERAA!$1:$1,ERAA!$7:$7)/G9,0)</f>
        <v>0</v>
      </c>
      <c r="L9" s="15">
        <f>IFERROR(_xlfn.XLOOKUP($A9,'PyPSA keys'!$A$20:$A$36,'PyPSA keys'!$G$20:$G$36)*_xlfn.XLOOKUP($B9,ERAA!$1:$1,ERAA!$8:$8)/H9,0)</f>
        <v>0</v>
      </c>
    </row>
    <row r="10" spans="1:12">
      <c r="A10" t="s">
        <v>108</v>
      </c>
      <c r="B10" t="str">
        <f>_xlfn.XLOOKUP(A10,nonREinstalledNUTS2_v2!N:N,nonREinstalledNUTS2_v2!D:D)</f>
        <v>NL</v>
      </c>
      <c r="C10" s="14">
        <f>_xlfn.XLOOKUP(A10,'PyPSA keys'!$A$20:$A$36,'PyPSA keys'!$C$20:$C$36)*_xlfn.XLOOKUP(B10,ERAA!$1:$1,ERAA!$3:$3)</f>
        <v>1312.9734750634818</v>
      </c>
      <c r="D10" s="14">
        <f>_xlfn.XLOOKUP(A10,'PyPSA keys'!$A$20:$A$36,'PyPSA keys'!$I$20:$I$36)*_xlfn.XLOOKUP(B10,ERAA!$1:$1,ERAA!$2:$2)</f>
        <v>0</v>
      </c>
      <c r="E10" s="14">
        <v>0</v>
      </c>
      <c r="F10" s="14">
        <f>_xlfn.XLOOKUP($A10,'PyPSA keys'!$A$20:$A$36,'PyPSA keys'!$G$20:$G$36)*_xlfn.XLOOKUP($B10,ERAA!$1:$1,ERAA!$14:$14)</f>
        <v>0</v>
      </c>
      <c r="G10" s="14">
        <f>_xlfn.XLOOKUP($A10,'PyPSA keys'!$A$20:$A$36,'PyPSA keys'!$G$20:$G$36)*_xlfn.XLOOKUP($B10,ERAA!$1:$1,ERAA!$15:$15)</f>
        <v>0</v>
      </c>
      <c r="H10" s="14">
        <f>_xlfn.XLOOKUP($A10,'PyPSA keys'!$A$20:$A$36,'PyPSA keys'!$G$20:$G$36)*_xlfn.XLOOKUP($B10,ERAA!$1:$1,ERAA!$16:$16)</f>
        <v>0</v>
      </c>
      <c r="I10" s="14">
        <f>'PyPSA vs. ERAA'!$F$11/4</f>
        <v>152.4</v>
      </c>
      <c r="J10" s="16">
        <f>IFERROR(_xlfn.XLOOKUP($A10,'PyPSA keys'!$A$20:$A$36,'PyPSA keys'!$G$20:$G$36)*_xlfn.XLOOKUP($B10,ERAA!$1:$1,ERAA!$6:$6)/F10,0)</f>
        <v>0</v>
      </c>
      <c r="K10" s="16">
        <f>IFERROR(_xlfn.XLOOKUP($A10,'PyPSA keys'!$A$20:$A$36,'PyPSA keys'!$G$20:$G$36)*_xlfn.XLOOKUP($B10,ERAA!$1:$1,ERAA!$7:$7)/G10,0)</f>
        <v>0</v>
      </c>
      <c r="L10" s="15">
        <f>IFERROR(_xlfn.XLOOKUP($A10,'PyPSA keys'!$A$20:$A$36,'PyPSA keys'!$G$20:$G$36)*_xlfn.XLOOKUP($B10,ERAA!$1:$1,ERAA!$8:$8)/H10,0)</f>
        <v>0</v>
      </c>
    </row>
    <row r="11" spans="1:12">
      <c r="A11" t="s">
        <v>105</v>
      </c>
      <c r="B11" t="str">
        <f>_xlfn.XLOOKUP(A11,nonREinstalledNUTS2_v2!N:N,nonREinstalledNUTS2_v2!D:D)</f>
        <v>NL</v>
      </c>
      <c r="C11" s="14">
        <f>_xlfn.XLOOKUP(A11,'PyPSA keys'!$A$20:$A$36,'PyPSA keys'!$C$20:$C$36)*_xlfn.XLOOKUP(B11,ERAA!$1:$1,ERAA!$3:$3)</f>
        <v>1704.1989370238864</v>
      </c>
      <c r="D11" s="14">
        <f>_xlfn.XLOOKUP(A11,'PyPSA keys'!$A$20:$A$36,'PyPSA keys'!$I$20:$I$36)*_xlfn.XLOOKUP(B11,ERAA!$1:$1,ERAA!$2:$2)</f>
        <v>0</v>
      </c>
      <c r="E11" s="14">
        <v>0</v>
      </c>
      <c r="F11" s="14">
        <f>_xlfn.XLOOKUP($A11,'PyPSA keys'!$A$20:$A$36,'PyPSA keys'!$G$20:$G$36)*_xlfn.XLOOKUP($B11,ERAA!$1:$1,ERAA!$14:$14)</f>
        <v>0</v>
      </c>
      <c r="G11" s="14">
        <f>_xlfn.XLOOKUP($A11,'PyPSA keys'!$A$20:$A$36,'PyPSA keys'!$G$20:$G$36)*_xlfn.XLOOKUP($B11,ERAA!$1:$1,ERAA!$15:$15)</f>
        <v>0</v>
      </c>
      <c r="H11" s="14">
        <f>_xlfn.XLOOKUP($A11,'PyPSA keys'!$A$20:$A$36,'PyPSA keys'!$G$20:$G$36)*_xlfn.XLOOKUP($B11,ERAA!$1:$1,ERAA!$16:$16)</f>
        <v>0</v>
      </c>
      <c r="I11" s="14">
        <f>'PyPSA vs. ERAA'!$F$11/4+'PyPSA vs. ERAA'!F2</f>
        <v>1732.4</v>
      </c>
      <c r="J11" s="16">
        <f>IFERROR(_xlfn.XLOOKUP($A11,'PyPSA keys'!$A$20:$A$36,'PyPSA keys'!$G$20:$G$36)*_xlfn.XLOOKUP($B11,ERAA!$1:$1,ERAA!$6:$6)/F11,0)</f>
        <v>0</v>
      </c>
      <c r="K11" s="16">
        <f>IFERROR(_xlfn.XLOOKUP($A11,'PyPSA keys'!$A$20:$A$36,'PyPSA keys'!$G$20:$G$36)*_xlfn.XLOOKUP($B11,ERAA!$1:$1,ERAA!$7:$7)/G11,0)</f>
        <v>0</v>
      </c>
      <c r="L11" s="15">
        <f>IFERROR(_xlfn.XLOOKUP($A11,'PyPSA keys'!$A$20:$A$36,'PyPSA keys'!$G$20:$G$36)*_xlfn.XLOOKUP($B11,ERAA!$1:$1,ERAA!$8:$8)/H11,0)</f>
        <v>0</v>
      </c>
    </row>
    <row r="12" spans="1:12">
      <c r="A12" t="s">
        <v>120</v>
      </c>
      <c r="B12" t="str">
        <f>_xlfn.XLOOKUP(A12,nonREinstalledNUTS2_v2!N:N,nonREinstalledNUTS2_v2!D:D)</f>
        <v>NL</v>
      </c>
      <c r="C12" s="14">
        <f>_xlfn.XLOOKUP(A12,'PyPSA keys'!$A$20:$A$36,'PyPSA keys'!$C$20:$C$36)*_xlfn.XLOOKUP(B12,ERAA!$1:$1,ERAA!$3:$3)</f>
        <v>3403.0647129304944</v>
      </c>
      <c r="D12" s="14">
        <f>_xlfn.XLOOKUP(A12,'PyPSA keys'!$A$20:$A$36,'PyPSA keys'!$I$20:$I$36)*_xlfn.XLOOKUP(B12,ERAA!$1:$1,ERAA!$2:$2)</f>
        <v>0</v>
      </c>
      <c r="E12" s="14">
        <v>37.700000000000003</v>
      </c>
      <c r="F12" s="14">
        <f>_xlfn.XLOOKUP($A12,'PyPSA keys'!$A$20:$A$36,'PyPSA keys'!$G$20:$G$36)*_xlfn.XLOOKUP($B12,ERAA!$1:$1,ERAA!$14:$14)</f>
        <v>0</v>
      </c>
      <c r="G12" s="14">
        <f>_xlfn.XLOOKUP($A12,'PyPSA keys'!$A$20:$A$36,'PyPSA keys'!$G$20:$G$36)*_xlfn.XLOOKUP($B12,ERAA!$1:$1,ERAA!$15:$15)</f>
        <v>0</v>
      </c>
      <c r="H12" s="14">
        <f>_xlfn.XLOOKUP($A12,'PyPSA keys'!$A$20:$A$36,'PyPSA keys'!$G$20:$G$36)*_xlfn.XLOOKUP($B12,ERAA!$1:$1,ERAA!$16:$16)</f>
        <v>0</v>
      </c>
      <c r="I12" s="14">
        <f>'PyPSA vs. ERAA'!$F$11/4</f>
        <v>152.4</v>
      </c>
      <c r="J12" s="16">
        <f>IFERROR(_xlfn.XLOOKUP($A12,'PyPSA keys'!$A$20:$A$36,'PyPSA keys'!$G$20:$G$36)*_xlfn.XLOOKUP($B12,ERAA!$1:$1,ERAA!$6:$6)/F12,0)</f>
        <v>0</v>
      </c>
      <c r="K12" s="16">
        <f>IFERROR(_xlfn.XLOOKUP($A12,'PyPSA keys'!$A$20:$A$36,'PyPSA keys'!$G$20:$G$36)*_xlfn.XLOOKUP($B12,ERAA!$1:$1,ERAA!$7:$7)/G12,0)</f>
        <v>0</v>
      </c>
      <c r="L12" s="15">
        <f>IFERROR(_xlfn.XLOOKUP($A12,'PyPSA keys'!$A$20:$A$36,'PyPSA keys'!$G$20:$G$36)*_xlfn.XLOOKUP($B12,ERAA!$1:$1,ERAA!$8:$8)/H12,0)</f>
        <v>0</v>
      </c>
    </row>
    <row r="13" spans="1:12">
      <c r="A13" t="s">
        <v>279</v>
      </c>
      <c r="B13" t="str">
        <f>_xlfn.XLOOKUP(A13,nonREinstalledNUTS2_v2!N:N,nonREinstalledNUTS2_v2!D:D)</f>
        <v>NO</v>
      </c>
      <c r="C13" s="14">
        <f>_xlfn.XLOOKUP(A13,'PyPSA keys'!$A$20:$A$36,'PyPSA keys'!$C$20:$C$36)*_xlfn.XLOOKUP(B13,ERAA!$1:$1,ERAA!$3:$3)</f>
        <v>0</v>
      </c>
      <c r="D13" s="14">
        <f>_xlfn.XLOOKUP(A13,'PyPSA keys'!$A$20:$A$36,'PyPSA keys'!$I$20:$I$36)*_xlfn.XLOOKUP(B13,ERAA!$1:$1,ERAA!$2:$2)</f>
        <v>0</v>
      </c>
      <c r="E13" s="14">
        <v>0</v>
      </c>
      <c r="F13" s="14">
        <f>_xlfn.XLOOKUP($A13,'PyPSA keys'!$A$20:$A$36,'PyPSA keys'!$G$20:$G$36)*_xlfn.XLOOKUP($B13,ERAA!$1:$1,ERAA!$14:$14)</f>
        <v>0</v>
      </c>
      <c r="G13" s="14">
        <f>_xlfn.XLOOKUP($A13,'PyPSA keys'!$A$20:$A$36,'PyPSA keys'!$G$20:$G$36)*_xlfn.XLOOKUP($B13,ERAA!$1:$1,ERAA!$15:$15)</f>
        <v>89577419.451950997</v>
      </c>
      <c r="H13" s="14">
        <f>_xlfn.XLOOKUP($A13,'PyPSA keys'!$A$20:$A$36,'PyPSA keys'!$G$20:$G$36)*_xlfn.XLOOKUP($B13,ERAA!$1:$1,ERAA!$16:$16)</f>
        <v>0</v>
      </c>
      <c r="I13" s="14">
        <v>0</v>
      </c>
      <c r="J13" s="16">
        <f>IFERROR(_xlfn.XLOOKUP($A13,'PyPSA keys'!$A$20:$A$36,'PyPSA keys'!$G$20:$G$36)*_xlfn.XLOOKUP($B13,ERAA!$1:$1,ERAA!$6:$6)/F13,0)</f>
        <v>0</v>
      </c>
      <c r="K13" s="16">
        <f>IFERROR(_xlfn.XLOOKUP($A13,'PyPSA keys'!$A$20:$A$36,'PyPSA keys'!$G$20:$G$36)*_xlfn.XLOOKUP($B13,ERAA!$1:$1,ERAA!$7:$7)/G13,0)</f>
        <v>4.2231474440153756E-4</v>
      </c>
      <c r="L13" s="15">
        <f>IFERROR(_xlfn.XLOOKUP($A13,'PyPSA keys'!$A$20:$A$36,'PyPSA keys'!$G$20:$G$36)*_xlfn.XLOOKUP($B13,ERAA!$1:$1,ERAA!$8:$8)/H13,0)</f>
        <v>0</v>
      </c>
    </row>
    <row r="14" spans="1:12">
      <c r="A14" t="s">
        <v>248</v>
      </c>
      <c r="B14" t="str">
        <f>_xlfn.XLOOKUP(A14,nonREinstalledNUTS2_v2!N:N,nonREinstalledNUTS2_v2!D:D)</f>
        <v>UK</v>
      </c>
      <c r="C14" s="14">
        <f>_xlfn.XLOOKUP(A14,'PyPSA keys'!$A$20:$A$36,'PyPSA keys'!$C$20:$C$36)*_xlfn.XLOOKUP(B14,ERAA!$1:$1,ERAA!$3:$3)</f>
        <v>5704.6580900377248</v>
      </c>
      <c r="D14" s="14">
        <f>_xlfn.XLOOKUP(A14,'PyPSA keys'!$A$20:$A$36,'PyPSA keys'!$I$20:$I$36)*_xlfn.XLOOKUP(B14,ERAA!$1:$1,ERAA!$2:$2)</f>
        <v>1497.2489082969432</v>
      </c>
      <c r="E14" s="14">
        <f>_xlfn.XLOOKUP(A14,'PyPSA keys'!$A$20:$A$36,'PyPSA keys'!$H$20:$H$36)*_xlfn.XLOOKUP(B14,ERAA!$1:$1,ERAA!$5:$5)</f>
        <v>0</v>
      </c>
      <c r="F14" s="14">
        <f>_xlfn.XLOOKUP($A14,'PyPSA keys'!$A$20:$A$36,'PyPSA keys'!$G$20:$G$36)*_xlfn.XLOOKUP($B14,ERAA!$1:$1,ERAA!$14:$14)</f>
        <v>0</v>
      </c>
      <c r="G14" s="14">
        <f>_xlfn.XLOOKUP($A14,'PyPSA keys'!$A$20:$A$36,'PyPSA keys'!$G$20:$G$36)*_xlfn.XLOOKUP($B14,ERAA!$1:$1,ERAA!$15:$15)</f>
        <v>0</v>
      </c>
      <c r="H14" s="14">
        <f>_xlfn.XLOOKUP($A14,'PyPSA keys'!$A$20:$A$36,'PyPSA keys'!$G$20:$G$36)*_xlfn.XLOOKUP($B14,ERAA!$1:$1,ERAA!$16:$16)</f>
        <v>0</v>
      </c>
      <c r="I14" s="14">
        <f>_xlfn.XLOOKUP(A14,Biomass_UK!$T$23:$T$40,Biomass_UK!$U$23:$U$40)/SUM(Biomass_UK!$U$24:$U$40)*'PyPSA vs. ERAA'!$H$11</f>
        <v>749.80383628995014</v>
      </c>
      <c r="J14" s="16">
        <f>IFERROR(_xlfn.XLOOKUP($A14,'PyPSA keys'!$A$20:$A$36,'PyPSA keys'!$G$20:$G$36)*_xlfn.XLOOKUP($B14,ERAA!$1:$1,ERAA!$6:$6)/F14,0)</f>
        <v>0</v>
      </c>
      <c r="K14" s="16">
        <f>IFERROR(_xlfn.XLOOKUP($A14,'PyPSA keys'!$A$20:$A$36,'PyPSA keys'!$G$20:$G$36)*_xlfn.XLOOKUP($B14,ERAA!$1:$1,ERAA!$7:$7)/G14,0)</f>
        <v>0</v>
      </c>
      <c r="L14" s="15">
        <f>IFERROR(_xlfn.XLOOKUP($A14,'PyPSA keys'!$A$20:$A$36,'PyPSA keys'!$G$20:$G$36)*_xlfn.XLOOKUP($B14,ERAA!$1:$1,ERAA!$8:$8)/H14,0)</f>
        <v>0</v>
      </c>
    </row>
    <row r="15" spans="1:12">
      <c r="A15" t="s">
        <v>33</v>
      </c>
      <c r="B15" t="str">
        <f>_xlfn.XLOOKUP(A15,nonREinstalledNUTS2_v2!N:N,nonREinstalledNUTS2_v2!D:D)</f>
        <v>UK</v>
      </c>
      <c r="C15" s="14">
        <f>_xlfn.XLOOKUP(A15,'PyPSA keys'!$A$20:$A$36,'PyPSA keys'!$C$20:$C$36)*_xlfn.XLOOKUP(B15,ERAA!$1:$1,ERAA!$3:$3)</f>
        <v>13620.238407608666</v>
      </c>
      <c r="D15" s="14">
        <f>_xlfn.XLOOKUP(A15,'PyPSA keys'!$A$20:$A$36,'PyPSA keys'!$I$20:$I$36)*_xlfn.XLOOKUP(B15,ERAA!$1:$1,ERAA!$2:$2)</f>
        <v>0</v>
      </c>
      <c r="E15" s="14">
        <f>_xlfn.XLOOKUP(A15,'PyPSA keys'!$A$20:$A$36,'PyPSA keys'!$H$20:$H$36)*_xlfn.XLOOKUP(B15,ERAA!$1:$1,ERAA!$5:$5)</f>
        <v>0</v>
      </c>
      <c r="F15" s="14">
        <f>_xlfn.XLOOKUP($A15,'PyPSA keys'!$A$20:$A$36,'PyPSA keys'!$G$20:$G$36)*_xlfn.XLOOKUP($B15,ERAA!$1:$1,ERAA!$14:$14)</f>
        <v>0</v>
      </c>
      <c r="G15" s="14">
        <f>_xlfn.XLOOKUP($A15,'PyPSA keys'!$A$20:$A$36,'PyPSA keys'!$G$20:$G$36)*_xlfn.XLOOKUP($B15,ERAA!$1:$1,ERAA!$15:$15)</f>
        <v>0</v>
      </c>
      <c r="H15" s="14">
        <f>_xlfn.XLOOKUP($A15,'PyPSA keys'!$A$20:$A$36,'PyPSA keys'!$G$20:$G$36)*_xlfn.XLOOKUP($B15,ERAA!$1:$1,ERAA!$16:$16)</f>
        <v>0</v>
      </c>
      <c r="I15" s="14">
        <f>_xlfn.XLOOKUP(A15,Biomass_UK!$T$23:$T$40,Biomass_UK!$U$23:$U$40)/SUM(Biomass_UK!$U$24:$U$40)*'PyPSA vs. ERAA'!$H$11</f>
        <v>6570.7635954506468</v>
      </c>
      <c r="J15" s="16">
        <f>IFERROR(_xlfn.XLOOKUP($A15,'PyPSA keys'!$A$20:$A$36,'PyPSA keys'!$G$20:$G$36)*_xlfn.XLOOKUP($B15,ERAA!$1:$1,ERAA!$6:$6)/F15,0)</f>
        <v>0</v>
      </c>
      <c r="K15" s="16">
        <f>IFERROR(_xlfn.XLOOKUP($A15,'PyPSA keys'!$A$20:$A$36,'PyPSA keys'!$G$20:$G$36)*_xlfn.XLOOKUP($B15,ERAA!$1:$1,ERAA!$7:$7)/G15,0)</f>
        <v>0</v>
      </c>
      <c r="L15" s="15">
        <f>IFERROR(_xlfn.XLOOKUP($A15,'PyPSA keys'!$A$20:$A$36,'PyPSA keys'!$G$20:$G$36)*_xlfn.XLOOKUP($B15,ERAA!$1:$1,ERAA!$8:$8)/H15,0)</f>
        <v>0</v>
      </c>
    </row>
    <row r="16" spans="1:12">
      <c r="A16" t="s">
        <v>206</v>
      </c>
      <c r="B16" t="str">
        <f>_xlfn.XLOOKUP(A16,nonREinstalledNUTS2_v2!N:N,nonREinstalledNUTS2_v2!D:D)</f>
        <v>UK</v>
      </c>
      <c r="C16" s="14">
        <f>_xlfn.XLOOKUP(A16,'PyPSA keys'!$A$20:$A$36,'PyPSA keys'!$C$20:$C$36)*_xlfn.XLOOKUP(B16,ERAA!$1:$1,ERAA!$3:$3)</f>
        <v>663.71188917089682</v>
      </c>
      <c r="D16" s="14">
        <f>_xlfn.XLOOKUP(A16,'PyPSA keys'!$A$20:$A$36,'PyPSA keys'!$I$20:$I$36)*_xlfn.XLOOKUP(B16,ERAA!$1:$1,ERAA!$2:$2)</f>
        <v>0</v>
      </c>
      <c r="E16" s="14">
        <f>_xlfn.XLOOKUP(A16,'PyPSA keys'!$A$20:$A$36,'PyPSA keys'!$H$20:$H$36)*_xlfn.XLOOKUP(B16,ERAA!$1:$1,ERAA!$5:$5)</f>
        <v>1870.7521648237685</v>
      </c>
      <c r="F16" s="14">
        <f>_xlfn.XLOOKUP($A16,'PyPSA keys'!$A$20:$A$36,'PyPSA keys'!$G$20:$G$36)*_xlfn.XLOOKUP($B16,ERAA!$1:$1,ERAA!$14:$14)</f>
        <v>0</v>
      </c>
      <c r="G16" s="14">
        <f>_xlfn.XLOOKUP($A16,'PyPSA keys'!$A$20:$A$36,'PyPSA keys'!$G$20:$G$36)*_xlfn.XLOOKUP($B16,ERAA!$1:$1,ERAA!$15:$15)</f>
        <v>0</v>
      </c>
      <c r="H16" s="14">
        <f>_xlfn.XLOOKUP($A16,'PyPSA keys'!$A$20:$A$36,'PyPSA keys'!$G$20:$G$36)*_xlfn.XLOOKUP($B16,ERAA!$1:$1,ERAA!$16:$16)</f>
        <v>11379.500104144969</v>
      </c>
      <c r="I16" s="14">
        <f>_xlfn.XLOOKUP(A16,Biomass_UK!$T$23:$T$40,Biomass_UK!$U$23:$U$40)/SUM(Biomass_UK!$U$24:$U$40)*'PyPSA vs. ERAA'!$H$11</f>
        <v>735.77394197665456</v>
      </c>
      <c r="J16" s="16">
        <f>IFERROR(_xlfn.XLOOKUP($A16,'PyPSA keys'!$A$20:$A$36,'PyPSA keys'!$G$20:$G$36)*_xlfn.XLOOKUP($B16,ERAA!$1:$1,ERAA!$6:$6)/F16,0)</f>
        <v>0</v>
      </c>
      <c r="K16" s="16">
        <f>IFERROR(_xlfn.XLOOKUP($A16,'PyPSA keys'!$A$20:$A$36,'PyPSA keys'!$G$20:$G$36)*_xlfn.XLOOKUP($B16,ERAA!$1:$1,ERAA!$7:$7)/G16,0)</f>
        <v>0</v>
      </c>
      <c r="L16" s="15">
        <f>IFERROR(_xlfn.XLOOKUP($A16,'PyPSA keys'!$A$20:$A$36,'PyPSA keys'!$G$20:$G$36)*_xlfn.XLOOKUP($B16,ERAA!$1:$1,ERAA!$8:$8)/H16,0)</f>
        <v>0.10401819560272933</v>
      </c>
    </row>
    <row r="17" spans="1:12">
      <c r="A17" t="s">
        <v>86</v>
      </c>
      <c r="B17" t="str">
        <f>_xlfn.XLOOKUP(A17,nonREinstalledNUTS2_v2!N:N,nonREinstalledNUTS2_v2!D:D)</f>
        <v>UK</v>
      </c>
      <c r="C17" s="14">
        <f>_xlfn.XLOOKUP(A17,'PyPSA keys'!$A$20:$A$36,'PyPSA keys'!$C$20:$C$36)*_xlfn.XLOOKUP(B17,ERAA!$1:$1,ERAA!$3:$3)</f>
        <v>13686.85161427871</v>
      </c>
      <c r="D17" s="14">
        <f>_xlfn.XLOOKUP(A17,'PyPSA keys'!$A$20:$A$36,'PyPSA keys'!$I$20:$I$36)*_xlfn.XLOOKUP(B17,ERAA!$1:$1,ERAA!$2:$2)</f>
        <v>3697.7510917030568</v>
      </c>
      <c r="E17" s="14">
        <f>_xlfn.XLOOKUP(A17,'PyPSA keys'!$A$20:$A$36,'PyPSA keys'!$H$20:$H$36)*_xlfn.XLOOKUP(B17,ERAA!$1:$1,ERAA!$5:$5)</f>
        <v>224.35783517693164</v>
      </c>
      <c r="F17" s="14">
        <f>_xlfn.XLOOKUP($A17,'PyPSA keys'!$A$20:$A$36,'PyPSA keys'!$G$20:$G$36)*_xlfn.XLOOKUP($B17,ERAA!$1:$1,ERAA!$14:$14)</f>
        <v>0</v>
      </c>
      <c r="G17" s="14">
        <f>_xlfn.XLOOKUP($A17,'PyPSA keys'!$A$20:$A$36,'PyPSA keys'!$G$20:$G$36)*_xlfn.XLOOKUP($B17,ERAA!$1:$1,ERAA!$15:$15)</f>
        <v>0</v>
      </c>
      <c r="H17" s="14">
        <f>_xlfn.XLOOKUP($A17,'PyPSA keys'!$A$20:$A$36,'PyPSA keys'!$G$20:$G$36)*_xlfn.XLOOKUP($B17,ERAA!$1:$1,ERAA!$16:$16)</f>
        <v>15000.49989585503</v>
      </c>
      <c r="I17" s="14">
        <f>_xlfn.XLOOKUP(A17,Biomass_UK!$T$23:$T$40,Biomass_UK!$U$23:$U$40)/SUM(Biomass_UK!$U$24:$U$40)*'PyPSA vs. ERAA'!$H$11</f>
        <v>2244.7686263187502</v>
      </c>
      <c r="J17" s="16">
        <f>IFERROR(_xlfn.XLOOKUP($A17,'PyPSA keys'!$A$20:$A$36,'PyPSA keys'!$G$20:$G$36)*_xlfn.XLOOKUP($B17,ERAA!$1:$1,ERAA!$6:$6)/F17,0)</f>
        <v>0</v>
      </c>
      <c r="K17" s="16">
        <f>IFERROR(_xlfn.XLOOKUP($A17,'PyPSA keys'!$A$20:$A$36,'PyPSA keys'!$G$20:$G$36)*_xlfn.XLOOKUP($B17,ERAA!$1:$1,ERAA!$7:$7)/G17,0)</f>
        <v>0</v>
      </c>
      <c r="L17" s="15">
        <f>IFERROR(_xlfn.XLOOKUP($A17,'PyPSA keys'!$A$20:$A$36,'PyPSA keys'!$G$20:$G$36)*_xlfn.XLOOKUP($B17,ERAA!$1:$1,ERAA!$8:$8)/H17,0)</f>
        <v>0.10401819560272935</v>
      </c>
    </row>
  </sheetData>
  <autoFilter ref="A1:H17" xr:uid="{00000000-0009-0000-0000-000005000000}">
    <sortState xmlns:xlrd2="http://schemas.microsoft.com/office/spreadsheetml/2017/richdata2" ref="A2:H17">
      <sortCondition ref="A1:A1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C28B-A595-443F-878B-3839561A9256}">
  <dimension ref="A1:O17"/>
  <sheetViews>
    <sheetView workbookViewId="0">
      <selection activeCell="R9" sqref="R9"/>
    </sheetView>
  </sheetViews>
  <sheetFormatPr defaultRowHeight="15"/>
  <sheetData>
    <row r="1" spans="1:15">
      <c r="A1" t="s">
        <v>320</v>
      </c>
      <c r="B1" t="s">
        <v>323</v>
      </c>
      <c r="C1" t="s">
        <v>321</v>
      </c>
      <c r="D1" t="s">
        <v>306</v>
      </c>
      <c r="E1" t="s">
        <v>381</v>
      </c>
      <c r="F1" t="s">
        <v>322</v>
      </c>
      <c r="G1" t="s">
        <v>348</v>
      </c>
      <c r="H1" t="s">
        <v>349</v>
      </c>
      <c r="I1" t="s">
        <v>350</v>
      </c>
      <c r="J1" t="s">
        <v>341</v>
      </c>
      <c r="K1" t="s">
        <v>351</v>
      </c>
      <c r="L1" t="s">
        <v>352</v>
      </c>
      <c r="M1" t="s">
        <v>353</v>
      </c>
      <c r="O1" t="s">
        <v>386</v>
      </c>
    </row>
    <row r="2" spans="1:15">
      <c r="A2" t="s">
        <v>180</v>
      </c>
      <c r="B2" t="str">
        <f>_xlfn.XLOOKUP(A2,nonREinstalledNUTS2_v2!N:N,nonREinstalledNUTS2_v2!D:D)</f>
        <v>BE</v>
      </c>
      <c r="C2" s="14">
        <f>_xlfn.XLOOKUP($A2,Comparison_old_new!$A$2:$A$17,Comparison_old_new!C2:C17)</f>
        <v>818.68276936629604</v>
      </c>
      <c r="D2" s="14">
        <f>_xlfn.XLOOKUP($A2,Comparison_old_new!$A$2:$A$17,Comparison_old_new!D2:D17)</f>
        <v>0</v>
      </c>
      <c r="E2" s="14">
        <f>_xlfn.XLOOKUP($A2,Comparison_old_new!$A$2:$A$17,Comparison_old_new!E2:E17)</f>
        <v>0</v>
      </c>
      <c r="F2" s="14">
        <f>_xlfn.XLOOKUP(A2,'PyPSA keys'!$A$20:$A$36,'PyPSA keys'!$H$20:$H$36)*_xlfn.XLOOKUP(B2,ERAA!$1:$1,ERAA!$5:$5)</f>
        <v>0</v>
      </c>
      <c r="G2" s="14">
        <f>_xlfn.XLOOKUP($A2,'PyPSA keys'!$A$20:$A$36,'PyPSA keys'!$G$20:$G$36)*_xlfn.XLOOKUP($B2,ERAA!$1:$1,ERAA!$14:$14)</f>
        <v>0</v>
      </c>
      <c r="H2" s="14">
        <f>_xlfn.XLOOKUP($A2,'PyPSA keys'!$A$20:$A$36,'PyPSA keys'!$G$20:$G$36)*_xlfn.XLOOKUP($B2,ERAA!$1:$1,ERAA!$15:$15)</f>
        <v>0</v>
      </c>
      <c r="I2" s="14">
        <f>_xlfn.XLOOKUP($A2,'PyPSA keys'!$A$20:$A$36,'PyPSA keys'!$G$20:$G$36)*_xlfn.XLOOKUP($B2,ERAA!$1:$1,ERAA!$16:$16)</f>
        <v>0</v>
      </c>
      <c r="J2" s="14">
        <v>0</v>
      </c>
      <c r="K2" s="16">
        <f>IFERROR(_xlfn.XLOOKUP($A2,'PyPSA keys'!$A$20:$A$36,'PyPSA keys'!$G$20:$G$36)*_xlfn.XLOOKUP($B2,ERAA!$1:$1,ERAA!$6:$6)/G2,0)</f>
        <v>0</v>
      </c>
      <c r="L2" s="16">
        <f>IFERROR(_xlfn.XLOOKUP($A2,'PyPSA keys'!$A$20:$A$36,'PyPSA keys'!$G$20:$G$36)*_xlfn.XLOOKUP($B2,ERAA!$1:$1,ERAA!$7:$7)/H2,0)</f>
        <v>0</v>
      </c>
      <c r="M2" s="15">
        <f>IFERROR(_xlfn.XLOOKUP($A2,'PyPSA keys'!$A$20:$A$36,'PyPSA keys'!$G$20:$G$36)*_xlfn.XLOOKUP($B2,ERAA!$1:$1,ERAA!$8:$8)/I2,0)</f>
        <v>0</v>
      </c>
      <c r="O2">
        <f>_xlfn.XLOOKUP(A2,demand_statistics!A:A,demand_statistics!F:F)</f>
        <v>4060.6812120807399</v>
      </c>
    </row>
    <row r="3" spans="1:15">
      <c r="A3" t="s">
        <v>53</v>
      </c>
      <c r="B3" t="str">
        <f>_xlfn.XLOOKUP(A3,nonREinstalledNUTS2_v2!N:N,nonREinstalledNUTS2_v2!D:D)</f>
        <v>BE</v>
      </c>
      <c r="C3" s="14">
        <f>_xlfn.XLOOKUP($A3,Comparison_old_new!$A$2:$A$17,Comparison_old_new!C3:C18)</f>
        <v>5070.4117926436502</v>
      </c>
      <c r="D3" s="14">
        <f>_xlfn.XLOOKUP($A3,Comparison_old_new!$A$2:$A$17,Comparison_old_new!D3:D18)</f>
        <v>0</v>
      </c>
      <c r="E3" s="14">
        <f>_xlfn.XLOOKUP($A3,Comparison_old_new!$A$2:$A$17,Comparison_old_new!E3:E18)</f>
        <v>8225.0080514412293</v>
      </c>
      <c r="F3" s="14">
        <f>_xlfn.XLOOKUP(A3,'PyPSA keys'!$A$20:$A$36,'PyPSA keys'!$H$20:$H$36)*_xlfn.XLOOKUP(B3,ERAA!$1:$1,ERAA!$5:$5)</f>
        <v>148.20200000000011</v>
      </c>
      <c r="G3" s="14">
        <f>_xlfn.XLOOKUP($A3,'PyPSA keys'!$A$20:$A$36,'PyPSA keys'!$G$20:$G$36)*_xlfn.XLOOKUP($B3,ERAA!$1:$1,ERAA!$14:$14)</f>
        <v>0</v>
      </c>
      <c r="H3" s="14">
        <f>_xlfn.XLOOKUP($A3,'PyPSA keys'!$A$20:$A$36,'PyPSA keys'!$G$20:$G$36)*_xlfn.XLOOKUP($B3,ERAA!$1:$1,ERAA!$15:$15)</f>
        <v>0</v>
      </c>
      <c r="I3" s="14">
        <f>_xlfn.XLOOKUP($A3,'PyPSA keys'!$A$20:$A$36,'PyPSA keys'!$G$20:$G$36)*_xlfn.XLOOKUP($B3,ERAA!$1:$1,ERAA!$16:$16)</f>
        <v>5750</v>
      </c>
      <c r="J3" s="14">
        <f>'PyPSA vs. ERAA'!C2+'PyPSA vs. ERAA'!C11</f>
        <v>1061.0249999999996</v>
      </c>
      <c r="K3" s="16">
        <f>IFERROR(_xlfn.XLOOKUP($A3,'PyPSA keys'!$A$20:$A$36,'PyPSA keys'!$G$20:$G$36)*_xlfn.XLOOKUP($B3,ERAA!$1:$1,ERAA!$6:$6)/G3,0)</f>
        <v>0</v>
      </c>
      <c r="L3" s="16">
        <f>IFERROR(_xlfn.XLOOKUP($A3,'PyPSA keys'!$A$20:$A$36,'PyPSA keys'!$G$20:$G$36)*_xlfn.XLOOKUP($B3,ERAA!$1:$1,ERAA!$7:$7)/H3,0)</f>
        <v>0</v>
      </c>
      <c r="M3" s="15">
        <f>IFERROR(_xlfn.XLOOKUP($A3,'PyPSA keys'!$A$20:$A$36,'PyPSA keys'!$G$20:$G$36)*_xlfn.XLOOKUP($B3,ERAA!$1:$1,ERAA!$8:$8)/I3,0)</f>
        <v>0.22695652173913045</v>
      </c>
      <c r="O3">
        <f>_xlfn.XLOOKUP(A3,demand_statistics!A:A,demand_statistics!F:F)</f>
        <v>10733.6981720117</v>
      </c>
    </row>
    <row r="4" spans="1:15">
      <c r="A4" t="s">
        <v>90</v>
      </c>
      <c r="B4" t="str">
        <f>_xlfn.XLOOKUP(A4,nonREinstalledNUTS2_v2!N:N,nonREinstalledNUTS2_v2!D:D)</f>
        <v>DE</v>
      </c>
      <c r="C4" s="14">
        <f>_xlfn.XLOOKUP($A4,Comparison_old_new!$A$2:$A$17,Comparison_old_new!C4:C19)</f>
        <v>551.84474334355298</v>
      </c>
      <c r="D4" s="14">
        <f>_xlfn.XLOOKUP($A4,Comparison_old_new!$A$2:$A$17,Comparison_old_new!D4:D19)</f>
        <v>0</v>
      </c>
      <c r="E4" s="14">
        <f>_xlfn.XLOOKUP($A4,Comparison_old_new!$A$2:$A$17,Comparison_old_new!E4:E19)</f>
        <v>296.87742110082797</v>
      </c>
      <c r="F4" s="14">
        <f>_xlfn.XLOOKUP(A4,'PyPSA keys'!$A$20:$A$36,'PyPSA keys'!$H$20:$H$36)*_xlfn.XLOOKUP(B4,ERAA!$1:$1,ERAA!$5:$5)</f>
        <v>34.050978252396909</v>
      </c>
      <c r="G4" s="14">
        <f>_xlfn.XLOOKUP($A4,'PyPSA keys'!$A$20:$A$36,'PyPSA keys'!$G$20:$G$36)*_xlfn.XLOOKUP($B4,ERAA!$1:$1,ERAA!$14:$14)</f>
        <v>0</v>
      </c>
      <c r="H4" s="14">
        <f>_xlfn.XLOOKUP($A4,'PyPSA keys'!$A$20:$A$36,'PyPSA keys'!$G$20:$G$36)*_xlfn.XLOOKUP($B4,ERAA!$1:$1,ERAA!$15:$15)</f>
        <v>0</v>
      </c>
      <c r="I4" s="14">
        <f>_xlfn.XLOOKUP($A4,'PyPSA keys'!$A$20:$A$36,'PyPSA keys'!$G$20:$G$36)*_xlfn.XLOOKUP($B4,ERAA!$1:$1,ERAA!$16:$16)</f>
        <v>0</v>
      </c>
      <c r="J4" s="14">
        <f>_xlfn.XLOOKUP(A4,Biomass_DE!$F$13:$F$17,Biomass_DE!$G$13:$G$17)/SUM(Biomass_DE!$G$13:$G$17)*'PyPSA vs. ERAA'!$D$11</f>
        <v>948.70131632944685</v>
      </c>
      <c r="K4" s="16">
        <f>IFERROR(_xlfn.XLOOKUP($A4,'PyPSA keys'!$A$20:$A$36,'PyPSA keys'!$G$20:$G$36)*_xlfn.XLOOKUP($B4,ERAA!$1:$1,ERAA!$6:$6)/G4,0)</f>
        <v>0</v>
      </c>
      <c r="L4" s="16">
        <f>IFERROR(_xlfn.XLOOKUP($A4,'PyPSA keys'!$A$20:$A$36,'PyPSA keys'!$G$20:$G$36)*_xlfn.XLOOKUP($B4,ERAA!$1:$1,ERAA!$7:$7)/H4,0)</f>
        <v>0</v>
      </c>
      <c r="M4" s="15">
        <f>IFERROR(_xlfn.XLOOKUP($A4,'PyPSA keys'!$A$20:$A$36,'PyPSA keys'!$G$20:$G$36)*_xlfn.XLOOKUP($B4,ERAA!$1:$1,ERAA!$8:$8)/I4,0)</f>
        <v>0</v>
      </c>
      <c r="O4">
        <f>_xlfn.XLOOKUP(A4,demand_statistics!A:A,demand_statistics!F:F)</f>
        <v>24851.191339480501</v>
      </c>
    </row>
    <row r="5" spans="1:15">
      <c r="A5" t="s">
        <v>157</v>
      </c>
      <c r="B5" t="str">
        <f>_xlfn.XLOOKUP(A5,nonREinstalledNUTS2_v2!N:N,nonREinstalledNUTS2_v2!D:D)</f>
        <v>DE</v>
      </c>
      <c r="C5" s="14">
        <f>_xlfn.XLOOKUP($A5,Comparison_old_new!$A$2:$A$17,Comparison_old_new!C5:C20)</f>
        <v>1324.1120000000001</v>
      </c>
      <c r="D5" s="14">
        <f>_xlfn.XLOOKUP($A5,Comparison_old_new!$A$2:$A$17,Comparison_old_new!D5:D20)</f>
        <v>0</v>
      </c>
      <c r="E5" s="14">
        <f>_xlfn.XLOOKUP($A5,Comparison_old_new!$A$2:$A$17,Comparison_old_new!E5:E20)</f>
        <v>0</v>
      </c>
      <c r="F5" s="14">
        <f>_xlfn.XLOOKUP(A5,'PyPSA keys'!$A$20:$A$36,'PyPSA keys'!$H$20:$H$36)*_xlfn.XLOOKUP(B5,ERAA!$1:$1,ERAA!$5:$5)</f>
        <v>0</v>
      </c>
      <c r="G5" s="14">
        <f>_xlfn.XLOOKUP($A5,'PyPSA keys'!$A$20:$A$36,'PyPSA keys'!$G$20:$G$36)*_xlfn.XLOOKUP($B5,ERAA!$1:$1,ERAA!$14:$14)</f>
        <v>0</v>
      </c>
      <c r="H5" s="14">
        <f>_xlfn.XLOOKUP($A5,'PyPSA keys'!$A$20:$A$36,'PyPSA keys'!$G$20:$G$36)*_xlfn.XLOOKUP($B5,ERAA!$1:$1,ERAA!$15:$15)</f>
        <v>0</v>
      </c>
      <c r="I5" s="14">
        <f>_xlfn.XLOOKUP($A5,'PyPSA keys'!$A$20:$A$36,'PyPSA keys'!$G$20:$G$36)*_xlfn.XLOOKUP($B5,ERAA!$1:$1,ERAA!$16:$16)</f>
        <v>0</v>
      </c>
      <c r="J5" s="14">
        <f>_xlfn.XLOOKUP(A5,Biomass_DE!$F$13:$F$17,Biomass_DE!$G$13:$G$17)/SUM(Biomass_DE!$G$13:$G$17)*'PyPSA vs. ERAA'!$D$11</f>
        <v>1092.4602787511892</v>
      </c>
      <c r="K5" s="16">
        <f>IFERROR(_xlfn.XLOOKUP($A5,'PyPSA keys'!$A$20:$A$36,'PyPSA keys'!$G$20:$G$36)*_xlfn.XLOOKUP($B5,ERAA!$1:$1,ERAA!$6:$6)/G5,0)</f>
        <v>0</v>
      </c>
      <c r="L5" s="16">
        <f>IFERROR(_xlfn.XLOOKUP($A5,'PyPSA keys'!$A$20:$A$36,'PyPSA keys'!$G$20:$G$36)*_xlfn.XLOOKUP($B5,ERAA!$1:$1,ERAA!$7:$7)/H5,0)</f>
        <v>0</v>
      </c>
      <c r="M5" s="15">
        <f>IFERROR(_xlfn.XLOOKUP($A5,'PyPSA keys'!$A$20:$A$36,'PyPSA keys'!$G$20:$G$36)*_xlfn.XLOOKUP($B5,ERAA!$1:$1,ERAA!$8:$8)/I5,0)</f>
        <v>0</v>
      </c>
      <c r="O5">
        <f>_xlfn.XLOOKUP(A5,demand_statistics!A:A,demand_statistics!F:F)</f>
        <v>3156.9238187543801</v>
      </c>
    </row>
    <row r="6" spans="1:15">
      <c r="A6" t="s">
        <v>71</v>
      </c>
      <c r="B6" t="str">
        <f>_xlfn.XLOOKUP(A6,nonREinstalledNUTS2_v2!N:N,nonREinstalledNUTS2_v2!D:D)</f>
        <v>DE</v>
      </c>
      <c r="C6" s="14">
        <f>_xlfn.XLOOKUP($A6,Comparison_old_new!$A$2:$A$17,Comparison_old_new!C6:C21)</f>
        <v>1206.55857471062</v>
      </c>
      <c r="D6" s="14">
        <f>_xlfn.XLOOKUP($A6,Comparison_old_new!$A$2:$A$17,Comparison_old_new!D6:D21)</f>
        <v>0</v>
      </c>
      <c r="E6" s="14">
        <f>_xlfn.XLOOKUP($A6,Comparison_old_new!$A$2:$A$17,Comparison_old_new!E6:E21)</f>
        <v>0</v>
      </c>
      <c r="F6" s="14">
        <f>_xlfn.XLOOKUP(A6,'PyPSA keys'!$A$20:$A$36,'PyPSA keys'!$H$20:$H$36)*_xlfn.XLOOKUP(B6,ERAA!$1:$1,ERAA!$5:$5)</f>
        <v>0</v>
      </c>
      <c r="G6" s="14">
        <f>_xlfn.XLOOKUP($A6,'PyPSA keys'!$A$20:$A$36,'PyPSA keys'!$G$20:$G$36)*_xlfn.XLOOKUP($B6,ERAA!$1:$1,ERAA!$14:$14)</f>
        <v>4865.0997009011726</v>
      </c>
      <c r="H6" s="14">
        <f>_xlfn.XLOOKUP($A6,'PyPSA keys'!$A$20:$A$36,'PyPSA keys'!$G$20:$G$36)*_xlfn.XLOOKUP($B6,ERAA!$1:$1,ERAA!$15:$15)</f>
        <v>7841.2467956004657</v>
      </c>
      <c r="I6" s="14">
        <f>_xlfn.XLOOKUP($A6,'PyPSA keys'!$A$20:$A$36,'PyPSA keys'!$G$20:$G$36)*_xlfn.XLOOKUP($B6,ERAA!$1:$1,ERAA!$16:$16)</f>
        <v>11851.076706436346</v>
      </c>
      <c r="J6" s="14">
        <f>_xlfn.XLOOKUP(A6,Biomass_DE!$F$13:$F$17,Biomass_DE!$G$13:$G$17)/SUM(Biomass_DE!$G$13:$G$17)*'PyPSA vs. ERAA'!$D$11</f>
        <v>1731.6722346560637</v>
      </c>
      <c r="K6" s="16">
        <f>IFERROR(_xlfn.XLOOKUP($A6,'PyPSA keys'!$A$20:$A$36,'PyPSA keys'!$G$20:$G$36)*_xlfn.XLOOKUP($B6,ERAA!$1:$1,ERAA!$6:$6)/G6,0)</f>
        <v>5.0158941973430342E-3</v>
      </c>
      <c r="L6" s="16">
        <f>IFERROR(_xlfn.XLOOKUP($A6,'PyPSA keys'!$A$20:$A$36,'PyPSA keys'!$G$20:$G$36)*_xlfn.XLOOKUP($B6,ERAA!$1:$1,ERAA!$7:$7)/H6,0)</f>
        <v>3.9449657955796993E-3</v>
      </c>
      <c r="M6" s="15">
        <f>IFERROR(_xlfn.XLOOKUP($A6,'PyPSA keys'!$A$20:$A$36,'PyPSA keys'!$G$20:$G$36)*_xlfn.XLOOKUP($B6,ERAA!$1:$1,ERAA!$8:$8)/I6,0)</f>
        <v>1.1719125028185336E-2</v>
      </c>
      <c r="O6">
        <f>_xlfn.XLOOKUP(A6,demand_statistics!A:A,demand_statistics!F:F)</f>
        <v>7207.9954451692902</v>
      </c>
    </row>
    <row r="7" spans="1:15">
      <c r="A7" t="s">
        <v>27</v>
      </c>
      <c r="B7" t="str">
        <f>_xlfn.XLOOKUP(A7,nonREinstalledNUTS2_v2!N:N,nonREinstalledNUTS2_v2!D:D)</f>
        <v>DE</v>
      </c>
      <c r="C7" s="14">
        <f>_xlfn.XLOOKUP($A7,Comparison_old_new!$A$2:$A$17,Comparison_old_new!C7:C22)</f>
        <v>3127.25046443372</v>
      </c>
      <c r="D7" s="14">
        <f>_xlfn.XLOOKUP($A7,Comparison_old_new!$A$2:$A$17,Comparison_old_new!D7:D22)</f>
        <v>0</v>
      </c>
      <c r="E7" s="14">
        <f>_xlfn.XLOOKUP($A7,Comparison_old_new!$A$2:$A$17,Comparison_old_new!E7:E22)</f>
        <v>0</v>
      </c>
      <c r="F7" s="14">
        <f>_xlfn.XLOOKUP(A7,'PyPSA keys'!$A$20:$A$36,'PyPSA keys'!$H$20:$H$36)*_xlfn.XLOOKUP(B7,ERAA!$1:$1,ERAA!$5:$5)</f>
        <v>4334.3490217476028</v>
      </c>
      <c r="G7" s="14">
        <f>_xlfn.XLOOKUP($A7,'PyPSA keys'!$A$20:$A$36,'PyPSA keys'!$G$20:$G$36)*_xlfn.XLOOKUP($B7,ERAA!$1:$1,ERAA!$14:$14)</f>
        <v>253712.92227712079</v>
      </c>
      <c r="H7" s="14">
        <f>_xlfn.XLOOKUP($A7,'PyPSA keys'!$A$20:$A$36,'PyPSA keys'!$G$20:$G$36)*_xlfn.XLOOKUP($B7,ERAA!$1:$1,ERAA!$15:$15)</f>
        <v>408917.75320439949</v>
      </c>
      <c r="I7" s="14">
        <f>_xlfn.XLOOKUP($A7,'PyPSA keys'!$A$20:$A$36,'PyPSA keys'!$G$20:$G$36)*_xlfn.XLOOKUP($B7,ERAA!$1:$1,ERAA!$16:$16)</f>
        <v>618028.71229202789</v>
      </c>
      <c r="J7" s="14">
        <f>_xlfn.XLOOKUP(A7,Biomass_DE!$F$13:$F$17,Biomass_DE!$G$13:$G$17)/SUM(Biomass_DE!$G$13:$G$17)*'PyPSA vs. ERAA'!$D$11</f>
        <v>8261.4561702632982</v>
      </c>
      <c r="K7" s="16">
        <f>IFERROR(_xlfn.XLOOKUP($A7,'PyPSA keys'!$A$20:$A$36,'PyPSA keys'!$G$20:$G$36)*_xlfn.XLOOKUP($B7,ERAA!$1:$1,ERAA!$6:$6)/G7,0)</f>
        <v>5.0158941973430342E-3</v>
      </c>
      <c r="L7" s="16">
        <f>IFERROR(_xlfn.XLOOKUP($A7,'PyPSA keys'!$A$20:$A$36,'PyPSA keys'!$G$20:$G$36)*_xlfn.XLOOKUP($B7,ERAA!$1:$1,ERAA!$7:$7)/H7,0)</f>
        <v>3.9449657955796993E-3</v>
      </c>
      <c r="M7" s="15">
        <f>IFERROR(_xlfn.XLOOKUP($A7,'PyPSA keys'!$A$20:$A$36,'PyPSA keys'!$G$20:$G$36)*_xlfn.XLOOKUP($B7,ERAA!$1:$1,ERAA!$8:$8)/I7,0)</f>
        <v>1.1719125028185335E-2</v>
      </c>
      <c r="O7">
        <f>_xlfn.XLOOKUP(A7,demand_statistics!A:A,demand_statistics!F:F)</f>
        <v>68005.886421090894</v>
      </c>
    </row>
    <row r="8" spans="1:15">
      <c r="A8" t="s">
        <v>45</v>
      </c>
      <c r="B8" t="str">
        <f>_xlfn.XLOOKUP(A8,nonREinstalledNUTS2_v2!N:N,nonREinstalledNUTS2_v2!D:D)</f>
        <v>DK</v>
      </c>
      <c r="C8" s="14">
        <f>_xlfn.XLOOKUP($A8,Comparison_old_new!$A$2:$A$17,Comparison_old_new!C8:C23)</f>
        <v>3354.4572868504401</v>
      </c>
      <c r="D8" s="14">
        <f>_xlfn.XLOOKUP($A8,Comparison_old_new!$A$2:$A$17,Comparison_old_new!D8:D23)</f>
        <v>9327.9959999999992</v>
      </c>
      <c r="E8" s="14">
        <f>_xlfn.XLOOKUP($A8,Comparison_old_new!$A$2:$A$17,Comparison_old_new!E8:E23)</f>
        <v>0</v>
      </c>
      <c r="F8" s="14">
        <v>0</v>
      </c>
      <c r="G8" s="14">
        <f>_xlfn.XLOOKUP($A8,'PyPSA keys'!$A$20:$A$36,'PyPSA keys'!$G$20:$G$36)*_xlfn.XLOOKUP($B8,ERAA!$1:$1,ERAA!$14:$14)</f>
        <v>0</v>
      </c>
      <c r="H8" s="14">
        <f>_xlfn.XLOOKUP($A8,'PyPSA keys'!$A$20:$A$36,'PyPSA keys'!$G$20:$G$36)*_xlfn.XLOOKUP($B8,ERAA!$1:$1,ERAA!$15:$15)</f>
        <v>0</v>
      </c>
      <c r="I8" s="14">
        <f>_xlfn.XLOOKUP($A8,'PyPSA keys'!$A$20:$A$36,'PyPSA keys'!$G$20:$G$36)*_xlfn.XLOOKUP($B8,ERAA!$1:$1,ERAA!$16:$16)</f>
        <v>0</v>
      </c>
      <c r="J8" s="14">
        <f>'PyPSA vs. ERAA'!E2</f>
        <v>2337.7798457378058</v>
      </c>
      <c r="K8" s="16">
        <f>IFERROR(_xlfn.XLOOKUP($A8,'PyPSA keys'!$A$20:$A$36,'PyPSA keys'!$G$20:$G$36)*_xlfn.XLOOKUP($B8,ERAA!$1:$1,ERAA!$6:$6)/G8,0)</f>
        <v>0</v>
      </c>
      <c r="L8" s="16">
        <f>IFERROR(_xlfn.XLOOKUP($A8,'PyPSA keys'!$A$20:$A$36,'PyPSA keys'!$G$20:$G$36)*_xlfn.XLOOKUP($B8,ERAA!$1:$1,ERAA!$7:$7)/H8,0)</f>
        <v>0</v>
      </c>
      <c r="M8" s="15">
        <f>IFERROR(_xlfn.XLOOKUP($A8,'PyPSA keys'!$A$20:$A$36,'PyPSA keys'!$G$20:$G$36)*_xlfn.XLOOKUP($B8,ERAA!$1:$1,ERAA!$8:$8)/I8,0)</f>
        <v>0</v>
      </c>
      <c r="O8">
        <f>_xlfn.XLOOKUP(A8,demand_statistics!A:A,demand_statistics!F:F)</f>
        <v>8956.8171025868505</v>
      </c>
    </row>
    <row r="9" spans="1:15">
      <c r="A9" t="s">
        <v>114</v>
      </c>
      <c r="B9" t="str">
        <f>_xlfn.XLOOKUP(A9,nonREinstalledNUTS2_v2!N:N,nonREinstalledNUTS2_v2!D:D)</f>
        <v>NL</v>
      </c>
      <c r="C9" s="14">
        <f>_xlfn.XLOOKUP($A9,Comparison_old_new!$A$2:$A$17,Comparison_old_new!C9:C24)</f>
        <v>390.27635799709498</v>
      </c>
      <c r="D9" s="14">
        <f>_xlfn.XLOOKUP($A9,Comparison_old_new!$A$2:$A$17,Comparison_old_new!D9:D24)</f>
        <v>0</v>
      </c>
      <c r="E9" s="14">
        <f>_xlfn.XLOOKUP($A9,Comparison_old_new!$A$2:$A$17,Comparison_old_new!E9:E24)</f>
        <v>0</v>
      </c>
      <c r="F9" s="14">
        <v>0</v>
      </c>
      <c r="G9" s="14">
        <f>_xlfn.XLOOKUP($A9,'PyPSA keys'!$A$20:$A$36,'PyPSA keys'!$G$20:$G$36)*_xlfn.XLOOKUP($B9,ERAA!$1:$1,ERAA!$14:$14)</f>
        <v>0</v>
      </c>
      <c r="H9" s="14">
        <f>_xlfn.XLOOKUP($A9,'PyPSA keys'!$A$20:$A$36,'PyPSA keys'!$G$20:$G$36)*_xlfn.XLOOKUP($B9,ERAA!$1:$1,ERAA!$15:$15)</f>
        <v>0</v>
      </c>
      <c r="I9" s="14">
        <f>_xlfn.XLOOKUP($A9,'PyPSA keys'!$A$20:$A$36,'PyPSA keys'!$G$20:$G$36)*_xlfn.XLOOKUP($B9,ERAA!$1:$1,ERAA!$16:$16)</f>
        <v>0</v>
      </c>
      <c r="J9" s="14">
        <f>'PyPSA vs. ERAA'!$F$11/4</f>
        <v>152.4</v>
      </c>
      <c r="K9" s="16">
        <f>IFERROR(_xlfn.XLOOKUP($A9,'PyPSA keys'!$A$20:$A$36,'PyPSA keys'!$G$20:$G$36)*_xlfn.XLOOKUP($B9,ERAA!$1:$1,ERAA!$6:$6)/G9,0)</f>
        <v>0</v>
      </c>
      <c r="L9" s="16">
        <f>IFERROR(_xlfn.XLOOKUP($A9,'PyPSA keys'!$A$20:$A$36,'PyPSA keys'!$G$20:$G$36)*_xlfn.XLOOKUP($B9,ERAA!$1:$1,ERAA!$7:$7)/H9,0)</f>
        <v>0</v>
      </c>
      <c r="M9" s="15">
        <f>IFERROR(_xlfn.XLOOKUP($A9,'PyPSA keys'!$A$20:$A$36,'PyPSA keys'!$G$20:$G$36)*_xlfn.XLOOKUP($B9,ERAA!$1:$1,ERAA!$8:$8)/I9,0)</f>
        <v>0</v>
      </c>
      <c r="O9">
        <f>_xlfn.XLOOKUP(A9,demand_statistics!A:A,demand_statistics!F:F)</f>
        <v>9940.02862413599</v>
      </c>
    </row>
    <row r="10" spans="1:15">
      <c r="A10" t="s">
        <v>108</v>
      </c>
      <c r="B10" t="str">
        <f>_xlfn.XLOOKUP(A10,nonREinstalledNUTS2_v2!N:N,nonREinstalledNUTS2_v2!D:D)</f>
        <v>NL</v>
      </c>
      <c r="C10" s="14">
        <f>_xlfn.XLOOKUP($A10,Comparison_old_new!$A$2:$A$17,Comparison_old_new!C10:C25)</f>
        <v>0</v>
      </c>
      <c r="D10" s="14">
        <f>_xlfn.XLOOKUP($A10,Comparison_old_new!$A$2:$A$17,Comparison_old_new!D10:D25)</f>
        <v>0</v>
      </c>
      <c r="E10" s="14">
        <f>_xlfn.XLOOKUP($A10,Comparison_old_new!$A$2:$A$17,Comparison_old_new!E10:E25)</f>
        <v>0</v>
      </c>
      <c r="F10" s="14">
        <v>0</v>
      </c>
      <c r="G10" s="14">
        <f>_xlfn.XLOOKUP($A10,'PyPSA keys'!$A$20:$A$36,'PyPSA keys'!$G$20:$G$36)*_xlfn.XLOOKUP($B10,ERAA!$1:$1,ERAA!$14:$14)</f>
        <v>0</v>
      </c>
      <c r="H10" s="14">
        <f>_xlfn.XLOOKUP($A10,'PyPSA keys'!$A$20:$A$36,'PyPSA keys'!$G$20:$G$36)*_xlfn.XLOOKUP($B10,ERAA!$1:$1,ERAA!$15:$15)</f>
        <v>0</v>
      </c>
      <c r="I10" s="14">
        <f>_xlfn.XLOOKUP($A10,'PyPSA keys'!$A$20:$A$36,'PyPSA keys'!$G$20:$G$36)*_xlfn.XLOOKUP($B10,ERAA!$1:$1,ERAA!$16:$16)</f>
        <v>0</v>
      </c>
      <c r="J10" s="14">
        <f>'PyPSA vs. ERAA'!$F$11/4</f>
        <v>152.4</v>
      </c>
      <c r="K10" s="16">
        <f>IFERROR(_xlfn.XLOOKUP($A10,'PyPSA keys'!$A$20:$A$36,'PyPSA keys'!$G$20:$G$36)*_xlfn.XLOOKUP($B10,ERAA!$1:$1,ERAA!$6:$6)/G10,0)</f>
        <v>0</v>
      </c>
      <c r="L10" s="16">
        <f>IFERROR(_xlfn.XLOOKUP($A10,'PyPSA keys'!$A$20:$A$36,'PyPSA keys'!$G$20:$G$36)*_xlfn.XLOOKUP($B10,ERAA!$1:$1,ERAA!$7:$7)/H10,0)</f>
        <v>0</v>
      </c>
      <c r="M10" s="15">
        <f>IFERROR(_xlfn.XLOOKUP($A10,'PyPSA keys'!$A$20:$A$36,'PyPSA keys'!$G$20:$G$36)*_xlfn.XLOOKUP($B10,ERAA!$1:$1,ERAA!$8:$8)/I10,0)</f>
        <v>0</v>
      </c>
      <c r="O10">
        <f>_xlfn.XLOOKUP(A10,demand_statistics!A:A,demand_statistics!F:F)</f>
        <v>5257.0552500440099</v>
      </c>
    </row>
    <row r="11" spans="1:15">
      <c r="A11" t="s">
        <v>105</v>
      </c>
      <c r="B11" t="str">
        <f>_xlfn.XLOOKUP(A11,nonREinstalledNUTS2_v2!N:N,nonREinstalledNUTS2_v2!D:D)</f>
        <v>NL</v>
      </c>
      <c r="C11" s="14">
        <f>_xlfn.XLOOKUP($A11,Comparison_old_new!$A$2:$A$17,Comparison_old_new!C11:C26)</f>
        <v>0</v>
      </c>
      <c r="D11" s="14">
        <f>_xlfn.XLOOKUP($A11,Comparison_old_new!$A$2:$A$17,Comparison_old_new!D11:D26)</f>
        <v>0</v>
      </c>
      <c r="E11" s="14">
        <f>_xlfn.XLOOKUP($A11,Comparison_old_new!$A$2:$A$17,Comparison_old_new!E11:E26)</f>
        <v>0</v>
      </c>
      <c r="F11" s="14">
        <v>0</v>
      </c>
      <c r="G11" s="14">
        <f>_xlfn.XLOOKUP($A11,'PyPSA keys'!$A$20:$A$36,'PyPSA keys'!$G$20:$G$36)*_xlfn.XLOOKUP($B11,ERAA!$1:$1,ERAA!$14:$14)</f>
        <v>0</v>
      </c>
      <c r="H11" s="14">
        <f>_xlfn.XLOOKUP($A11,'PyPSA keys'!$A$20:$A$36,'PyPSA keys'!$G$20:$G$36)*_xlfn.XLOOKUP($B11,ERAA!$1:$1,ERAA!$15:$15)</f>
        <v>0</v>
      </c>
      <c r="I11" s="14">
        <f>_xlfn.XLOOKUP($A11,'PyPSA keys'!$A$20:$A$36,'PyPSA keys'!$G$20:$G$36)*_xlfn.XLOOKUP($B11,ERAA!$1:$1,ERAA!$16:$16)</f>
        <v>0</v>
      </c>
      <c r="J11" s="14">
        <f>'PyPSA vs. ERAA'!$F$11/4+'PyPSA vs. ERAA'!F2</f>
        <v>1732.4</v>
      </c>
      <c r="K11" s="16">
        <f>IFERROR(_xlfn.XLOOKUP($A11,'PyPSA keys'!$A$20:$A$36,'PyPSA keys'!$G$20:$G$36)*_xlfn.XLOOKUP($B11,ERAA!$1:$1,ERAA!$6:$6)/G11,0)</f>
        <v>0</v>
      </c>
      <c r="L11" s="16">
        <f>IFERROR(_xlfn.XLOOKUP($A11,'PyPSA keys'!$A$20:$A$36,'PyPSA keys'!$G$20:$G$36)*_xlfn.XLOOKUP($B11,ERAA!$1:$1,ERAA!$7:$7)/H11,0)</f>
        <v>0</v>
      </c>
      <c r="M11" s="15">
        <f>IFERROR(_xlfn.XLOOKUP($A11,'PyPSA keys'!$A$20:$A$36,'PyPSA keys'!$G$20:$G$36)*_xlfn.XLOOKUP($B11,ERAA!$1:$1,ERAA!$8:$8)/I11,0)</f>
        <v>0</v>
      </c>
      <c r="O11">
        <f>_xlfn.XLOOKUP(A11,demand_statistics!A:A,demand_statistics!F:F)</f>
        <v>3060.5461902239999</v>
      </c>
    </row>
    <row r="12" spans="1:15">
      <c r="A12" t="s">
        <v>120</v>
      </c>
      <c r="B12" t="str">
        <f>_xlfn.XLOOKUP(A12,nonREinstalledNUTS2_v2!N:N,nonREinstalledNUTS2_v2!D:D)</f>
        <v>NL</v>
      </c>
      <c r="C12" s="14">
        <f>_xlfn.XLOOKUP($A12,Comparison_old_new!$A$2:$A$17,Comparison_old_new!C12:C27)</f>
        <v>0</v>
      </c>
      <c r="D12" s="14">
        <f>_xlfn.XLOOKUP($A12,Comparison_old_new!$A$2:$A$17,Comparison_old_new!D12:D27)</f>
        <v>0</v>
      </c>
      <c r="E12" s="14">
        <f>_xlfn.XLOOKUP($A12,Comparison_old_new!$A$2:$A$17,Comparison_old_new!E12:E27)</f>
        <v>0</v>
      </c>
      <c r="F12" s="14">
        <v>37.700000000000003</v>
      </c>
      <c r="G12" s="14">
        <f>_xlfn.XLOOKUP($A12,'PyPSA keys'!$A$20:$A$36,'PyPSA keys'!$G$20:$G$36)*_xlfn.XLOOKUP($B12,ERAA!$1:$1,ERAA!$14:$14)</f>
        <v>0</v>
      </c>
      <c r="H12" s="14">
        <f>_xlfn.XLOOKUP($A12,'PyPSA keys'!$A$20:$A$36,'PyPSA keys'!$G$20:$G$36)*_xlfn.XLOOKUP($B12,ERAA!$1:$1,ERAA!$15:$15)</f>
        <v>0</v>
      </c>
      <c r="I12" s="14">
        <f>_xlfn.XLOOKUP($A12,'PyPSA keys'!$A$20:$A$36,'PyPSA keys'!$G$20:$G$36)*_xlfn.XLOOKUP($B12,ERAA!$1:$1,ERAA!$16:$16)</f>
        <v>0</v>
      </c>
      <c r="J12" s="14">
        <f>'PyPSA vs. ERAA'!$F$11/4</f>
        <v>152.4</v>
      </c>
      <c r="K12" s="16">
        <f>IFERROR(_xlfn.XLOOKUP($A12,'PyPSA keys'!$A$20:$A$36,'PyPSA keys'!$G$20:$G$36)*_xlfn.XLOOKUP($B12,ERAA!$1:$1,ERAA!$6:$6)/G12,0)</f>
        <v>0</v>
      </c>
      <c r="L12" s="16">
        <f>IFERROR(_xlfn.XLOOKUP($A12,'PyPSA keys'!$A$20:$A$36,'PyPSA keys'!$G$20:$G$36)*_xlfn.XLOOKUP($B12,ERAA!$1:$1,ERAA!$7:$7)/H12,0)</f>
        <v>0</v>
      </c>
      <c r="M12" s="15">
        <f>IFERROR(_xlfn.XLOOKUP($A12,'PyPSA keys'!$A$20:$A$36,'PyPSA keys'!$G$20:$G$36)*_xlfn.XLOOKUP($B12,ERAA!$1:$1,ERAA!$8:$8)/I12,0)</f>
        <v>0</v>
      </c>
      <c r="O12">
        <f>_xlfn.XLOOKUP(A12,demand_statistics!A:A,demand_statistics!F:F)</f>
        <v>6073.69050406918</v>
      </c>
    </row>
    <row r="13" spans="1:15">
      <c r="A13" t="s">
        <v>279</v>
      </c>
      <c r="B13" t="str">
        <f>_xlfn.XLOOKUP(A13,nonREinstalledNUTS2_v2!N:N,nonREinstalledNUTS2_v2!D:D)</f>
        <v>NO</v>
      </c>
      <c r="C13" s="14">
        <f>_xlfn.XLOOKUP($A13,Comparison_old_new!$A$2:$A$17,Comparison_old_new!C13:C28)</f>
        <v>0</v>
      </c>
      <c r="D13" s="14">
        <f>_xlfn.XLOOKUP($A13,Comparison_old_new!$A$2:$A$17,Comparison_old_new!D13:D28)</f>
        <v>0</v>
      </c>
      <c r="E13" s="14">
        <f>_xlfn.XLOOKUP($A13,Comparison_old_new!$A$2:$A$17,Comparison_old_new!E13:E28)</f>
        <v>0</v>
      </c>
      <c r="F13" s="14">
        <v>0</v>
      </c>
      <c r="G13" s="14">
        <f>_xlfn.XLOOKUP($A13,'PyPSA keys'!$A$20:$A$36,'PyPSA keys'!$G$20:$G$36)*_xlfn.XLOOKUP($B13,ERAA!$1:$1,ERAA!$14:$14)</f>
        <v>0</v>
      </c>
      <c r="H13" s="14">
        <f>_xlfn.XLOOKUP($A13,'PyPSA keys'!$A$20:$A$36,'PyPSA keys'!$G$20:$G$36)*_xlfn.XLOOKUP($B13,ERAA!$1:$1,ERAA!$15:$15)</f>
        <v>89577419.451950997</v>
      </c>
      <c r="I13" s="14">
        <f>_xlfn.XLOOKUP($A13,'PyPSA keys'!$A$20:$A$36,'PyPSA keys'!$G$20:$G$36)*_xlfn.XLOOKUP($B13,ERAA!$1:$1,ERAA!$16:$16)</f>
        <v>0</v>
      </c>
      <c r="J13" s="14">
        <v>0</v>
      </c>
      <c r="K13" s="16">
        <f>IFERROR(_xlfn.XLOOKUP($A13,'PyPSA keys'!$A$20:$A$36,'PyPSA keys'!$G$20:$G$36)*_xlfn.XLOOKUP($B13,ERAA!$1:$1,ERAA!$6:$6)/G13,0)</f>
        <v>0</v>
      </c>
      <c r="L13" s="16">
        <f>IFERROR(_xlfn.XLOOKUP($A13,'PyPSA keys'!$A$20:$A$36,'PyPSA keys'!$G$20:$G$36)*_xlfn.XLOOKUP($B13,ERAA!$1:$1,ERAA!$7:$7)/H13,0)</f>
        <v>4.2231474440153756E-4</v>
      </c>
      <c r="M13" s="15">
        <f>IFERROR(_xlfn.XLOOKUP($A13,'PyPSA keys'!$A$20:$A$36,'PyPSA keys'!$G$20:$G$36)*_xlfn.XLOOKUP($B13,ERAA!$1:$1,ERAA!$8:$8)/I13,0)</f>
        <v>0</v>
      </c>
      <c r="O13">
        <f>_xlfn.XLOOKUP(A13,demand_statistics!A:A,demand_statistics!F:F)</f>
        <v>28665.525387320999</v>
      </c>
    </row>
    <row r="14" spans="1:15">
      <c r="A14" t="s">
        <v>248</v>
      </c>
      <c r="B14" t="str">
        <f>_xlfn.XLOOKUP(A14,nonREinstalledNUTS2_v2!N:N,nonREinstalledNUTS2_v2!D:D)</f>
        <v>UK</v>
      </c>
      <c r="C14" s="14">
        <f>_xlfn.XLOOKUP($A14,Comparison_old_new!$A$2:$A$17,Comparison_old_new!C14:C29)</f>
        <v>354.4</v>
      </c>
      <c r="D14" s="14">
        <f>_xlfn.XLOOKUP($A14,Comparison_old_new!$A$2:$A$17,Comparison_old_new!D14:D29)</f>
        <v>0</v>
      </c>
      <c r="E14" s="14">
        <f>_xlfn.XLOOKUP($A14,Comparison_old_new!$A$2:$A$17,Comparison_old_new!E14:E29)</f>
        <v>8730.598</v>
      </c>
      <c r="F14" s="14">
        <f>_xlfn.XLOOKUP(A14,'PyPSA keys'!$A$20:$A$36,'PyPSA keys'!$H$20:$H$36)*_xlfn.XLOOKUP(B14,ERAA!$1:$1,ERAA!$5:$5)</f>
        <v>0</v>
      </c>
      <c r="G14" s="14">
        <f>_xlfn.XLOOKUP($A14,'PyPSA keys'!$A$20:$A$36,'PyPSA keys'!$G$20:$G$36)*_xlfn.XLOOKUP($B14,ERAA!$1:$1,ERAA!$14:$14)</f>
        <v>0</v>
      </c>
      <c r="H14" s="14">
        <f>_xlfn.XLOOKUP($A14,'PyPSA keys'!$A$20:$A$36,'PyPSA keys'!$G$20:$G$36)*_xlfn.XLOOKUP($B14,ERAA!$1:$1,ERAA!$15:$15)</f>
        <v>0</v>
      </c>
      <c r="I14" s="14">
        <f>_xlfn.XLOOKUP($A14,'PyPSA keys'!$A$20:$A$36,'PyPSA keys'!$G$20:$G$36)*_xlfn.XLOOKUP($B14,ERAA!$1:$1,ERAA!$16:$16)</f>
        <v>0</v>
      </c>
      <c r="J14" s="14">
        <f>_xlfn.XLOOKUP(A14,Biomass_UK!$T$23:$T$40,Biomass_UK!$U$23:$U$40)/SUM(Biomass_UK!$U$24:$U$40)*'PyPSA vs. ERAA'!$H$11</f>
        <v>749.80383628995014</v>
      </c>
      <c r="K14" s="16">
        <f>IFERROR(_xlfn.XLOOKUP($A14,'PyPSA keys'!$A$20:$A$36,'PyPSA keys'!$G$20:$G$36)*_xlfn.XLOOKUP($B14,ERAA!$1:$1,ERAA!$6:$6)/G14,0)</f>
        <v>0</v>
      </c>
      <c r="L14" s="16">
        <f>IFERROR(_xlfn.XLOOKUP($A14,'PyPSA keys'!$A$20:$A$36,'PyPSA keys'!$G$20:$G$36)*_xlfn.XLOOKUP($B14,ERAA!$1:$1,ERAA!$7:$7)/H14,0)</f>
        <v>0</v>
      </c>
      <c r="M14" s="15">
        <f>IFERROR(_xlfn.XLOOKUP($A14,'PyPSA keys'!$A$20:$A$36,'PyPSA keys'!$G$20:$G$36)*_xlfn.XLOOKUP($B14,ERAA!$1:$1,ERAA!$8:$8)/I14,0)</f>
        <v>0</v>
      </c>
      <c r="O14">
        <f>_xlfn.XLOOKUP(A14,demand_statistics!A:A,demand_statistics!F:F)</f>
        <v>3510.42659143423</v>
      </c>
    </row>
    <row r="15" spans="1:15">
      <c r="A15" t="s">
        <v>33</v>
      </c>
      <c r="B15" t="str">
        <f>_xlfn.XLOOKUP(A15,nonREinstalledNUTS2_v2!N:N,nonREinstalledNUTS2_v2!D:D)</f>
        <v>UK</v>
      </c>
      <c r="C15" s="14">
        <f>_xlfn.XLOOKUP($A15,Comparison_old_new!$A$2:$A$17,Comparison_old_new!C15:C30)</f>
        <v>1228.0229999999999</v>
      </c>
      <c r="D15" s="14">
        <f>_xlfn.XLOOKUP($A15,Comparison_old_new!$A$2:$A$17,Comparison_old_new!D15:D30)</f>
        <v>0</v>
      </c>
      <c r="E15" s="14">
        <f>_xlfn.XLOOKUP($A15,Comparison_old_new!$A$2:$A$17,Comparison_old_new!E15:E30)</f>
        <v>257.42399999999998</v>
      </c>
      <c r="F15" s="14">
        <f>_xlfn.XLOOKUP(A15,'PyPSA keys'!$A$20:$A$36,'PyPSA keys'!$H$20:$H$36)*_xlfn.XLOOKUP(B15,ERAA!$1:$1,ERAA!$5:$5)</f>
        <v>0</v>
      </c>
      <c r="G15" s="14">
        <f>_xlfn.XLOOKUP($A15,'PyPSA keys'!$A$20:$A$36,'PyPSA keys'!$G$20:$G$36)*_xlfn.XLOOKUP($B15,ERAA!$1:$1,ERAA!$14:$14)</f>
        <v>0</v>
      </c>
      <c r="H15" s="14">
        <f>_xlfn.XLOOKUP($A15,'PyPSA keys'!$A$20:$A$36,'PyPSA keys'!$G$20:$G$36)*_xlfn.XLOOKUP($B15,ERAA!$1:$1,ERAA!$15:$15)</f>
        <v>0</v>
      </c>
      <c r="I15" s="14">
        <f>_xlfn.XLOOKUP($A15,'PyPSA keys'!$A$20:$A$36,'PyPSA keys'!$G$20:$G$36)*_xlfn.XLOOKUP($B15,ERAA!$1:$1,ERAA!$16:$16)</f>
        <v>0</v>
      </c>
      <c r="J15" s="14">
        <f>_xlfn.XLOOKUP(A15,Biomass_UK!$T$23:$T$40,Biomass_UK!$U$23:$U$40)/SUM(Biomass_UK!$U$24:$U$40)*'PyPSA vs. ERAA'!$H$11</f>
        <v>6570.7635954506468</v>
      </c>
      <c r="K15" s="16">
        <f>IFERROR(_xlfn.XLOOKUP($A15,'PyPSA keys'!$A$20:$A$36,'PyPSA keys'!$G$20:$G$36)*_xlfn.XLOOKUP($B15,ERAA!$1:$1,ERAA!$6:$6)/G15,0)</f>
        <v>0</v>
      </c>
      <c r="L15" s="16">
        <f>IFERROR(_xlfn.XLOOKUP($A15,'PyPSA keys'!$A$20:$A$36,'PyPSA keys'!$G$20:$G$36)*_xlfn.XLOOKUP($B15,ERAA!$1:$1,ERAA!$7:$7)/H15,0)</f>
        <v>0</v>
      </c>
      <c r="M15" s="15">
        <f>IFERROR(_xlfn.XLOOKUP($A15,'PyPSA keys'!$A$20:$A$36,'PyPSA keys'!$G$20:$G$36)*_xlfn.XLOOKUP($B15,ERAA!$1:$1,ERAA!$8:$8)/I15,0)</f>
        <v>0</v>
      </c>
      <c r="O15">
        <f>_xlfn.XLOOKUP(A15,demand_statistics!A:A,demand_statistics!F:F)</f>
        <v>14964.1634459938</v>
      </c>
    </row>
    <row r="16" spans="1:15">
      <c r="A16" t="s">
        <v>206</v>
      </c>
      <c r="B16" t="str">
        <f>_xlfn.XLOOKUP(A16,nonREinstalledNUTS2_v2!N:N,nonREinstalledNUTS2_v2!D:D)</f>
        <v>UK</v>
      </c>
      <c r="C16" s="14">
        <f>_xlfn.XLOOKUP($A16,Comparison_old_new!$A$2:$A$17,Comparison_old_new!C16:C31)</f>
        <v>857.29300000000001</v>
      </c>
      <c r="D16" s="14">
        <f>_xlfn.XLOOKUP($A16,Comparison_old_new!$A$2:$A$17,Comparison_old_new!D16:D31)</f>
        <v>0</v>
      </c>
      <c r="E16" s="14">
        <f>_xlfn.XLOOKUP($A16,Comparison_old_new!$A$2:$A$17,Comparison_old_new!E16:E31)</f>
        <v>1066.6880000000001</v>
      </c>
      <c r="F16" s="14">
        <f>_xlfn.XLOOKUP(A16,'PyPSA keys'!$A$20:$A$36,'PyPSA keys'!$H$20:$H$36)*_xlfn.XLOOKUP(B16,ERAA!$1:$1,ERAA!$5:$5)</f>
        <v>1870.7521648237685</v>
      </c>
      <c r="G16" s="14">
        <f>_xlfn.XLOOKUP($A16,'PyPSA keys'!$A$20:$A$36,'PyPSA keys'!$G$20:$G$36)*_xlfn.XLOOKUP($B16,ERAA!$1:$1,ERAA!$14:$14)</f>
        <v>0</v>
      </c>
      <c r="H16" s="14">
        <f>_xlfn.XLOOKUP($A16,'PyPSA keys'!$A$20:$A$36,'PyPSA keys'!$G$20:$G$36)*_xlfn.XLOOKUP($B16,ERAA!$1:$1,ERAA!$15:$15)</f>
        <v>0</v>
      </c>
      <c r="I16" s="14">
        <f>_xlfn.XLOOKUP($A16,'PyPSA keys'!$A$20:$A$36,'PyPSA keys'!$G$20:$G$36)*_xlfn.XLOOKUP($B16,ERAA!$1:$1,ERAA!$16:$16)</f>
        <v>11379.500104144969</v>
      </c>
      <c r="J16" s="14">
        <f>_xlfn.XLOOKUP(A16,Biomass_UK!$T$23:$T$40,Biomass_UK!$U$23:$U$40)/SUM(Biomass_UK!$U$24:$U$40)*'PyPSA vs. ERAA'!$H$11</f>
        <v>735.77394197665456</v>
      </c>
      <c r="K16" s="16">
        <f>IFERROR(_xlfn.XLOOKUP($A16,'PyPSA keys'!$A$20:$A$36,'PyPSA keys'!$G$20:$G$36)*_xlfn.XLOOKUP($B16,ERAA!$1:$1,ERAA!$6:$6)/G16,0)</f>
        <v>0</v>
      </c>
      <c r="L16" s="16">
        <f>IFERROR(_xlfn.XLOOKUP($A16,'PyPSA keys'!$A$20:$A$36,'PyPSA keys'!$G$20:$G$36)*_xlfn.XLOOKUP($B16,ERAA!$1:$1,ERAA!$7:$7)/H16,0)</f>
        <v>0</v>
      </c>
      <c r="M16" s="15">
        <f>IFERROR(_xlfn.XLOOKUP($A16,'PyPSA keys'!$A$20:$A$36,'PyPSA keys'!$G$20:$G$36)*_xlfn.XLOOKUP($B16,ERAA!$1:$1,ERAA!$8:$8)/I16,0)</f>
        <v>0.10401819560272933</v>
      </c>
      <c r="O16">
        <f>_xlfn.XLOOKUP(A16,demand_statistics!A:A,demand_statistics!F:F)</f>
        <v>6681.75599428033</v>
      </c>
    </row>
    <row r="17" spans="1:15">
      <c r="A17" t="s">
        <v>86</v>
      </c>
      <c r="B17" t="str">
        <f>_xlfn.XLOOKUP(A17,nonREinstalledNUTS2_v2!N:N,nonREinstalledNUTS2_v2!D:D)</f>
        <v>UK</v>
      </c>
      <c r="C17" s="14">
        <f>_xlfn.XLOOKUP($A17,Comparison_old_new!$A$2:$A$17,Comparison_old_new!C17:C32)</f>
        <v>0</v>
      </c>
      <c r="D17" s="14">
        <f>_xlfn.XLOOKUP($A17,Comparison_old_new!$A$2:$A$17,Comparison_old_new!D17:D32)</f>
        <v>0</v>
      </c>
      <c r="E17" s="14">
        <f>_xlfn.XLOOKUP($A17,Comparison_old_new!$A$2:$A$17,Comparison_old_new!E17:E32)</f>
        <v>0</v>
      </c>
      <c r="F17" s="14">
        <f>_xlfn.XLOOKUP(A17,'PyPSA keys'!$A$20:$A$36,'PyPSA keys'!$H$20:$H$36)*_xlfn.XLOOKUP(B17,ERAA!$1:$1,ERAA!$5:$5)</f>
        <v>224.35783517693164</v>
      </c>
      <c r="G17" s="14">
        <f>_xlfn.XLOOKUP($A17,'PyPSA keys'!$A$20:$A$36,'PyPSA keys'!$G$20:$G$36)*_xlfn.XLOOKUP($B17,ERAA!$1:$1,ERAA!$14:$14)</f>
        <v>0</v>
      </c>
      <c r="H17" s="14">
        <f>_xlfn.XLOOKUP($A17,'PyPSA keys'!$A$20:$A$36,'PyPSA keys'!$G$20:$G$36)*_xlfn.XLOOKUP($B17,ERAA!$1:$1,ERAA!$15:$15)</f>
        <v>0</v>
      </c>
      <c r="I17" s="14">
        <f>_xlfn.XLOOKUP($A17,'PyPSA keys'!$A$20:$A$36,'PyPSA keys'!$G$20:$G$36)*_xlfn.XLOOKUP($B17,ERAA!$1:$1,ERAA!$16:$16)</f>
        <v>15000.49989585503</v>
      </c>
      <c r="J17" s="14">
        <f>_xlfn.XLOOKUP(A17,Biomass_UK!$T$23:$T$40,Biomass_UK!$U$23:$U$40)/SUM(Biomass_UK!$U$24:$U$40)*'PyPSA vs. ERAA'!$H$11</f>
        <v>2244.7686263187502</v>
      </c>
      <c r="K17" s="16">
        <f>IFERROR(_xlfn.XLOOKUP($A17,'PyPSA keys'!$A$20:$A$36,'PyPSA keys'!$G$20:$G$36)*_xlfn.XLOOKUP($B17,ERAA!$1:$1,ERAA!$6:$6)/G17,0)</f>
        <v>0</v>
      </c>
      <c r="L17" s="16">
        <f>IFERROR(_xlfn.XLOOKUP($A17,'PyPSA keys'!$A$20:$A$36,'PyPSA keys'!$G$20:$G$36)*_xlfn.XLOOKUP($B17,ERAA!$1:$1,ERAA!$7:$7)/H17,0)</f>
        <v>0</v>
      </c>
      <c r="M17" s="15">
        <f>IFERROR(_xlfn.XLOOKUP($A17,'PyPSA keys'!$A$20:$A$36,'PyPSA keys'!$G$20:$G$36)*_xlfn.XLOOKUP($B17,ERAA!$1:$1,ERAA!$8:$8)/I17,0)</f>
        <v>0.10401819560272935</v>
      </c>
      <c r="O17">
        <f>_xlfn.XLOOKUP(A17,demand_statistics!A:A,demand_statistics!F:F)</f>
        <v>33826.103803744001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D33F-2D87-464C-9C4A-FA94DDEE92F8}">
  <dimension ref="A1:N17"/>
  <sheetViews>
    <sheetView tabSelected="1" workbookViewId="0">
      <selection activeCell="R9" sqref="R9"/>
    </sheetView>
  </sheetViews>
  <sheetFormatPr defaultRowHeight="15"/>
  <sheetData>
    <row r="1" spans="1:14">
      <c r="A1" t="s">
        <v>320</v>
      </c>
      <c r="B1" t="s">
        <v>323</v>
      </c>
      <c r="C1" t="s">
        <v>321</v>
      </c>
      <c r="D1" t="s">
        <v>306</v>
      </c>
      <c r="E1" t="s">
        <v>381</v>
      </c>
      <c r="F1" t="s">
        <v>322</v>
      </c>
      <c r="G1" t="s">
        <v>348</v>
      </c>
      <c r="H1" t="s">
        <v>349</v>
      </c>
      <c r="I1" t="s">
        <v>350</v>
      </c>
      <c r="J1" t="s">
        <v>341</v>
      </c>
      <c r="K1" t="s">
        <v>351</v>
      </c>
      <c r="L1" t="s">
        <v>352</v>
      </c>
      <c r="M1" t="s">
        <v>353</v>
      </c>
      <c r="N1" t="s">
        <v>386</v>
      </c>
    </row>
    <row r="2" spans="1:14">
      <c r="A2" t="s">
        <v>180</v>
      </c>
      <c r="B2" t="str">
        <f>_xlfn.XLOOKUP(A2,nonREinstalledNUTS2_v2!N:N,nonREinstalledNUTS2_v2!D:D)</f>
        <v>BE</v>
      </c>
      <c r="C2" s="14">
        <f>N2</f>
        <v>4060.6812120807399</v>
      </c>
      <c r="D2" s="14">
        <f>_xlfn.XLOOKUP($A2,Comparison_old_new!$A$2:$A$17,Comparison_old_new!D2:D17)</f>
        <v>0</v>
      </c>
      <c r="E2" s="14">
        <f>_xlfn.XLOOKUP($A2,Comparison_old_new!$A$2:$A$17,Comparison_old_new!E2:E17)</f>
        <v>0</v>
      </c>
      <c r="F2" s="14">
        <f>_xlfn.XLOOKUP(A2,'PyPSA keys'!$A$20:$A$36,'PyPSA keys'!$H$20:$H$36)*_xlfn.XLOOKUP(B2,ERAA!$1:$1,ERAA!$5:$5)</f>
        <v>0</v>
      </c>
      <c r="G2" s="14">
        <f>_xlfn.XLOOKUP($A2,'PyPSA keys'!$A$20:$A$36,'PyPSA keys'!$G$20:$G$36)*_xlfn.XLOOKUP($B2,ERAA!$1:$1,ERAA!$14:$14)</f>
        <v>0</v>
      </c>
      <c r="H2" s="14">
        <f>_xlfn.XLOOKUP($A2,'PyPSA keys'!$A$20:$A$36,'PyPSA keys'!$G$20:$G$36)*_xlfn.XLOOKUP($B2,ERAA!$1:$1,ERAA!$15:$15)</f>
        <v>0</v>
      </c>
      <c r="I2" s="14">
        <f>_xlfn.XLOOKUP($A2,'PyPSA keys'!$A$20:$A$36,'PyPSA keys'!$G$20:$G$36)*_xlfn.XLOOKUP($B2,ERAA!$1:$1,ERAA!$16:$16)</f>
        <v>0</v>
      </c>
      <c r="J2" s="14">
        <v>0</v>
      </c>
      <c r="K2" s="16">
        <f>IFERROR(_xlfn.XLOOKUP($A2,'PyPSA keys'!$A$20:$A$36,'PyPSA keys'!$G$20:$G$36)*_xlfn.XLOOKUP($B2,ERAA!$1:$1,ERAA!$6:$6)/G2,0)</f>
        <v>0</v>
      </c>
      <c r="L2" s="16">
        <f>IFERROR(_xlfn.XLOOKUP($A2,'PyPSA keys'!$A$20:$A$36,'PyPSA keys'!$G$20:$G$36)*_xlfn.XLOOKUP($B2,ERAA!$1:$1,ERAA!$7:$7)/H2,0)</f>
        <v>0</v>
      </c>
      <c r="M2" s="15">
        <f>IFERROR(_xlfn.XLOOKUP($A2,'PyPSA keys'!$A$20:$A$36,'PyPSA keys'!$G$20:$G$36)*_xlfn.XLOOKUP($B2,ERAA!$1:$1,ERAA!$8:$8)/I2,0)</f>
        <v>0</v>
      </c>
      <c r="N2">
        <f>_xlfn.XLOOKUP(A2,demand_statistics!A:A,demand_statistics!F:F)</f>
        <v>4060.6812120807399</v>
      </c>
    </row>
    <row r="3" spans="1:14">
      <c r="A3" t="s">
        <v>53</v>
      </c>
      <c r="B3" t="str">
        <f>_xlfn.XLOOKUP(A3,nonREinstalledNUTS2_v2!N:N,nonREinstalledNUTS2_v2!D:D)</f>
        <v>BE</v>
      </c>
      <c r="C3" s="14">
        <f>N3</f>
        <v>10733.6981720117</v>
      </c>
      <c r="D3" s="14">
        <f>_xlfn.XLOOKUP($A3,Comparison_old_new!$A$2:$A$17,Comparison_old_new!D3:D18)</f>
        <v>0</v>
      </c>
      <c r="E3" s="14">
        <f>_xlfn.XLOOKUP($A3,Comparison_old_new!$A$2:$A$17,Comparison_old_new!E3:E18)</f>
        <v>8225.0080514412293</v>
      </c>
      <c r="F3" s="14">
        <f>_xlfn.XLOOKUP(A3,'PyPSA keys'!$A$20:$A$36,'PyPSA keys'!$H$20:$H$36)*_xlfn.XLOOKUP(B3,ERAA!$1:$1,ERAA!$5:$5)</f>
        <v>148.20200000000011</v>
      </c>
      <c r="G3" s="14">
        <f>_xlfn.XLOOKUP($A3,'PyPSA keys'!$A$20:$A$36,'PyPSA keys'!$G$20:$G$36)*_xlfn.XLOOKUP($B3,ERAA!$1:$1,ERAA!$14:$14)</f>
        <v>0</v>
      </c>
      <c r="H3" s="14">
        <f>_xlfn.XLOOKUP($A3,'PyPSA keys'!$A$20:$A$36,'PyPSA keys'!$G$20:$G$36)*_xlfn.XLOOKUP($B3,ERAA!$1:$1,ERAA!$15:$15)</f>
        <v>0</v>
      </c>
      <c r="I3" s="14">
        <f>_xlfn.XLOOKUP($A3,'PyPSA keys'!$A$20:$A$36,'PyPSA keys'!$G$20:$G$36)*_xlfn.XLOOKUP($B3,ERAA!$1:$1,ERAA!$16:$16)</f>
        <v>5750</v>
      </c>
      <c r="J3" s="14">
        <f>'PyPSA vs. ERAA'!C2+'PyPSA vs. ERAA'!C11</f>
        <v>1061.0249999999996</v>
      </c>
      <c r="K3" s="16">
        <f>IFERROR(_xlfn.XLOOKUP($A3,'PyPSA keys'!$A$20:$A$36,'PyPSA keys'!$G$20:$G$36)*_xlfn.XLOOKUP($B3,ERAA!$1:$1,ERAA!$6:$6)/G3,0)</f>
        <v>0</v>
      </c>
      <c r="L3" s="16">
        <f>IFERROR(_xlfn.XLOOKUP($A3,'PyPSA keys'!$A$20:$A$36,'PyPSA keys'!$G$20:$G$36)*_xlfn.XLOOKUP($B3,ERAA!$1:$1,ERAA!$7:$7)/H3,0)</f>
        <v>0</v>
      </c>
      <c r="M3" s="15">
        <f>IFERROR(_xlfn.XLOOKUP($A3,'PyPSA keys'!$A$20:$A$36,'PyPSA keys'!$G$20:$G$36)*_xlfn.XLOOKUP($B3,ERAA!$1:$1,ERAA!$8:$8)/I3,0)</f>
        <v>0.22695652173913045</v>
      </c>
      <c r="N3">
        <f>_xlfn.XLOOKUP(A3,demand_statistics!A:A,demand_statistics!F:F)</f>
        <v>10733.6981720117</v>
      </c>
    </row>
    <row r="4" spans="1:14">
      <c r="A4" t="s">
        <v>90</v>
      </c>
      <c r="B4" t="str">
        <f>_xlfn.XLOOKUP(A4,nonREinstalledNUTS2_v2!N:N,nonREinstalledNUTS2_v2!D:D)</f>
        <v>DE</v>
      </c>
      <c r="C4" s="14">
        <f>N4</f>
        <v>24851.191339480501</v>
      </c>
      <c r="D4" s="14">
        <f>_xlfn.XLOOKUP($A4,Comparison_old_new!$A$2:$A$17,Comparison_old_new!D4:D19)</f>
        <v>0</v>
      </c>
      <c r="E4" s="14">
        <f>_xlfn.XLOOKUP($A4,Comparison_old_new!$A$2:$A$17,Comparison_old_new!E4:E19)</f>
        <v>296.87742110082797</v>
      </c>
      <c r="F4" s="14">
        <f>_xlfn.XLOOKUP(A4,'PyPSA keys'!$A$20:$A$36,'PyPSA keys'!$H$20:$H$36)*_xlfn.XLOOKUP(B4,ERAA!$1:$1,ERAA!$5:$5)</f>
        <v>34.050978252396909</v>
      </c>
      <c r="G4" s="14">
        <f>_xlfn.XLOOKUP($A4,'PyPSA keys'!$A$20:$A$36,'PyPSA keys'!$G$20:$G$36)*_xlfn.XLOOKUP($B4,ERAA!$1:$1,ERAA!$14:$14)</f>
        <v>0</v>
      </c>
      <c r="H4" s="14">
        <f>_xlfn.XLOOKUP($A4,'PyPSA keys'!$A$20:$A$36,'PyPSA keys'!$G$20:$G$36)*_xlfn.XLOOKUP($B4,ERAA!$1:$1,ERAA!$15:$15)</f>
        <v>0</v>
      </c>
      <c r="I4" s="14">
        <f>_xlfn.XLOOKUP($A4,'PyPSA keys'!$A$20:$A$36,'PyPSA keys'!$G$20:$G$36)*_xlfn.XLOOKUP($B4,ERAA!$1:$1,ERAA!$16:$16)</f>
        <v>0</v>
      </c>
      <c r="J4" s="14">
        <f>_xlfn.XLOOKUP(A4,Biomass_DE!$F$13:$F$17,Biomass_DE!$G$13:$G$17)/SUM(Biomass_DE!$G$13:$G$17)*'PyPSA vs. ERAA'!$D$11</f>
        <v>948.70131632944685</v>
      </c>
      <c r="K4" s="16">
        <f>IFERROR(_xlfn.XLOOKUP($A4,'PyPSA keys'!$A$20:$A$36,'PyPSA keys'!$G$20:$G$36)*_xlfn.XLOOKUP($B4,ERAA!$1:$1,ERAA!$6:$6)/G4,0)</f>
        <v>0</v>
      </c>
      <c r="L4" s="16">
        <f>IFERROR(_xlfn.XLOOKUP($A4,'PyPSA keys'!$A$20:$A$36,'PyPSA keys'!$G$20:$G$36)*_xlfn.XLOOKUP($B4,ERAA!$1:$1,ERAA!$7:$7)/H4,0)</f>
        <v>0</v>
      </c>
      <c r="M4" s="15">
        <f>IFERROR(_xlfn.XLOOKUP($A4,'PyPSA keys'!$A$20:$A$36,'PyPSA keys'!$G$20:$G$36)*_xlfn.XLOOKUP($B4,ERAA!$1:$1,ERAA!$8:$8)/I4,0)</f>
        <v>0</v>
      </c>
      <c r="N4">
        <f>_xlfn.XLOOKUP(A4,demand_statistics!A:A,demand_statistics!F:F)</f>
        <v>24851.191339480501</v>
      </c>
    </row>
    <row r="5" spans="1:14">
      <c r="A5" t="s">
        <v>157</v>
      </c>
      <c r="B5" t="str">
        <f>_xlfn.XLOOKUP(A5,nonREinstalledNUTS2_v2!N:N,nonREinstalledNUTS2_v2!D:D)</f>
        <v>DE</v>
      </c>
      <c r="C5" s="14">
        <f>N5</f>
        <v>3156.9238187543801</v>
      </c>
      <c r="D5" s="14">
        <f>_xlfn.XLOOKUP($A5,Comparison_old_new!$A$2:$A$17,Comparison_old_new!D5:D20)</f>
        <v>0</v>
      </c>
      <c r="E5" s="14">
        <f>_xlfn.XLOOKUP($A5,Comparison_old_new!$A$2:$A$17,Comparison_old_new!E5:E20)</f>
        <v>0</v>
      </c>
      <c r="F5" s="14">
        <f>_xlfn.XLOOKUP(A5,'PyPSA keys'!$A$20:$A$36,'PyPSA keys'!$H$20:$H$36)*_xlfn.XLOOKUP(B5,ERAA!$1:$1,ERAA!$5:$5)</f>
        <v>0</v>
      </c>
      <c r="G5" s="14">
        <f>_xlfn.XLOOKUP($A5,'PyPSA keys'!$A$20:$A$36,'PyPSA keys'!$G$20:$G$36)*_xlfn.XLOOKUP($B5,ERAA!$1:$1,ERAA!$14:$14)</f>
        <v>0</v>
      </c>
      <c r="H5" s="14">
        <f>_xlfn.XLOOKUP($A5,'PyPSA keys'!$A$20:$A$36,'PyPSA keys'!$G$20:$G$36)*_xlfn.XLOOKUP($B5,ERAA!$1:$1,ERAA!$15:$15)</f>
        <v>0</v>
      </c>
      <c r="I5" s="14">
        <f>_xlfn.XLOOKUP($A5,'PyPSA keys'!$A$20:$A$36,'PyPSA keys'!$G$20:$G$36)*_xlfn.XLOOKUP($B5,ERAA!$1:$1,ERAA!$16:$16)</f>
        <v>0</v>
      </c>
      <c r="J5" s="14">
        <f>_xlfn.XLOOKUP(A5,Biomass_DE!$F$13:$F$17,Biomass_DE!$G$13:$G$17)/SUM(Biomass_DE!$G$13:$G$17)*'PyPSA vs. ERAA'!$D$11</f>
        <v>1092.4602787511892</v>
      </c>
      <c r="K5" s="16">
        <f>IFERROR(_xlfn.XLOOKUP($A5,'PyPSA keys'!$A$20:$A$36,'PyPSA keys'!$G$20:$G$36)*_xlfn.XLOOKUP($B5,ERAA!$1:$1,ERAA!$6:$6)/G5,0)</f>
        <v>0</v>
      </c>
      <c r="L5" s="16">
        <f>IFERROR(_xlfn.XLOOKUP($A5,'PyPSA keys'!$A$20:$A$36,'PyPSA keys'!$G$20:$G$36)*_xlfn.XLOOKUP($B5,ERAA!$1:$1,ERAA!$7:$7)/H5,0)</f>
        <v>0</v>
      </c>
      <c r="M5" s="15">
        <f>IFERROR(_xlfn.XLOOKUP($A5,'PyPSA keys'!$A$20:$A$36,'PyPSA keys'!$G$20:$G$36)*_xlfn.XLOOKUP($B5,ERAA!$1:$1,ERAA!$8:$8)/I5,0)</f>
        <v>0</v>
      </c>
      <c r="N5">
        <f>_xlfn.XLOOKUP(A5,demand_statistics!A:A,demand_statistics!F:F)</f>
        <v>3156.9238187543801</v>
      </c>
    </row>
    <row r="6" spans="1:14">
      <c r="A6" t="s">
        <v>71</v>
      </c>
      <c r="B6" t="str">
        <f>_xlfn.XLOOKUP(A6,nonREinstalledNUTS2_v2!N:N,nonREinstalledNUTS2_v2!D:D)</f>
        <v>DE</v>
      </c>
      <c r="C6" s="14">
        <f>N6</f>
        <v>7207.9954451692902</v>
      </c>
      <c r="D6" s="14">
        <f>_xlfn.XLOOKUP($A6,Comparison_old_new!$A$2:$A$17,Comparison_old_new!D6:D21)</f>
        <v>0</v>
      </c>
      <c r="E6" s="14">
        <f>_xlfn.XLOOKUP($A6,Comparison_old_new!$A$2:$A$17,Comparison_old_new!E6:E21)</f>
        <v>0</v>
      </c>
      <c r="F6" s="14">
        <f>_xlfn.XLOOKUP(A6,'PyPSA keys'!$A$20:$A$36,'PyPSA keys'!$H$20:$H$36)*_xlfn.XLOOKUP(B6,ERAA!$1:$1,ERAA!$5:$5)</f>
        <v>0</v>
      </c>
      <c r="G6" s="14">
        <f>_xlfn.XLOOKUP($A6,'PyPSA keys'!$A$20:$A$36,'PyPSA keys'!$G$20:$G$36)*_xlfn.XLOOKUP($B6,ERAA!$1:$1,ERAA!$14:$14)</f>
        <v>4865.0997009011726</v>
      </c>
      <c r="H6" s="14">
        <f>_xlfn.XLOOKUP($A6,'PyPSA keys'!$A$20:$A$36,'PyPSA keys'!$G$20:$G$36)*_xlfn.XLOOKUP($B6,ERAA!$1:$1,ERAA!$15:$15)</f>
        <v>7841.2467956004657</v>
      </c>
      <c r="I6" s="14">
        <f>_xlfn.XLOOKUP($A6,'PyPSA keys'!$A$20:$A$36,'PyPSA keys'!$G$20:$G$36)*_xlfn.XLOOKUP($B6,ERAA!$1:$1,ERAA!$16:$16)</f>
        <v>11851.076706436346</v>
      </c>
      <c r="J6" s="14">
        <f>_xlfn.XLOOKUP(A6,Biomass_DE!$F$13:$F$17,Biomass_DE!$G$13:$G$17)/SUM(Biomass_DE!$G$13:$G$17)*'PyPSA vs. ERAA'!$D$11</f>
        <v>1731.6722346560637</v>
      </c>
      <c r="K6" s="16">
        <f>IFERROR(_xlfn.XLOOKUP($A6,'PyPSA keys'!$A$20:$A$36,'PyPSA keys'!$G$20:$G$36)*_xlfn.XLOOKUP($B6,ERAA!$1:$1,ERAA!$6:$6)/G6,0)</f>
        <v>5.0158941973430342E-3</v>
      </c>
      <c r="L6" s="16">
        <f>IFERROR(_xlfn.XLOOKUP($A6,'PyPSA keys'!$A$20:$A$36,'PyPSA keys'!$G$20:$G$36)*_xlfn.XLOOKUP($B6,ERAA!$1:$1,ERAA!$7:$7)/H6,0)</f>
        <v>3.9449657955796993E-3</v>
      </c>
      <c r="M6" s="15">
        <f>IFERROR(_xlfn.XLOOKUP($A6,'PyPSA keys'!$A$20:$A$36,'PyPSA keys'!$G$20:$G$36)*_xlfn.XLOOKUP($B6,ERAA!$1:$1,ERAA!$8:$8)/I6,0)</f>
        <v>1.1719125028185336E-2</v>
      </c>
      <c r="N6">
        <f>_xlfn.XLOOKUP(A6,demand_statistics!A:A,demand_statistics!F:F)</f>
        <v>7207.9954451692902</v>
      </c>
    </row>
    <row r="7" spans="1:14">
      <c r="A7" t="s">
        <v>27</v>
      </c>
      <c r="B7" t="str">
        <f>_xlfn.XLOOKUP(A7,nonREinstalledNUTS2_v2!N:N,nonREinstalledNUTS2_v2!D:D)</f>
        <v>DE</v>
      </c>
      <c r="C7" s="14">
        <f>N7</f>
        <v>68005.886421090894</v>
      </c>
      <c r="D7" s="14">
        <f>_xlfn.XLOOKUP($A7,Comparison_old_new!$A$2:$A$17,Comparison_old_new!D7:D22)</f>
        <v>0</v>
      </c>
      <c r="E7" s="14">
        <f>_xlfn.XLOOKUP($A7,Comparison_old_new!$A$2:$A$17,Comparison_old_new!E7:E22)</f>
        <v>0</v>
      </c>
      <c r="F7" s="14">
        <f>_xlfn.XLOOKUP(A7,'PyPSA keys'!$A$20:$A$36,'PyPSA keys'!$H$20:$H$36)*_xlfn.XLOOKUP(B7,ERAA!$1:$1,ERAA!$5:$5)</f>
        <v>4334.3490217476028</v>
      </c>
      <c r="G7" s="14">
        <f>_xlfn.XLOOKUP($A7,'PyPSA keys'!$A$20:$A$36,'PyPSA keys'!$G$20:$G$36)*_xlfn.XLOOKUP($B7,ERAA!$1:$1,ERAA!$14:$14)</f>
        <v>253712.92227712079</v>
      </c>
      <c r="H7" s="14">
        <f>_xlfn.XLOOKUP($A7,'PyPSA keys'!$A$20:$A$36,'PyPSA keys'!$G$20:$G$36)*_xlfn.XLOOKUP($B7,ERAA!$1:$1,ERAA!$15:$15)</f>
        <v>408917.75320439949</v>
      </c>
      <c r="I7" s="14">
        <f>_xlfn.XLOOKUP($A7,'PyPSA keys'!$A$20:$A$36,'PyPSA keys'!$G$20:$G$36)*_xlfn.XLOOKUP($B7,ERAA!$1:$1,ERAA!$16:$16)</f>
        <v>618028.71229202789</v>
      </c>
      <c r="J7" s="14">
        <f>_xlfn.XLOOKUP(A7,Biomass_DE!$F$13:$F$17,Biomass_DE!$G$13:$G$17)/SUM(Biomass_DE!$G$13:$G$17)*'PyPSA vs. ERAA'!$D$11</f>
        <v>8261.4561702632982</v>
      </c>
      <c r="K7" s="16">
        <f>IFERROR(_xlfn.XLOOKUP($A7,'PyPSA keys'!$A$20:$A$36,'PyPSA keys'!$G$20:$G$36)*_xlfn.XLOOKUP($B7,ERAA!$1:$1,ERAA!$6:$6)/G7,0)</f>
        <v>5.0158941973430342E-3</v>
      </c>
      <c r="L7" s="16">
        <f>IFERROR(_xlfn.XLOOKUP($A7,'PyPSA keys'!$A$20:$A$36,'PyPSA keys'!$G$20:$G$36)*_xlfn.XLOOKUP($B7,ERAA!$1:$1,ERAA!$7:$7)/H7,0)</f>
        <v>3.9449657955796993E-3</v>
      </c>
      <c r="M7" s="15">
        <f>IFERROR(_xlfn.XLOOKUP($A7,'PyPSA keys'!$A$20:$A$36,'PyPSA keys'!$G$20:$G$36)*_xlfn.XLOOKUP($B7,ERAA!$1:$1,ERAA!$8:$8)/I7,0)</f>
        <v>1.1719125028185335E-2</v>
      </c>
      <c r="N7">
        <f>_xlfn.XLOOKUP(A7,demand_statistics!A:A,demand_statistics!F:F)</f>
        <v>68005.886421090894</v>
      </c>
    </row>
    <row r="8" spans="1:14">
      <c r="A8" t="s">
        <v>45</v>
      </c>
      <c r="B8" t="str">
        <f>_xlfn.XLOOKUP(A8,nonREinstalledNUTS2_v2!N:N,nonREinstalledNUTS2_v2!D:D)</f>
        <v>DK</v>
      </c>
      <c r="C8" s="14">
        <f>N8</f>
        <v>8956.8171025868505</v>
      </c>
      <c r="D8" s="14">
        <f>_xlfn.XLOOKUP($A8,Comparison_old_new!$A$2:$A$17,Comparison_old_new!D8:D23)</f>
        <v>9327.9959999999992</v>
      </c>
      <c r="E8" s="14">
        <f>_xlfn.XLOOKUP($A8,Comparison_old_new!$A$2:$A$17,Comparison_old_new!E8:E23)</f>
        <v>0</v>
      </c>
      <c r="F8" s="14">
        <v>0</v>
      </c>
      <c r="G8" s="14">
        <f>_xlfn.XLOOKUP($A8,'PyPSA keys'!$A$20:$A$36,'PyPSA keys'!$G$20:$G$36)*_xlfn.XLOOKUP($B8,ERAA!$1:$1,ERAA!$14:$14)</f>
        <v>0</v>
      </c>
      <c r="H8" s="14">
        <f>_xlfn.XLOOKUP($A8,'PyPSA keys'!$A$20:$A$36,'PyPSA keys'!$G$20:$G$36)*_xlfn.XLOOKUP($B8,ERAA!$1:$1,ERAA!$15:$15)</f>
        <v>0</v>
      </c>
      <c r="I8" s="14">
        <f>_xlfn.XLOOKUP($A8,'PyPSA keys'!$A$20:$A$36,'PyPSA keys'!$G$20:$G$36)*_xlfn.XLOOKUP($B8,ERAA!$1:$1,ERAA!$16:$16)</f>
        <v>0</v>
      </c>
      <c r="J8" s="14">
        <f>'PyPSA vs. ERAA'!E2</f>
        <v>2337.7798457378058</v>
      </c>
      <c r="K8" s="16">
        <f>IFERROR(_xlfn.XLOOKUP($A8,'PyPSA keys'!$A$20:$A$36,'PyPSA keys'!$G$20:$G$36)*_xlfn.XLOOKUP($B8,ERAA!$1:$1,ERAA!$6:$6)/G8,0)</f>
        <v>0</v>
      </c>
      <c r="L8" s="16">
        <f>IFERROR(_xlfn.XLOOKUP($A8,'PyPSA keys'!$A$20:$A$36,'PyPSA keys'!$G$20:$G$36)*_xlfn.XLOOKUP($B8,ERAA!$1:$1,ERAA!$7:$7)/H8,0)</f>
        <v>0</v>
      </c>
      <c r="M8" s="15">
        <f>IFERROR(_xlfn.XLOOKUP($A8,'PyPSA keys'!$A$20:$A$36,'PyPSA keys'!$G$20:$G$36)*_xlfn.XLOOKUP($B8,ERAA!$1:$1,ERAA!$8:$8)/I8,0)</f>
        <v>0</v>
      </c>
      <c r="N8">
        <f>_xlfn.XLOOKUP(A8,demand_statistics!A:A,demand_statistics!F:F)</f>
        <v>8956.8171025868505</v>
      </c>
    </row>
    <row r="9" spans="1:14">
      <c r="A9" t="s">
        <v>114</v>
      </c>
      <c r="B9" t="str">
        <f>_xlfn.XLOOKUP(A9,nonREinstalledNUTS2_v2!N:N,nonREinstalledNUTS2_v2!D:D)</f>
        <v>NL</v>
      </c>
      <c r="C9" s="14">
        <f>N9</f>
        <v>9940.02862413599</v>
      </c>
      <c r="D9" s="14">
        <f>_xlfn.XLOOKUP($A9,Comparison_old_new!$A$2:$A$17,Comparison_old_new!D9:D24)</f>
        <v>0</v>
      </c>
      <c r="E9" s="14">
        <f>_xlfn.XLOOKUP($A9,Comparison_old_new!$A$2:$A$17,Comparison_old_new!E9:E24)</f>
        <v>0</v>
      </c>
      <c r="F9" s="14">
        <v>0</v>
      </c>
      <c r="G9" s="14">
        <f>_xlfn.XLOOKUP($A9,'PyPSA keys'!$A$20:$A$36,'PyPSA keys'!$G$20:$G$36)*_xlfn.XLOOKUP($B9,ERAA!$1:$1,ERAA!$14:$14)</f>
        <v>0</v>
      </c>
      <c r="H9" s="14">
        <f>_xlfn.XLOOKUP($A9,'PyPSA keys'!$A$20:$A$36,'PyPSA keys'!$G$20:$G$36)*_xlfn.XLOOKUP($B9,ERAA!$1:$1,ERAA!$15:$15)</f>
        <v>0</v>
      </c>
      <c r="I9" s="14">
        <f>_xlfn.XLOOKUP($A9,'PyPSA keys'!$A$20:$A$36,'PyPSA keys'!$G$20:$G$36)*_xlfn.XLOOKUP($B9,ERAA!$1:$1,ERAA!$16:$16)</f>
        <v>0</v>
      </c>
      <c r="J9" s="14">
        <f>'PyPSA vs. ERAA'!$F$11/4</f>
        <v>152.4</v>
      </c>
      <c r="K9" s="16">
        <f>IFERROR(_xlfn.XLOOKUP($A9,'PyPSA keys'!$A$20:$A$36,'PyPSA keys'!$G$20:$G$36)*_xlfn.XLOOKUP($B9,ERAA!$1:$1,ERAA!$6:$6)/G9,0)</f>
        <v>0</v>
      </c>
      <c r="L9" s="16">
        <f>IFERROR(_xlfn.XLOOKUP($A9,'PyPSA keys'!$A$20:$A$36,'PyPSA keys'!$G$20:$G$36)*_xlfn.XLOOKUP($B9,ERAA!$1:$1,ERAA!$7:$7)/H9,0)</f>
        <v>0</v>
      </c>
      <c r="M9" s="15">
        <f>IFERROR(_xlfn.XLOOKUP($A9,'PyPSA keys'!$A$20:$A$36,'PyPSA keys'!$G$20:$G$36)*_xlfn.XLOOKUP($B9,ERAA!$1:$1,ERAA!$8:$8)/I9,0)</f>
        <v>0</v>
      </c>
      <c r="N9">
        <f>_xlfn.XLOOKUP(A9,demand_statistics!A:A,demand_statistics!F:F)</f>
        <v>9940.02862413599</v>
      </c>
    </row>
    <row r="10" spans="1:14">
      <c r="A10" t="s">
        <v>108</v>
      </c>
      <c r="B10" t="str">
        <f>_xlfn.XLOOKUP(A10,nonREinstalledNUTS2_v2!N:N,nonREinstalledNUTS2_v2!D:D)</f>
        <v>NL</v>
      </c>
      <c r="C10" s="14">
        <f>N10</f>
        <v>5257.0552500440099</v>
      </c>
      <c r="D10" s="14">
        <f>_xlfn.XLOOKUP($A10,Comparison_old_new!$A$2:$A$17,Comparison_old_new!D10:D25)</f>
        <v>0</v>
      </c>
      <c r="E10" s="14">
        <f>_xlfn.XLOOKUP($A10,Comparison_old_new!$A$2:$A$17,Comparison_old_new!E10:E25)</f>
        <v>0</v>
      </c>
      <c r="F10" s="14">
        <v>0</v>
      </c>
      <c r="G10" s="14">
        <f>_xlfn.XLOOKUP($A10,'PyPSA keys'!$A$20:$A$36,'PyPSA keys'!$G$20:$G$36)*_xlfn.XLOOKUP($B10,ERAA!$1:$1,ERAA!$14:$14)</f>
        <v>0</v>
      </c>
      <c r="H10" s="14">
        <f>_xlfn.XLOOKUP($A10,'PyPSA keys'!$A$20:$A$36,'PyPSA keys'!$G$20:$G$36)*_xlfn.XLOOKUP($B10,ERAA!$1:$1,ERAA!$15:$15)</f>
        <v>0</v>
      </c>
      <c r="I10" s="14">
        <f>_xlfn.XLOOKUP($A10,'PyPSA keys'!$A$20:$A$36,'PyPSA keys'!$G$20:$G$36)*_xlfn.XLOOKUP($B10,ERAA!$1:$1,ERAA!$16:$16)</f>
        <v>0</v>
      </c>
      <c r="J10" s="14">
        <f>'PyPSA vs. ERAA'!$F$11/4</f>
        <v>152.4</v>
      </c>
      <c r="K10" s="16">
        <f>IFERROR(_xlfn.XLOOKUP($A10,'PyPSA keys'!$A$20:$A$36,'PyPSA keys'!$G$20:$G$36)*_xlfn.XLOOKUP($B10,ERAA!$1:$1,ERAA!$6:$6)/G10,0)</f>
        <v>0</v>
      </c>
      <c r="L10" s="16">
        <f>IFERROR(_xlfn.XLOOKUP($A10,'PyPSA keys'!$A$20:$A$36,'PyPSA keys'!$G$20:$G$36)*_xlfn.XLOOKUP($B10,ERAA!$1:$1,ERAA!$7:$7)/H10,0)</f>
        <v>0</v>
      </c>
      <c r="M10" s="15">
        <f>IFERROR(_xlfn.XLOOKUP($A10,'PyPSA keys'!$A$20:$A$36,'PyPSA keys'!$G$20:$G$36)*_xlfn.XLOOKUP($B10,ERAA!$1:$1,ERAA!$8:$8)/I10,0)</f>
        <v>0</v>
      </c>
      <c r="N10">
        <f>_xlfn.XLOOKUP(A10,demand_statistics!A:A,demand_statistics!F:F)</f>
        <v>5257.0552500440099</v>
      </c>
    </row>
    <row r="11" spans="1:14">
      <c r="A11" t="s">
        <v>105</v>
      </c>
      <c r="B11" t="str">
        <f>_xlfn.XLOOKUP(A11,nonREinstalledNUTS2_v2!N:N,nonREinstalledNUTS2_v2!D:D)</f>
        <v>NL</v>
      </c>
      <c r="C11" s="14">
        <f>N11</f>
        <v>3060.5461902239999</v>
      </c>
      <c r="D11" s="14">
        <f>_xlfn.XLOOKUP($A11,Comparison_old_new!$A$2:$A$17,Comparison_old_new!D11:D26)</f>
        <v>0</v>
      </c>
      <c r="E11" s="14">
        <f>_xlfn.XLOOKUP($A11,Comparison_old_new!$A$2:$A$17,Comparison_old_new!E11:E26)</f>
        <v>0</v>
      </c>
      <c r="F11" s="14">
        <v>0</v>
      </c>
      <c r="G11" s="14">
        <f>_xlfn.XLOOKUP($A11,'PyPSA keys'!$A$20:$A$36,'PyPSA keys'!$G$20:$G$36)*_xlfn.XLOOKUP($B11,ERAA!$1:$1,ERAA!$14:$14)</f>
        <v>0</v>
      </c>
      <c r="H11" s="14">
        <f>_xlfn.XLOOKUP($A11,'PyPSA keys'!$A$20:$A$36,'PyPSA keys'!$G$20:$G$36)*_xlfn.XLOOKUP($B11,ERAA!$1:$1,ERAA!$15:$15)</f>
        <v>0</v>
      </c>
      <c r="I11" s="14">
        <f>_xlfn.XLOOKUP($A11,'PyPSA keys'!$A$20:$A$36,'PyPSA keys'!$G$20:$G$36)*_xlfn.XLOOKUP($B11,ERAA!$1:$1,ERAA!$16:$16)</f>
        <v>0</v>
      </c>
      <c r="J11" s="14">
        <f>'PyPSA vs. ERAA'!$F$11/4+'PyPSA vs. ERAA'!F2</f>
        <v>1732.4</v>
      </c>
      <c r="K11" s="16">
        <f>IFERROR(_xlfn.XLOOKUP($A11,'PyPSA keys'!$A$20:$A$36,'PyPSA keys'!$G$20:$G$36)*_xlfn.XLOOKUP($B11,ERAA!$1:$1,ERAA!$6:$6)/G11,0)</f>
        <v>0</v>
      </c>
      <c r="L11" s="16">
        <f>IFERROR(_xlfn.XLOOKUP($A11,'PyPSA keys'!$A$20:$A$36,'PyPSA keys'!$G$20:$G$36)*_xlfn.XLOOKUP($B11,ERAA!$1:$1,ERAA!$7:$7)/H11,0)</f>
        <v>0</v>
      </c>
      <c r="M11" s="15">
        <f>IFERROR(_xlfn.XLOOKUP($A11,'PyPSA keys'!$A$20:$A$36,'PyPSA keys'!$G$20:$G$36)*_xlfn.XLOOKUP($B11,ERAA!$1:$1,ERAA!$8:$8)/I11,0)</f>
        <v>0</v>
      </c>
      <c r="N11">
        <f>_xlfn.XLOOKUP(A11,demand_statistics!A:A,demand_statistics!F:F)</f>
        <v>3060.5461902239999</v>
      </c>
    </row>
    <row r="12" spans="1:14">
      <c r="A12" t="s">
        <v>120</v>
      </c>
      <c r="B12" t="str">
        <f>_xlfn.XLOOKUP(A12,nonREinstalledNUTS2_v2!N:N,nonREinstalledNUTS2_v2!D:D)</f>
        <v>NL</v>
      </c>
      <c r="C12" s="14">
        <f>N12</f>
        <v>6073.69050406918</v>
      </c>
      <c r="D12" s="14">
        <f>_xlfn.XLOOKUP($A12,Comparison_old_new!$A$2:$A$17,Comparison_old_new!D12:D27)</f>
        <v>0</v>
      </c>
      <c r="E12" s="14">
        <f>_xlfn.XLOOKUP($A12,Comparison_old_new!$A$2:$A$17,Comparison_old_new!E12:E27)</f>
        <v>0</v>
      </c>
      <c r="F12" s="14">
        <v>37.700000000000003</v>
      </c>
      <c r="G12" s="14">
        <f>_xlfn.XLOOKUP($A12,'PyPSA keys'!$A$20:$A$36,'PyPSA keys'!$G$20:$G$36)*_xlfn.XLOOKUP($B12,ERAA!$1:$1,ERAA!$14:$14)</f>
        <v>0</v>
      </c>
      <c r="H12" s="14">
        <f>_xlfn.XLOOKUP($A12,'PyPSA keys'!$A$20:$A$36,'PyPSA keys'!$G$20:$G$36)*_xlfn.XLOOKUP($B12,ERAA!$1:$1,ERAA!$15:$15)</f>
        <v>0</v>
      </c>
      <c r="I12" s="14">
        <f>_xlfn.XLOOKUP($A12,'PyPSA keys'!$A$20:$A$36,'PyPSA keys'!$G$20:$G$36)*_xlfn.XLOOKUP($B12,ERAA!$1:$1,ERAA!$16:$16)</f>
        <v>0</v>
      </c>
      <c r="J12" s="14">
        <f>'PyPSA vs. ERAA'!$F$11/4</f>
        <v>152.4</v>
      </c>
      <c r="K12" s="16">
        <f>IFERROR(_xlfn.XLOOKUP($A12,'PyPSA keys'!$A$20:$A$36,'PyPSA keys'!$G$20:$G$36)*_xlfn.XLOOKUP($B12,ERAA!$1:$1,ERAA!$6:$6)/G12,0)</f>
        <v>0</v>
      </c>
      <c r="L12" s="16">
        <f>IFERROR(_xlfn.XLOOKUP($A12,'PyPSA keys'!$A$20:$A$36,'PyPSA keys'!$G$20:$G$36)*_xlfn.XLOOKUP($B12,ERAA!$1:$1,ERAA!$7:$7)/H12,0)</f>
        <v>0</v>
      </c>
      <c r="M12" s="15">
        <f>IFERROR(_xlfn.XLOOKUP($A12,'PyPSA keys'!$A$20:$A$36,'PyPSA keys'!$G$20:$G$36)*_xlfn.XLOOKUP($B12,ERAA!$1:$1,ERAA!$8:$8)/I12,0)</f>
        <v>0</v>
      </c>
      <c r="N12">
        <f>_xlfn.XLOOKUP(A12,demand_statistics!A:A,demand_statistics!F:F)</f>
        <v>6073.69050406918</v>
      </c>
    </row>
    <row r="13" spans="1:14">
      <c r="A13" t="s">
        <v>279</v>
      </c>
      <c r="B13" t="str">
        <f>_xlfn.XLOOKUP(A13,nonREinstalledNUTS2_v2!N:N,nonREinstalledNUTS2_v2!D:D)</f>
        <v>NO</v>
      </c>
      <c r="C13" s="14">
        <f>N13</f>
        <v>28665.525387320999</v>
      </c>
      <c r="D13" s="14">
        <f>_xlfn.XLOOKUP($A13,Comparison_old_new!$A$2:$A$17,Comparison_old_new!D13:D28)</f>
        <v>0</v>
      </c>
      <c r="E13" s="14">
        <f>_xlfn.XLOOKUP($A13,Comparison_old_new!$A$2:$A$17,Comparison_old_new!E13:E28)</f>
        <v>0</v>
      </c>
      <c r="F13" s="14">
        <v>0</v>
      </c>
      <c r="G13" s="14">
        <f>_xlfn.XLOOKUP($A13,'PyPSA keys'!$A$20:$A$36,'PyPSA keys'!$G$20:$G$36)*_xlfn.XLOOKUP($B13,ERAA!$1:$1,ERAA!$14:$14)</f>
        <v>0</v>
      </c>
      <c r="H13" s="14">
        <f>_xlfn.XLOOKUP($A13,'PyPSA keys'!$A$20:$A$36,'PyPSA keys'!$G$20:$G$36)*_xlfn.XLOOKUP($B13,ERAA!$1:$1,ERAA!$15:$15)</f>
        <v>89577419.451950997</v>
      </c>
      <c r="I13" s="14">
        <f>_xlfn.XLOOKUP($A13,'PyPSA keys'!$A$20:$A$36,'PyPSA keys'!$G$20:$G$36)*_xlfn.XLOOKUP($B13,ERAA!$1:$1,ERAA!$16:$16)</f>
        <v>0</v>
      </c>
      <c r="J13" s="14">
        <v>0</v>
      </c>
      <c r="K13" s="16">
        <f>IFERROR(_xlfn.XLOOKUP($A13,'PyPSA keys'!$A$20:$A$36,'PyPSA keys'!$G$20:$G$36)*_xlfn.XLOOKUP($B13,ERAA!$1:$1,ERAA!$6:$6)/G13,0)</f>
        <v>0</v>
      </c>
      <c r="L13" s="16">
        <f>IFERROR(_xlfn.XLOOKUP($A13,'PyPSA keys'!$A$20:$A$36,'PyPSA keys'!$G$20:$G$36)*_xlfn.XLOOKUP($B13,ERAA!$1:$1,ERAA!$7:$7)/H13,0)</f>
        <v>4.2231474440153756E-4</v>
      </c>
      <c r="M13" s="15">
        <f>IFERROR(_xlfn.XLOOKUP($A13,'PyPSA keys'!$A$20:$A$36,'PyPSA keys'!$G$20:$G$36)*_xlfn.XLOOKUP($B13,ERAA!$1:$1,ERAA!$8:$8)/I13,0)</f>
        <v>0</v>
      </c>
      <c r="N13">
        <f>_xlfn.XLOOKUP(A13,demand_statistics!A:A,demand_statistics!F:F)</f>
        <v>28665.525387320999</v>
      </c>
    </row>
    <row r="14" spans="1:14">
      <c r="A14" t="s">
        <v>248</v>
      </c>
      <c r="B14" t="str">
        <f>_xlfn.XLOOKUP(A14,nonREinstalledNUTS2_v2!N:N,nonREinstalledNUTS2_v2!D:D)</f>
        <v>UK</v>
      </c>
      <c r="C14" s="14">
        <f>N14</f>
        <v>3510.42659143423</v>
      </c>
      <c r="D14" s="14">
        <f>_xlfn.XLOOKUP($A14,Comparison_old_new!$A$2:$A$17,Comparison_old_new!D14:D29)</f>
        <v>0</v>
      </c>
      <c r="E14" s="14">
        <f>_xlfn.XLOOKUP($A14,Comparison_old_new!$A$2:$A$17,Comparison_old_new!E14:E29)</f>
        <v>8730.598</v>
      </c>
      <c r="F14" s="14">
        <f>_xlfn.XLOOKUP(A14,'PyPSA keys'!$A$20:$A$36,'PyPSA keys'!$H$20:$H$36)*_xlfn.XLOOKUP(B14,ERAA!$1:$1,ERAA!$5:$5)</f>
        <v>0</v>
      </c>
      <c r="G14" s="14">
        <f>_xlfn.XLOOKUP($A14,'PyPSA keys'!$A$20:$A$36,'PyPSA keys'!$G$20:$G$36)*_xlfn.XLOOKUP($B14,ERAA!$1:$1,ERAA!$14:$14)</f>
        <v>0</v>
      </c>
      <c r="H14" s="14">
        <f>_xlfn.XLOOKUP($A14,'PyPSA keys'!$A$20:$A$36,'PyPSA keys'!$G$20:$G$36)*_xlfn.XLOOKUP($B14,ERAA!$1:$1,ERAA!$15:$15)</f>
        <v>0</v>
      </c>
      <c r="I14" s="14">
        <f>_xlfn.XLOOKUP($A14,'PyPSA keys'!$A$20:$A$36,'PyPSA keys'!$G$20:$G$36)*_xlfn.XLOOKUP($B14,ERAA!$1:$1,ERAA!$16:$16)</f>
        <v>0</v>
      </c>
      <c r="J14" s="14">
        <f>_xlfn.XLOOKUP(A14,Biomass_UK!$T$23:$T$40,Biomass_UK!$U$23:$U$40)/SUM(Biomass_UK!$U$24:$U$40)*'PyPSA vs. ERAA'!$H$11</f>
        <v>749.80383628995014</v>
      </c>
      <c r="K14" s="16">
        <f>IFERROR(_xlfn.XLOOKUP($A14,'PyPSA keys'!$A$20:$A$36,'PyPSA keys'!$G$20:$G$36)*_xlfn.XLOOKUP($B14,ERAA!$1:$1,ERAA!$6:$6)/G14,0)</f>
        <v>0</v>
      </c>
      <c r="L14" s="16">
        <f>IFERROR(_xlfn.XLOOKUP($A14,'PyPSA keys'!$A$20:$A$36,'PyPSA keys'!$G$20:$G$36)*_xlfn.XLOOKUP($B14,ERAA!$1:$1,ERAA!$7:$7)/H14,0)</f>
        <v>0</v>
      </c>
      <c r="M14" s="15">
        <f>IFERROR(_xlfn.XLOOKUP($A14,'PyPSA keys'!$A$20:$A$36,'PyPSA keys'!$G$20:$G$36)*_xlfn.XLOOKUP($B14,ERAA!$1:$1,ERAA!$8:$8)/I14,0)</f>
        <v>0</v>
      </c>
      <c r="N14">
        <f>_xlfn.XLOOKUP(A14,demand_statistics!A:A,demand_statistics!F:F)</f>
        <v>3510.42659143423</v>
      </c>
    </row>
    <row r="15" spans="1:14">
      <c r="A15" t="s">
        <v>33</v>
      </c>
      <c r="B15" t="str">
        <f>_xlfn.XLOOKUP(A15,nonREinstalledNUTS2_v2!N:N,nonREinstalledNUTS2_v2!D:D)</f>
        <v>UK</v>
      </c>
      <c r="C15" s="14">
        <f>N15</f>
        <v>14964.1634459938</v>
      </c>
      <c r="D15" s="14">
        <f>_xlfn.XLOOKUP($A15,Comparison_old_new!$A$2:$A$17,Comparison_old_new!D15:D30)</f>
        <v>0</v>
      </c>
      <c r="E15" s="14">
        <f>_xlfn.XLOOKUP($A15,Comparison_old_new!$A$2:$A$17,Comparison_old_new!E15:E30)</f>
        <v>257.42399999999998</v>
      </c>
      <c r="F15" s="14">
        <f>_xlfn.XLOOKUP(A15,'PyPSA keys'!$A$20:$A$36,'PyPSA keys'!$H$20:$H$36)*_xlfn.XLOOKUP(B15,ERAA!$1:$1,ERAA!$5:$5)</f>
        <v>0</v>
      </c>
      <c r="G15" s="14">
        <f>_xlfn.XLOOKUP($A15,'PyPSA keys'!$A$20:$A$36,'PyPSA keys'!$G$20:$G$36)*_xlfn.XLOOKUP($B15,ERAA!$1:$1,ERAA!$14:$14)</f>
        <v>0</v>
      </c>
      <c r="H15" s="14">
        <f>_xlfn.XLOOKUP($A15,'PyPSA keys'!$A$20:$A$36,'PyPSA keys'!$G$20:$G$36)*_xlfn.XLOOKUP($B15,ERAA!$1:$1,ERAA!$15:$15)</f>
        <v>0</v>
      </c>
      <c r="I15" s="14">
        <f>_xlfn.XLOOKUP($A15,'PyPSA keys'!$A$20:$A$36,'PyPSA keys'!$G$20:$G$36)*_xlfn.XLOOKUP($B15,ERAA!$1:$1,ERAA!$16:$16)</f>
        <v>0</v>
      </c>
      <c r="J15" s="14">
        <f>_xlfn.XLOOKUP(A15,Biomass_UK!$T$23:$T$40,Biomass_UK!$U$23:$U$40)/SUM(Biomass_UK!$U$24:$U$40)*'PyPSA vs. ERAA'!$H$11</f>
        <v>6570.7635954506468</v>
      </c>
      <c r="K15" s="16">
        <f>IFERROR(_xlfn.XLOOKUP($A15,'PyPSA keys'!$A$20:$A$36,'PyPSA keys'!$G$20:$G$36)*_xlfn.XLOOKUP($B15,ERAA!$1:$1,ERAA!$6:$6)/G15,0)</f>
        <v>0</v>
      </c>
      <c r="L15" s="16">
        <f>IFERROR(_xlfn.XLOOKUP($A15,'PyPSA keys'!$A$20:$A$36,'PyPSA keys'!$G$20:$G$36)*_xlfn.XLOOKUP($B15,ERAA!$1:$1,ERAA!$7:$7)/H15,0)</f>
        <v>0</v>
      </c>
      <c r="M15" s="15">
        <f>IFERROR(_xlfn.XLOOKUP($A15,'PyPSA keys'!$A$20:$A$36,'PyPSA keys'!$G$20:$G$36)*_xlfn.XLOOKUP($B15,ERAA!$1:$1,ERAA!$8:$8)/I15,0)</f>
        <v>0</v>
      </c>
      <c r="N15">
        <f>_xlfn.XLOOKUP(A15,demand_statistics!A:A,demand_statistics!F:F)</f>
        <v>14964.1634459938</v>
      </c>
    </row>
    <row r="16" spans="1:14">
      <c r="A16" t="s">
        <v>206</v>
      </c>
      <c r="B16" t="str">
        <f>_xlfn.XLOOKUP(A16,nonREinstalledNUTS2_v2!N:N,nonREinstalledNUTS2_v2!D:D)</f>
        <v>UK</v>
      </c>
      <c r="C16" s="14">
        <f>N16</f>
        <v>6681.75599428033</v>
      </c>
      <c r="D16" s="14">
        <f>_xlfn.XLOOKUP($A16,Comparison_old_new!$A$2:$A$17,Comparison_old_new!D16:D31)</f>
        <v>0</v>
      </c>
      <c r="E16" s="14">
        <f>_xlfn.XLOOKUP($A16,Comparison_old_new!$A$2:$A$17,Comparison_old_new!E16:E31)</f>
        <v>1066.6880000000001</v>
      </c>
      <c r="F16" s="14">
        <f>_xlfn.XLOOKUP(A16,'PyPSA keys'!$A$20:$A$36,'PyPSA keys'!$H$20:$H$36)*_xlfn.XLOOKUP(B16,ERAA!$1:$1,ERAA!$5:$5)</f>
        <v>1870.7521648237685</v>
      </c>
      <c r="G16" s="14">
        <f>_xlfn.XLOOKUP($A16,'PyPSA keys'!$A$20:$A$36,'PyPSA keys'!$G$20:$G$36)*_xlfn.XLOOKUP($B16,ERAA!$1:$1,ERAA!$14:$14)</f>
        <v>0</v>
      </c>
      <c r="H16" s="14">
        <f>_xlfn.XLOOKUP($A16,'PyPSA keys'!$A$20:$A$36,'PyPSA keys'!$G$20:$G$36)*_xlfn.XLOOKUP($B16,ERAA!$1:$1,ERAA!$15:$15)</f>
        <v>0</v>
      </c>
      <c r="I16" s="14">
        <f>_xlfn.XLOOKUP($A16,'PyPSA keys'!$A$20:$A$36,'PyPSA keys'!$G$20:$G$36)*_xlfn.XLOOKUP($B16,ERAA!$1:$1,ERAA!$16:$16)</f>
        <v>11379.500104144969</v>
      </c>
      <c r="J16" s="14">
        <f>_xlfn.XLOOKUP(A16,Biomass_UK!$T$23:$T$40,Biomass_UK!$U$23:$U$40)/SUM(Biomass_UK!$U$24:$U$40)*'PyPSA vs. ERAA'!$H$11</f>
        <v>735.77394197665456</v>
      </c>
      <c r="K16" s="16">
        <f>IFERROR(_xlfn.XLOOKUP($A16,'PyPSA keys'!$A$20:$A$36,'PyPSA keys'!$G$20:$G$36)*_xlfn.XLOOKUP($B16,ERAA!$1:$1,ERAA!$6:$6)/G16,0)</f>
        <v>0</v>
      </c>
      <c r="L16" s="16">
        <f>IFERROR(_xlfn.XLOOKUP($A16,'PyPSA keys'!$A$20:$A$36,'PyPSA keys'!$G$20:$G$36)*_xlfn.XLOOKUP($B16,ERAA!$1:$1,ERAA!$7:$7)/H16,0)</f>
        <v>0</v>
      </c>
      <c r="M16" s="15">
        <f>IFERROR(_xlfn.XLOOKUP($A16,'PyPSA keys'!$A$20:$A$36,'PyPSA keys'!$G$20:$G$36)*_xlfn.XLOOKUP($B16,ERAA!$1:$1,ERAA!$8:$8)/I16,0)</f>
        <v>0.10401819560272933</v>
      </c>
      <c r="N16">
        <f>_xlfn.XLOOKUP(A16,demand_statistics!A:A,demand_statistics!F:F)</f>
        <v>6681.75599428033</v>
      </c>
    </row>
    <row r="17" spans="1:14">
      <c r="A17" t="s">
        <v>86</v>
      </c>
      <c r="B17" t="str">
        <f>_xlfn.XLOOKUP(A17,nonREinstalledNUTS2_v2!N:N,nonREinstalledNUTS2_v2!D:D)</f>
        <v>UK</v>
      </c>
      <c r="C17" s="14">
        <f>N17</f>
        <v>33826.103803744001</v>
      </c>
      <c r="D17" s="14">
        <f>_xlfn.XLOOKUP($A17,Comparison_old_new!$A$2:$A$17,Comparison_old_new!D17:D32)</f>
        <v>0</v>
      </c>
      <c r="E17" s="14">
        <f>_xlfn.XLOOKUP($A17,Comparison_old_new!$A$2:$A$17,Comparison_old_new!E17:E32)</f>
        <v>0</v>
      </c>
      <c r="F17" s="14">
        <f>_xlfn.XLOOKUP(A17,'PyPSA keys'!$A$20:$A$36,'PyPSA keys'!$H$20:$H$36)*_xlfn.XLOOKUP(B17,ERAA!$1:$1,ERAA!$5:$5)</f>
        <v>224.35783517693164</v>
      </c>
      <c r="G17" s="14">
        <f>_xlfn.XLOOKUP($A17,'PyPSA keys'!$A$20:$A$36,'PyPSA keys'!$G$20:$G$36)*_xlfn.XLOOKUP($B17,ERAA!$1:$1,ERAA!$14:$14)</f>
        <v>0</v>
      </c>
      <c r="H17" s="14">
        <f>_xlfn.XLOOKUP($A17,'PyPSA keys'!$A$20:$A$36,'PyPSA keys'!$G$20:$G$36)*_xlfn.XLOOKUP($B17,ERAA!$1:$1,ERAA!$15:$15)</f>
        <v>0</v>
      </c>
      <c r="I17" s="14">
        <f>_xlfn.XLOOKUP($A17,'PyPSA keys'!$A$20:$A$36,'PyPSA keys'!$G$20:$G$36)*_xlfn.XLOOKUP($B17,ERAA!$1:$1,ERAA!$16:$16)</f>
        <v>15000.49989585503</v>
      </c>
      <c r="J17" s="14">
        <f>_xlfn.XLOOKUP(A17,Biomass_UK!$T$23:$T$40,Biomass_UK!$U$23:$U$40)/SUM(Biomass_UK!$U$24:$U$40)*'PyPSA vs. ERAA'!$H$11</f>
        <v>2244.7686263187502</v>
      </c>
      <c r="K17" s="16">
        <f>IFERROR(_xlfn.XLOOKUP($A17,'PyPSA keys'!$A$20:$A$36,'PyPSA keys'!$G$20:$G$36)*_xlfn.XLOOKUP($B17,ERAA!$1:$1,ERAA!$6:$6)/G17,0)</f>
        <v>0</v>
      </c>
      <c r="L17" s="16">
        <f>IFERROR(_xlfn.XLOOKUP($A17,'PyPSA keys'!$A$20:$A$36,'PyPSA keys'!$G$20:$G$36)*_xlfn.XLOOKUP($B17,ERAA!$1:$1,ERAA!$7:$7)/H17,0)</f>
        <v>0</v>
      </c>
      <c r="M17" s="15">
        <f>IFERROR(_xlfn.XLOOKUP($A17,'PyPSA keys'!$A$20:$A$36,'PyPSA keys'!$G$20:$G$36)*_xlfn.XLOOKUP($B17,ERAA!$1:$1,ERAA!$8:$8)/I17,0)</f>
        <v>0.10401819560272935</v>
      </c>
      <c r="N17">
        <f>_xlfn.XLOOKUP(A17,demand_statistics!A:A,demand_statistics!F:F)</f>
        <v>33826.103803744001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6E11-1DD1-41C3-8411-1A3137839878}">
  <dimension ref="A1:G17"/>
  <sheetViews>
    <sheetView workbookViewId="0">
      <selection activeCell="F1" sqref="F1"/>
    </sheetView>
  </sheetViews>
  <sheetFormatPr defaultRowHeight="15"/>
  <cols>
    <col min="2" max="2" width="18.5703125" bestFit="1" customWidth="1"/>
    <col min="3" max="3" width="19.28515625" bestFit="1" customWidth="1"/>
    <col min="4" max="4" width="19" bestFit="1" customWidth="1"/>
    <col min="5" max="5" width="21.85546875" bestFit="1" customWidth="1"/>
    <col min="6" max="6" width="22.5703125" bestFit="1" customWidth="1"/>
    <col min="7" max="7" width="22.28515625" bestFit="1" customWidth="1"/>
  </cols>
  <sheetData>
    <row r="1" spans="1:7">
      <c r="A1" s="17"/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</row>
    <row r="2" spans="1:7">
      <c r="A2" t="s">
        <v>180</v>
      </c>
      <c r="B2">
        <v>25.1036630573149</v>
      </c>
      <c r="C2">
        <v>4323.6559605868697</v>
      </c>
      <c r="D2">
        <v>1569.0982777003501</v>
      </c>
      <c r="E2">
        <v>21.748179629589501</v>
      </c>
      <c r="F2">
        <v>4060.6812120807399</v>
      </c>
      <c r="G2">
        <v>652.10947326554196</v>
      </c>
    </row>
    <row r="3" spans="1:7">
      <c r="A3" t="s">
        <v>53</v>
      </c>
      <c r="B3">
        <v>76.243609138151498</v>
      </c>
      <c r="C3">
        <v>11865.628141468</v>
      </c>
      <c r="D3">
        <v>5891.4728675228798</v>
      </c>
      <c r="E3">
        <v>56.484234366989199</v>
      </c>
      <c r="F3">
        <v>10733.6981720117</v>
      </c>
      <c r="G3">
        <v>-1175.71437362201</v>
      </c>
    </row>
    <row r="4" spans="1:7">
      <c r="A4" t="s">
        <v>90</v>
      </c>
      <c r="B4">
        <v>129.51052348165101</v>
      </c>
      <c r="C4">
        <v>26961.173679527601</v>
      </c>
      <c r="D4">
        <v>6387.2133524388901</v>
      </c>
      <c r="E4">
        <v>103.51713132900601</v>
      </c>
      <c r="F4">
        <v>24851.191339480501</v>
      </c>
      <c r="G4">
        <v>-2970.5586508066299</v>
      </c>
    </row>
    <row r="5" spans="1:7">
      <c r="A5" t="s">
        <v>157</v>
      </c>
      <c r="B5">
        <v>22.3671663792305</v>
      </c>
      <c r="C5">
        <v>3936.7680507865998</v>
      </c>
      <c r="D5">
        <v>1599.3187589589099</v>
      </c>
      <c r="E5">
        <v>-8.50148975189739</v>
      </c>
      <c r="F5">
        <v>3156.9238187543801</v>
      </c>
      <c r="G5">
        <v>-11992.425611309</v>
      </c>
    </row>
    <row r="6" spans="1:7">
      <c r="A6" t="s">
        <v>71</v>
      </c>
      <c r="B6">
        <v>43.318576606272501</v>
      </c>
      <c r="C6">
        <v>8638.8659064994808</v>
      </c>
      <c r="D6">
        <v>2397.80538187297</v>
      </c>
      <c r="E6">
        <v>-14.764372670354801</v>
      </c>
      <c r="F6">
        <v>7207.9954451692902</v>
      </c>
      <c r="G6">
        <v>-22652.179002915898</v>
      </c>
    </row>
    <row r="7" spans="1:7">
      <c r="A7" t="s">
        <v>27</v>
      </c>
      <c r="B7">
        <v>454.87621880946301</v>
      </c>
      <c r="C7">
        <v>81591.755554653995</v>
      </c>
      <c r="D7">
        <v>31469.537053137999</v>
      </c>
      <c r="E7">
        <v>157.16525273905199</v>
      </c>
      <c r="F7">
        <v>68005.886421090894</v>
      </c>
      <c r="G7">
        <v>-99123.4014022927</v>
      </c>
    </row>
    <row r="8" spans="1:7">
      <c r="A8" t="s">
        <v>45</v>
      </c>
      <c r="B8">
        <v>59.430607780227902</v>
      </c>
      <c r="C8">
        <v>10360.0218104588</v>
      </c>
      <c r="D8">
        <v>4247.8515317964602</v>
      </c>
      <c r="E8">
        <v>5.1292728217638004</v>
      </c>
      <c r="F8">
        <v>8956.8171025868505</v>
      </c>
      <c r="G8">
        <v>-9051.6784972238493</v>
      </c>
    </row>
    <row r="9" spans="1:7">
      <c r="A9" t="s">
        <v>114</v>
      </c>
      <c r="B9">
        <v>56.235367881239704</v>
      </c>
      <c r="C9">
        <v>10136.6764873308</v>
      </c>
      <c r="D9">
        <v>3484.76057797666</v>
      </c>
      <c r="E9">
        <v>44.811206638930202</v>
      </c>
      <c r="F9">
        <v>9940.02862413599</v>
      </c>
      <c r="G9">
        <v>-1898.19000914051</v>
      </c>
    </row>
    <row r="10" spans="1:7">
      <c r="A10" t="s">
        <v>108</v>
      </c>
      <c r="B10">
        <v>31.383149804227301</v>
      </c>
      <c r="C10">
        <v>5365.0246741725596</v>
      </c>
      <c r="D10">
        <v>2175.2212786269802</v>
      </c>
      <c r="E10">
        <v>20.964834211082799</v>
      </c>
      <c r="F10">
        <v>5257.0552500440099</v>
      </c>
      <c r="G10">
        <v>-3387.3965396693102</v>
      </c>
    </row>
    <row r="11" spans="1:7">
      <c r="A11" t="s">
        <v>105</v>
      </c>
      <c r="B11">
        <v>23.1761382532139</v>
      </c>
      <c r="C11">
        <v>4014.4003172572602</v>
      </c>
      <c r="D11">
        <v>1565.0197830652</v>
      </c>
      <c r="E11">
        <v>-8.5088025301208994</v>
      </c>
      <c r="F11">
        <v>3060.5461902239999</v>
      </c>
      <c r="G11">
        <v>-11207.6429004085</v>
      </c>
    </row>
    <row r="12" spans="1:7">
      <c r="A12" t="s">
        <v>120</v>
      </c>
      <c r="B12">
        <v>43.181760977666102</v>
      </c>
      <c r="C12">
        <v>6185.2613568155903</v>
      </c>
      <c r="D12">
        <v>3937.8943125475498</v>
      </c>
      <c r="E12">
        <v>22.017848853224798</v>
      </c>
      <c r="F12">
        <v>6073.69050406918</v>
      </c>
      <c r="G12">
        <v>-11711.012186686499</v>
      </c>
    </row>
    <row r="13" spans="1:7">
      <c r="A13" t="s">
        <v>279</v>
      </c>
      <c r="B13">
        <v>172.068834057429</v>
      </c>
      <c r="C13">
        <v>30508.977979384799</v>
      </c>
      <c r="D13">
        <v>11766.571738562699</v>
      </c>
      <c r="E13">
        <v>142.912385496181</v>
      </c>
      <c r="F13">
        <v>28665.525387320999</v>
      </c>
      <c r="G13">
        <v>8081.5769764742399</v>
      </c>
    </row>
    <row r="14" spans="1:7">
      <c r="A14" t="s">
        <v>248</v>
      </c>
      <c r="B14">
        <v>21.496827053623399</v>
      </c>
      <c r="C14">
        <v>4084.4545974565299</v>
      </c>
      <c r="D14">
        <v>1098.5263290904199</v>
      </c>
      <c r="E14">
        <v>5.1250251863852103</v>
      </c>
      <c r="F14">
        <v>3510.42659143423</v>
      </c>
      <c r="G14">
        <v>-4190.3717794629401</v>
      </c>
    </row>
    <row r="15" spans="1:7">
      <c r="A15" t="s">
        <v>33</v>
      </c>
      <c r="B15">
        <v>98.442123460688506</v>
      </c>
      <c r="C15">
        <v>18921.273223879401</v>
      </c>
      <c r="D15">
        <v>4850.1667440790698</v>
      </c>
      <c r="E15">
        <v>28.716534315085401</v>
      </c>
      <c r="F15">
        <v>14964.1634459938</v>
      </c>
      <c r="G15">
        <v>-6381.94623842699</v>
      </c>
    </row>
    <row r="16" spans="1:7">
      <c r="A16" t="s">
        <v>206</v>
      </c>
      <c r="B16">
        <v>37.579183932484703</v>
      </c>
      <c r="C16">
        <v>7575.3352863936698</v>
      </c>
      <c r="D16">
        <v>1558.58157543945</v>
      </c>
      <c r="E16">
        <v>-1.54421396005056</v>
      </c>
      <c r="F16">
        <v>6681.75599428033</v>
      </c>
      <c r="G16">
        <v>-13270.7043114552</v>
      </c>
    </row>
    <row r="17" spans="1:7">
      <c r="A17" t="s">
        <v>86</v>
      </c>
      <c r="B17">
        <v>175.648173388917</v>
      </c>
      <c r="C17">
        <v>35925.284684971099</v>
      </c>
      <c r="D17">
        <v>6854.6886607584402</v>
      </c>
      <c r="E17">
        <v>120.770311729235</v>
      </c>
      <c r="F17">
        <v>33826.103803744001</v>
      </c>
      <c r="G17">
        <v>-4325.0842559303301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PyPSA</vt:lpstr>
      <vt:lpstr>PyPSA keys</vt:lpstr>
      <vt:lpstr>ERAA</vt:lpstr>
      <vt:lpstr>nonREinstalledNUTS2_v2</vt:lpstr>
      <vt:lpstr>PyPSA vs. ERAA</vt:lpstr>
      <vt:lpstr>Capacities at node</vt:lpstr>
      <vt:lpstr>Capacities at node 2</vt:lpstr>
      <vt:lpstr>Capacities at node 3</vt:lpstr>
      <vt:lpstr>demand_statistics</vt:lpstr>
      <vt:lpstr>Biomass_DE</vt:lpstr>
      <vt:lpstr>Biomass_UK</vt:lpstr>
      <vt:lpstr>Comparison_old_new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Wiegner, J.F. (Jan)</cp:lastModifiedBy>
  <dcterms:created xsi:type="dcterms:W3CDTF">2023-08-08T12:39:08Z</dcterms:created>
  <dcterms:modified xsi:type="dcterms:W3CDTF">2023-12-13T09:54:06Z</dcterms:modified>
</cp:coreProperties>
</file>