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<sst xmlns="http://schemas.openxmlformats.org/spreadsheetml/2006/main" count="128" uniqueCount="74">
  <si>
    <t xml:space="preserve">Equipment Specifics</t>
  </si>
  <si>
    <t xml:space="preserve">Renting Case</t>
  </si>
  <si>
    <t xml:space="preserve">Rental Costs</t>
  </si>
  <si>
    <t xml:space="preserve">Buy Outright Costs</t>
  </si>
  <si>
    <t xml:space="preserve">Buy with Financing Costs</t>
  </si>
  <si>
    <t xml:space="preserve">Total Equipment Value</t>
  </si>
  <si>
    <t xml:space="preserve">Monthly Rent</t>
  </si>
  <si>
    <t xml:space="preserve">Cost Over 12 Months</t>
  </si>
  <si>
    <t xml:space="preserve">Cost over 12 Months</t>
  </si>
  <si>
    <t xml:space="preserve">Salvage Value (Appendix D)</t>
  </si>
  <si>
    <t xml:space="preserve">Insurance (% of Monthly Rent)</t>
  </si>
  <si>
    <t xml:space="preserve">Month 1</t>
  </si>
  <si>
    <t xml:space="preserve">Economic Life (Appendix D)</t>
  </si>
  <si>
    <t xml:space="preserve">Sales Tax %</t>
  </si>
  <si>
    <t xml:space="preserve">Month 2</t>
  </si>
  <si>
    <t xml:space="preserve">Tire Cost Index (Table 2.1)</t>
  </si>
  <si>
    <t xml:space="preserve">Month 3</t>
  </si>
  <si>
    <t xml:space="preserve">Tire/Belt Cost</t>
  </si>
  <si>
    <t xml:space="preserve">Month 4</t>
  </si>
  <si>
    <t xml:space="preserve">Expected Ownership Work Hours</t>
  </si>
  <si>
    <t xml:space="preserve">Month 5</t>
  </si>
  <si>
    <t xml:space="preserve">Expected Work Hours Per year</t>
  </si>
  <si>
    <t xml:space="preserve">Month 6</t>
  </si>
  <si>
    <t xml:space="preserve">Month 7</t>
  </si>
  <si>
    <t xml:space="preserve">Month 8</t>
  </si>
  <si>
    <t xml:space="preserve">Comparison</t>
  </si>
  <si>
    <t xml:space="preserve">Month 9</t>
  </si>
  <si>
    <t xml:space="preserve">Business Scenarios</t>
  </si>
  <si>
    <t xml:space="preserve">Buy Outright Case</t>
  </si>
  <si>
    <t xml:space="preserve">Month 10</t>
  </si>
  <si>
    <t xml:space="preserve">Month 11</t>
  </si>
  <si>
    <t xml:space="preserve">FCCM per Work Hour</t>
  </si>
  <si>
    <t xml:space="preserve">Month 12</t>
  </si>
  <si>
    <t xml:space="preserve">Cash flow Periods</t>
  </si>
  <si>
    <t xml:space="preserve">Years</t>
  </si>
  <si>
    <t xml:space="preserve">Upfront Out -of-Pocket</t>
  </si>
  <si>
    <t xml:space="preserve">Best Case Cash flow</t>
  </si>
  <si>
    <t xml:space="preserve">Above Average Cash flow</t>
  </si>
  <si>
    <t xml:space="preserve">Cost per quarter</t>
  </si>
  <si>
    <t xml:space="preserve">Cost in first quarter</t>
  </si>
  <si>
    <t xml:space="preserve">Average Cash flow</t>
  </si>
  <si>
    <t xml:space="preserve">Additional Fees</t>
  </si>
  <si>
    <t xml:space="preserve">Below Average Cash flow</t>
  </si>
  <si>
    <t xml:space="preserve">Rebates</t>
  </si>
  <si>
    <t xml:space="preserve">Worst Case Cash flow</t>
  </si>
  <si>
    <t xml:space="preserve">Insurance (%)</t>
  </si>
  <si>
    <t xml:space="preserve">Maintenance Factor</t>
  </si>
  <si>
    <t xml:space="preserve">Cost in subsequent quarters</t>
  </si>
  <si>
    <t xml:space="preserve">Total cost with loan </t>
  </si>
  <si>
    <t xml:space="preserve">Cost per year</t>
  </si>
  <si>
    <t xml:space="preserve">Year 1</t>
  </si>
  <si>
    <t xml:space="preserve">Year 2</t>
  </si>
  <si>
    <t xml:space="preserve">Maintenance reserve per year</t>
  </si>
  <si>
    <t xml:space="preserve">Note: Total cost includes maintenance and</t>
  </si>
  <si>
    <t xml:space="preserve">Year 3</t>
  </si>
  <si>
    <t xml:space="preserve">insurance</t>
  </si>
  <si>
    <t xml:space="preserve">Year 4</t>
  </si>
  <si>
    <t xml:space="preserve">Year 5</t>
  </si>
  <si>
    <t xml:space="preserve">Year 6</t>
  </si>
  <si>
    <t xml:space="preserve">Buy with Financing</t>
  </si>
  <si>
    <t xml:space="preserve">Year 7</t>
  </si>
  <si>
    <t xml:space="preserve">Year 8</t>
  </si>
  <si>
    <t xml:space="preserve">Year 9</t>
  </si>
  <si>
    <t xml:space="preserve">Sales Tax (%)</t>
  </si>
  <si>
    <t xml:space="preserve">Year 10</t>
  </si>
  <si>
    <t xml:space="preserve">Interest Rate</t>
  </si>
  <si>
    <t xml:space="preserve">Amortization</t>
  </si>
  <si>
    <t xml:space="preserve">Down payment (%)</t>
  </si>
  <si>
    <t xml:space="preserve">Note: Buying outright provides a tax </t>
  </si>
  <si>
    <t xml:space="preserve">write-off benefit</t>
  </si>
  <si>
    <t xml:space="preserve">Note: Financing provides a</t>
  </si>
  <si>
    <t xml:space="preserve">Note: This is for cost of ownership, thus maintenance cost is</t>
  </si>
  <si>
    <t xml:space="preserve">write-off benefit for payments made</t>
  </si>
  <si>
    <t xml:space="preserve">not included.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</si>
</sst>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$-409]#,##0.00;[RED]\-[$$-409]#,##0.00"/>
    <numFmt numFmtId="166" formatCode="0.00"/>
    <numFmt numFmtId="167" formatCode="0.00%"/>
    <numFmt numFmtId="168" formatCode="0"/>
    <numFmt numFmtId="169" formatCode="#,##0.00"/>
    <numFmt numFmtId="170" formatCode="#,##0"/>
    <numFmt numFmtId="171" formatCode="#,##0;\(#,##0\)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sz val="11"/>
      <color rgb="FFFFFFFF"/>
      <name val="Arial"/>
      <family val="0"/>
      <charset val="1"/>
    </font>
    <font>
      <b val="true"/>
      <sz val="11"/>
      <color rgb="FF3465A4"/>
      <name val="Arial"/>
      <family val="0"/>
      <charset val="1"/>
    </font>
    <font>
      <b val="true"/>
      <sz val="11"/>
      <color rgb="FF2A6099"/>
      <name val="Arial"/>
      <family val="0"/>
      <charset val="1"/>
    </font>
    <font>
      <sz val="11"/>
      <color rgb="FFC9211E"/>
      <name val="Arial"/>
      <family val="0"/>
      <charset val="1"/>
    </font>
    <font>
      <i val="true"/>
      <sz val="11"/>
      <color rgb="FF000000"/>
      <name val="Arial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A1467E"/>
        <bgColor rgb="FF993366"/>
      </patternFill>
    </fill>
    <fill>
      <patternFill patternType="solid">
        <fgColor rgb="FF808080"/>
        <bgColor rgb="FF5983B0"/>
      </patternFill>
    </fill>
    <fill>
      <patternFill patternType="solid">
        <fgColor rgb="FF77BC65"/>
        <bgColor rgb="FF99CC00"/>
      </patternFill>
    </fill>
    <fill>
      <patternFill patternType="solid">
        <fgColor rgb="FFC9211E"/>
        <bgColor rgb="FF993366"/>
      </patternFill>
    </fill>
    <fill>
      <patternFill patternType="solid">
        <fgColor rgb="FFFFB66C"/>
        <bgColor rgb="FFFFA6A6"/>
      </patternFill>
    </fill>
    <fill>
      <patternFill patternType="solid">
        <fgColor rgb="FFE0C2CD"/>
        <bgColor rgb="FFB4C7DC"/>
      </patternFill>
    </fill>
    <fill>
      <patternFill patternType="solid">
        <fgColor rgb="FFDDE8CB"/>
        <bgColor rgb="FFFFFFCC"/>
      </patternFill>
    </fill>
    <fill>
      <patternFill patternType="solid">
        <fgColor rgb="FFFFA6A6"/>
        <bgColor rgb="FFFFB66C"/>
      </patternFill>
    </fill>
    <fill>
      <patternFill patternType="solid">
        <fgColor rgb="FFFFD428"/>
        <bgColor rgb="FFFFB66C"/>
      </patternFill>
    </fill>
    <fill>
      <patternFill patternType="solid">
        <fgColor rgb="FFFFE994"/>
        <bgColor rgb="FFFFFFCC"/>
      </patternFill>
    </fill>
    <fill>
      <patternFill patternType="solid">
        <fgColor rgb="FF5983B0"/>
        <bgColor rgb="FF808080"/>
      </patternFill>
    </fill>
    <fill>
      <patternFill patternType="solid">
        <fgColor rgb="FF00A933"/>
        <bgColor rgb="FF008000"/>
      </patternFill>
    </fill>
    <fill>
      <patternFill patternType="solid">
        <fgColor rgb="FFB4C7DC"/>
        <bgColor rgb="FF99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8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A1467E"/>
      <rgbColor rgb="FFFFFFCC"/>
      <rgbColor rgb="FFCCFFFF"/>
      <rgbColor rgb="FF660066"/>
      <rgbColor rgb="FFFF8080"/>
      <rgbColor rgb="FF2A6099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E994"/>
      <rgbColor rgb="FF99CCFF"/>
      <rgbColor rgb="FFFFA6A6"/>
      <rgbColor rgb="FFCC99FF"/>
      <rgbColor rgb="FFFFB66C"/>
      <rgbColor rgb="FF3465A4"/>
      <rgbColor rgb="FF33CCCC"/>
      <rgbColor rgb="FF99CC00"/>
      <rgbColor rgb="FFFFD428"/>
      <rgbColor rgb="FFFF8000"/>
      <rgbColor rgb="FFFF6600"/>
      <rgbColor rgb="FF5983B0"/>
      <rgbColor rgb="FF77BC65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AA59"/>
  <sheetViews>
    <sheetView showFormulas="false" showGridLines="true" showRowColHeaders="true" showZeros="true" rightToLeft="false" tabSelected="true" showOutlineSymbols="true" defaultGridColor="true" view="normal" topLeftCell="N10" colorId="64" zoomScale="100" zoomScaleNormal="100" zoomScalePageLayoutView="100" workbookViewId="0">
      <selection pane="topLeft" activeCell="Y19" activeCellId="0" sqref="Y19"/>
    </sheetView>
  </sheetViews>
  <sheetFormatPr defaultColWidth="11.55078125" defaultRowHeight="13.8" zeroHeight="false" outlineLevelRow="0" outlineLevelCol="0"/>
  <cols>
    <col collapsed="false" customWidth="true" hidden="false" outlineLevel="0" max="1" min="1" style="1" width="12.9"/>
    <col collapsed="false" customWidth="true" hidden="false" outlineLevel="0" max="2" min="2" style="1" width="32.37"/>
    <col collapsed="false" customWidth="true" hidden="false" outlineLevel="0" max="3" min="3" style="1" width="20.83"/>
    <col collapsed="false" customWidth="true" hidden="false" outlineLevel="0" max="4" min="4" style="1" width="18.2"/>
    <col collapsed="false" customWidth="true" hidden="false" outlineLevel="0" max="5" min="5" style="1" width="20.98"/>
    <col collapsed="false" customWidth="true" hidden="false" outlineLevel="0" max="6" min="6" style="1" width="29.44"/>
    <col collapsed="false" customWidth="true" hidden="false" outlineLevel="0" max="7" min="7" style="1" width="19.17"/>
    <col collapsed="false" customWidth="false" hidden="false" outlineLevel="0" max="8" min="8" style="1" width="11.54"/>
    <col collapsed="false" customWidth="true" hidden="false" outlineLevel="0" max="9" min="9" style="1" width="2.36"/>
    <col collapsed="false" customWidth="false" hidden="false" outlineLevel="0" max="10" min="10" style="1" width="11.54"/>
    <col collapsed="false" customWidth="true" hidden="false" outlineLevel="0" max="11" min="11" style="1" width="15.18"/>
    <col collapsed="false" customWidth="true" hidden="false" outlineLevel="0" max="12" min="12" style="1" width="12.64"/>
    <col collapsed="false" customWidth="false" hidden="false" outlineLevel="0" max="14" min="13" style="1" width="11.54"/>
    <col collapsed="false" customWidth="true" hidden="false" outlineLevel="0" max="15" min="15" style="1" width="13.89"/>
    <col collapsed="false" customWidth="true" hidden="false" outlineLevel="0" max="16" min="16" style="1" width="16.11"/>
    <col collapsed="false" customWidth="false" hidden="false" outlineLevel="0" max="18" min="17" style="1" width="11.54"/>
    <col collapsed="false" customWidth="true" hidden="false" outlineLevel="0" max="19" min="19" style="1" width="15.14"/>
    <col collapsed="false" customWidth="true" hidden="false" outlineLevel="0" max="20" min="20" style="1" width="15"/>
    <col collapsed="false" customWidth="false" hidden="false" outlineLevel="0" max="24" min="21" style="1" width="11.54"/>
    <col collapsed="false" customWidth="true" hidden="false" outlineLevel="0" max="25" min="25" style="1" width="11.39"/>
    <col collapsed="false" customWidth="true" hidden="false" outlineLevel="0" max="26" min="26" style="1" width="17.51"/>
    <col collapsed="false" customWidth="false" hidden="false" outlineLevel="0" max="1024" min="27" style="1" width="11.54"/>
  </cols>
  <sheetData>
    <row r="4" customFormat="false" ht="13.8" hidden="false" customHeight="false" outlineLevel="0" collapsed="false">
      <c r="A4" s="2"/>
      <c r="B4" s="3" t="s">
        <v>0</v>
      </c>
      <c r="C4" s="2"/>
      <c r="D4" s="2"/>
      <c r="E4" s="4"/>
      <c r="F4" s="5" t="s">
        <v>1</v>
      </c>
      <c r="G4" s="4"/>
      <c r="H4" s="4"/>
      <c r="I4" s="6"/>
      <c r="J4" s="4"/>
      <c r="K4" s="5" t="s">
        <v>2</v>
      </c>
      <c r="L4" s="7"/>
      <c r="M4" s="4"/>
      <c r="N4" s="8"/>
      <c r="O4" s="9" t="s">
        <v>3</v>
      </c>
      <c r="P4" s="8"/>
      <c r="Q4" s="8"/>
      <c r="R4" s="10"/>
      <c r="S4" s="11" t="s">
        <v>4</v>
      </c>
      <c r="T4" s="10"/>
      <c r="U4" s="10"/>
    </row>
    <row r="5" customFormat="false" ht="13.8" hidden="false" customHeight="false" outlineLevel="0" collapsed="false">
      <c r="A5" s="12"/>
      <c r="B5" s="12"/>
      <c r="C5" s="12"/>
      <c r="D5" s="12"/>
      <c r="E5" s="13"/>
      <c r="F5" s="13"/>
      <c r="G5" s="13"/>
      <c r="H5" s="13"/>
      <c r="I5" s="6"/>
      <c r="J5" s="13"/>
      <c r="K5" s="13"/>
      <c r="L5" s="13"/>
      <c r="M5" s="13"/>
      <c r="N5" s="14"/>
      <c r="O5" s="14"/>
      <c r="P5" s="14"/>
      <c r="Q5" s="14"/>
      <c r="R5" s="15"/>
      <c r="S5" s="15"/>
      <c r="T5" s="15"/>
      <c r="U5" s="15"/>
    </row>
    <row r="6" customFormat="false" ht="13.8" hidden="false" customHeight="false" outlineLevel="0" collapsed="false">
      <c r="A6" s="12"/>
      <c r="B6" s="12"/>
      <c r="C6" s="12"/>
      <c r="D6" s="12"/>
      <c r="E6" s="13"/>
      <c r="F6" s="13"/>
      <c r="G6" s="13"/>
      <c r="H6" s="13"/>
      <c r="I6" s="6"/>
      <c r="J6" s="13"/>
      <c r="K6" s="13"/>
      <c r="L6" s="13"/>
      <c r="M6" s="13"/>
      <c r="N6" s="14"/>
      <c r="O6" s="14"/>
      <c r="P6" s="14"/>
      <c r="Q6" s="14"/>
      <c r="R6" s="15"/>
      <c r="S6" s="15"/>
      <c r="T6" s="15"/>
      <c r="U6" s="15"/>
    </row>
    <row r="7" customFormat="false" ht="13.8" hidden="false" customHeight="false" outlineLevel="0" collapsed="false">
      <c r="A7" s="12"/>
      <c r="B7" s="16" t="s">
        <v>5</v>
      </c>
      <c r="C7" s="17" t="n">
        <v>123456</v>
      </c>
      <c r="D7" s="12"/>
      <c r="E7" s="13"/>
      <c r="F7" s="18" t="s">
        <v>6</v>
      </c>
      <c r="G7" s="19" t="n">
        <v>5500</v>
      </c>
      <c r="H7" s="13"/>
      <c r="I7" s="6"/>
      <c r="J7" s="13"/>
      <c r="K7" s="20" t="s">
        <v>7</v>
      </c>
      <c r="L7" s="4"/>
      <c r="M7" s="13"/>
      <c r="N7" s="14"/>
      <c r="O7" s="21" t="s">
        <v>7</v>
      </c>
      <c r="P7" s="8"/>
      <c r="Q7" s="14"/>
      <c r="R7" s="15"/>
      <c r="S7" s="22" t="s">
        <v>8</v>
      </c>
      <c r="T7" s="10"/>
      <c r="U7" s="15"/>
    </row>
    <row r="8" customFormat="false" ht="13.8" hidden="false" customHeight="false" outlineLevel="0" collapsed="false">
      <c r="A8" s="12"/>
      <c r="B8" s="16" t="s">
        <v>9</v>
      </c>
      <c r="C8" s="23" t="n">
        <v>2.7</v>
      </c>
      <c r="D8" s="12"/>
      <c r="E8" s="13"/>
      <c r="F8" s="18" t="s">
        <v>10</v>
      </c>
      <c r="G8" s="24" t="n">
        <v>0.02</v>
      </c>
      <c r="H8" s="13"/>
      <c r="I8" s="6"/>
      <c r="J8" s="13"/>
      <c r="K8" s="25" t="s">
        <v>11</v>
      </c>
      <c r="L8" s="26" t="n">
        <f aca="false">G7+(G7*G8)+(G9*G7)</f>
        <v>6160</v>
      </c>
      <c r="M8" s="13"/>
      <c r="N8" s="14"/>
      <c r="O8" s="27" t="s">
        <v>11</v>
      </c>
      <c r="P8" s="28" t="n">
        <f aca="false">G20+(G20*G22)+(G20*G25) + G23 - G24</f>
        <v>141297.4</v>
      </c>
      <c r="Q8" s="14"/>
      <c r="R8" s="15"/>
      <c r="S8" s="29" t="s">
        <v>11</v>
      </c>
      <c r="T8" s="30" t="n">
        <f aca="false">G46</f>
        <v>19752.4</v>
      </c>
      <c r="U8" s="15"/>
    </row>
    <row r="9" customFormat="false" ht="13.8" hidden="false" customHeight="false" outlineLevel="0" collapsed="false">
      <c r="A9" s="12"/>
      <c r="B9" s="16" t="s">
        <v>12</v>
      </c>
      <c r="C9" s="31" t="n">
        <v>12456</v>
      </c>
      <c r="D9" s="12"/>
      <c r="E9" s="13"/>
      <c r="F9" s="18" t="s">
        <v>13</v>
      </c>
      <c r="G9" s="24" t="n">
        <v>0.1</v>
      </c>
      <c r="H9" s="13"/>
      <c r="I9" s="6"/>
      <c r="J9" s="13"/>
      <c r="K9" s="25" t="s">
        <v>14</v>
      </c>
      <c r="L9" s="26" t="n">
        <f aca="false">L8*2</f>
        <v>12320</v>
      </c>
      <c r="M9" s="32"/>
      <c r="N9" s="14"/>
      <c r="O9" s="27" t="s">
        <v>14</v>
      </c>
      <c r="P9" s="28" t="n">
        <f aca="false">P8+(G20*G25)</f>
        <v>147470.2</v>
      </c>
      <c r="Q9" s="14"/>
      <c r="R9" s="15"/>
      <c r="S9" s="29" t="s">
        <v>14</v>
      </c>
      <c r="T9" s="30" t="n">
        <f aca="false">T8+($G$46*$G$38)+($G$46*$G$41)</f>
        <v>21332.592</v>
      </c>
      <c r="U9" s="15"/>
    </row>
    <row r="10" customFormat="false" ht="13.8" hidden="false" customHeight="false" outlineLevel="0" collapsed="false">
      <c r="A10" s="12"/>
      <c r="B10" s="16" t="s">
        <v>15</v>
      </c>
      <c r="C10" s="33" t="n">
        <v>2.8</v>
      </c>
      <c r="D10" s="12"/>
      <c r="E10" s="13"/>
      <c r="F10" s="13"/>
      <c r="G10" s="13"/>
      <c r="H10" s="13"/>
      <c r="I10" s="6"/>
      <c r="J10" s="13"/>
      <c r="K10" s="25" t="s">
        <v>16</v>
      </c>
      <c r="L10" s="26" t="n">
        <f aca="false">L8*3</f>
        <v>18480</v>
      </c>
      <c r="M10" s="13"/>
      <c r="N10" s="14"/>
      <c r="O10" s="27" t="s">
        <v>16</v>
      </c>
      <c r="P10" s="28" t="n">
        <f aca="false">P9+(G20*G25)+(G20*G22)</f>
        <v>165988.6</v>
      </c>
      <c r="Q10" s="14"/>
      <c r="R10" s="15"/>
      <c r="S10" s="29" t="s">
        <v>16</v>
      </c>
      <c r="T10" s="30" t="n">
        <f aca="false">T9+($G$46*$G$38)+($G$46*$G$41)</f>
        <v>22912.784</v>
      </c>
      <c r="U10" s="15"/>
    </row>
    <row r="11" customFormat="false" ht="13.8" hidden="false" customHeight="false" outlineLevel="0" collapsed="false">
      <c r="A11" s="12"/>
      <c r="B11" s="16" t="s">
        <v>17</v>
      </c>
      <c r="C11" s="17" t="n">
        <v>1234</v>
      </c>
      <c r="D11" s="12"/>
      <c r="E11" s="13"/>
      <c r="F11" s="13"/>
      <c r="G11" s="13"/>
      <c r="H11" s="13"/>
      <c r="I11" s="6"/>
      <c r="J11" s="13"/>
      <c r="K11" s="25" t="s">
        <v>18</v>
      </c>
      <c r="L11" s="26" t="n">
        <f aca="false">L8*4</f>
        <v>24640</v>
      </c>
      <c r="M11" s="13"/>
      <c r="N11" s="14"/>
      <c r="O11" s="27" t="s">
        <v>18</v>
      </c>
      <c r="P11" s="28" t="n">
        <f aca="false">P10+(G20*G25)+(G20*G22)</f>
        <v>184507</v>
      </c>
      <c r="Q11" s="14"/>
      <c r="R11" s="15"/>
      <c r="S11" s="29" t="s">
        <v>18</v>
      </c>
      <c r="T11" s="30" t="n">
        <f aca="false">T10+($G$46*$G$38)+($G$46*$G$41)</f>
        <v>24492.976</v>
      </c>
      <c r="U11" s="15"/>
    </row>
    <row r="12" customFormat="false" ht="13.8" hidden="false" customHeight="false" outlineLevel="0" collapsed="false">
      <c r="A12" s="12"/>
      <c r="B12" s="16" t="s">
        <v>19</v>
      </c>
      <c r="C12" s="34" t="n">
        <v>5000</v>
      </c>
      <c r="D12" s="12"/>
      <c r="E12" s="13"/>
      <c r="F12" s="13"/>
      <c r="G12" s="13"/>
      <c r="H12" s="13"/>
      <c r="I12" s="6"/>
      <c r="J12" s="13"/>
      <c r="K12" s="25" t="s">
        <v>20</v>
      </c>
      <c r="L12" s="26" t="n">
        <f aca="false">L8*5</f>
        <v>30800</v>
      </c>
      <c r="M12" s="13"/>
      <c r="N12" s="14"/>
      <c r="O12" s="27" t="s">
        <v>20</v>
      </c>
      <c r="P12" s="28" t="n">
        <f aca="false">P11+(G20*G25)+(G20*G22)</f>
        <v>203025.4</v>
      </c>
      <c r="Q12" s="14"/>
      <c r="R12" s="15"/>
      <c r="S12" s="29" t="s">
        <v>20</v>
      </c>
      <c r="T12" s="30" t="n">
        <f aca="false">T11+($G$46*$G$38)+($G$46*$G$41)</f>
        <v>26073.168</v>
      </c>
      <c r="U12" s="15"/>
    </row>
    <row r="13" customFormat="false" ht="13.8" hidden="false" customHeight="false" outlineLevel="0" collapsed="false">
      <c r="A13" s="12"/>
      <c r="B13" s="35" t="s">
        <v>21</v>
      </c>
      <c r="C13" s="36" t="n">
        <v>1584</v>
      </c>
      <c r="D13" s="12"/>
      <c r="E13" s="13"/>
      <c r="F13" s="13"/>
      <c r="G13" s="13"/>
      <c r="H13" s="13"/>
      <c r="I13" s="6"/>
      <c r="J13" s="13"/>
      <c r="K13" s="25" t="s">
        <v>22</v>
      </c>
      <c r="L13" s="26" t="n">
        <f aca="false">L8*6</f>
        <v>36960</v>
      </c>
      <c r="M13" s="13"/>
      <c r="N13" s="14"/>
      <c r="O13" s="27" t="s">
        <v>22</v>
      </c>
      <c r="P13" s="28" t="n">
        <f aca="false">P12+(G20*G25)+(G20*G22)</f>
        <v>221543.8</v>
      </c>
      <c r="Q13" s="14"/>
      <c r="R13" s="15"/>
      <c r="S13" s="29" t="s">
        <v>22</v>
      </c>
      <c r="T13" s="30" t="n">
        <f aca="false">T12+($G$46*$G$38)+($G$46*$G$41)</f>
        <v>27653.36</v>
      </c>
      <c r="U13" s="15"/>
    </row>
    <row r="14" customFormat="false" ht="13.8" hidden="false" customHeight="false" outlineLevel="0" collapsed="false">
      <c r="A14" s="12"/>
      <c r="B14" s="12"/>
      <c r="C14" s="12"/>
      <c r="D14" s="12"/>
      <c r="E14" s="13"/>
      <c r="F14" s="13"/>
      <c r="G14" s="13"/>
      <c r="H14" s="13"/>
      <c r="I14" s="6"/>
      <c r="J14" s="13"/>
      <c r="K14" s="25" t="s">
        <v>23</v>
      </c>
      <c r="L14" s="26" t="n">
        <f aca="false">L8*7</f>
        <v>43120</v>
      </c>
      <c r="M14" s="13"/>
      <c r="N14" s="14"/>
      <c r="O14" s="27" t="s">
        <v>23</v>
      </c>
      <c r="P14" s="28" t="n">
        <f aca="false">P13+(G20*G25)+(G20*G22)</f>
        <v>240062.2</v>
      </c>
      <c r="Q14" s="14"/>
      <c r="R14" s="15"/>
      <c r="S14" s="29" t="s">
        <v>23</v>
      </c>
      <c r="T14" s="30" t="n">
        <f aca="false">T13+($G$46*$G$38)+($G$46*$G$41)</f>
        <v>29233.552</v>
      </c>
      <c r="U14" s="15"/>
    </row>
    <row r="15" customFormat="false" ht="13.8" hidden="false" customHeight="false" outlineLevel="0" collapsed="false">
      <c r="A15" s="12"/>
      <c r="B15" s="12"/>
      <c r="C15" s="12"/>
      <c r="D15" s="12"/>
      <c r="E15" s="13"/>
      <c r="F15" s="13"/>
      <c r="G15" s="13"/>
      <c r="H15" s="13"/>
      <c r="I15" s="6"/>
      <c r="J15" s="13"/>
      <c r="K15" s="25" t="s">
        <v>24</v>
      </c>
      <c r="L15" s="26" t="n">
        <f aca="false">L8*8</f>
        <v>49280</v>
      </c>
      <c r="M15" s="13"/>
      <c r="N15" s="14"/>
      <c r="O15" s="27" t="s">
        <v>24</v>
      </c>
      <c r="P15" s="28" t="n">
        <f aca="false">P14+(G20*G25)+(G20*G22)</f>
        <v>258580.6</v>
      </c>
      <c r="Q15" s="14"/>
      <c r="R15" s="15"/>
      <c r="S15" s="29" t="s">
        <v>24</v>
      </c>
      <c r="T15" s="30" t="n">
        <f aca="false">T14+($G$46*$G$38)+($G$46*$G$41)</f>
        <v>30813.744</v>
      </c>
      <c r="U15" s="15"/>
      <c r="X15" s="37"/>
      <c r="Y15" s="38" t="s">
        <v>25</v>
      </c>
      <c r="Z15" s="37"/>
      <c r="AA15" s="37"/>
    </row>
    <row r="16" customFormat="false" ht="13.8" hidden="false" customHeight="false" outlineLevel="0" collapsed="false">
      <c r="A16" s="12"/>
      <c r="B16" s="12"/>
      <c r="C16" s="12"/>
      <c r="D16" s="12"/>
      <c r="E16" s="13"/>
      <c r="F16" s="13"/>
      <c r="G16" s="13"/>
      <c r="H16" s="13"/>
      <c r="I16" s="6"/>
      <c r="J16" s="13"/>
      <c r="K16" s="25" t="s">
        <v>26</v>
      </c>
      <c r="L16" s="26" t="n">
        <f aca="false">L8*9</f>
        <v>55440</v>
      </c>
      <c r="M16" s="13"/>
      <c r="N16" s="14"/>
      <c r="O16" s="27" t="s">
        <v>26</v>
      </c>
      <c r="P16" s="28" t="n">
        <f aca="false">P15+(G20*G25)+(G20*G22)</f>
        <v>277099</v>
      </c>
      <c r="Q16" s="14"/>
      <c r="R16" s="15"/>
      <c r="S16" s="29" t="s">
        <v>26</v>
      </c>
      <c r="T16" s="30" t="n">
        <f aca="false">T15+($G$46*$G$38)+($G$46*$G$41)</f>
        <v>32393.936</v>
      </c>
      <c r="U16" s="15"/>
      <c r="X16" s="39"/>
      <c r="Y16" s="39"/>
      <c r="Z16" s="39"/>
      <c r="AA16" s="39"/>
    </row>
    <row r="17" customFormat="false" ht="13.8" hidden="false" customHeight="false" outlineLevel="0" collapsed="false">
      <c r="A17" s="40"/>
      <c r="B17" s="41" t="s">
        <v>27</v>
      </c>
      <c r="C17" s="40"/>
      <c r="D17" s="40"/>
      <c r="E17" s="42"/>
      <c r="F17" s="43" t="s">
        <v>28</v>
      </c>
      <c r="G17" s="42"/>
      <c r="H17" s="42"/>
      <c r="I17" s="6"/>
      <c r="J17" s="13"/>
      <c r="K17" s="25" t="s">
        <v>29</v>
      </c>
      <c r="L17" s="26" t="n">
        <f aca="false">L8*10</f>
        <v>61600</v>
      </c>
      <c r="M17" s="13"/>
      <c r="N17" s="14"/>
      <c r="O17" s="27" t="s">
        <v>29</v>
      </c>
      <c r="P17" s="28" t="n">
        <f aca="false">P16+(G20*G25)+(G20*G22)</f>
        <v>295617.4</v>
      </c>
      <c r="Q17" s="14"/>
      <c r="R17" s="15"/>
      <c r="S17" s="29" t="s">
        <v>29</v>
      </c>
      <c r="T17" s="30" t="n">
        <f aca="false">T16+($G$46*$G$38)+($G$46*$G$41)</f>
        <v>33974.128</v>
      </c>
      <c r="U17" s="15"/>
      <c r="X17" s="39"/>
      <c r="Y17" s="39"/>
      <c r="Z17" s="39"/>
      <c r="AA17" s="39"/>
    </row>
    <row r="18" customFormat="false" ht="13.8" hidden="false" customHeight="false" outlineLevel="0" collapsed="false">
      <c r="A18" s="44"/>
      <c r="B18" s="44"/>
      <c r="C18" s="44"/>
      <c r="D18" s="44"/>
      <c r="E18" s="14"/>
      <c r="F18" s="14"/>
      <c r="G18" s="14"/>
      <c r="H18" s="14"/>
      <c r="I18" s="6"/>
      <c r="J18" s="13"/>
      <c r="K18" s="25" t="s">
        <v>30</v>
      </c>
      <c r="L18" s="26" t="n">
        <f aca="false">L8*11</f>
        <v>67760</v>
      </c>
      <c r="M18" s="13"/>
      <c r="N18" s="14"/>
      <c r="O18" s="27" t="s">
        <v>30</v>
      </c>
      <c r="P18" s="28" t="n">
        <f aca="false">P17+(G20*G25)+(G20*G22)</f>
        <v>314135.8</v>
      </c>
      <c r="Q18" s="14"/>
      <c r="R18" s="15"/>
      <c r="S18" s="29" t="s">
        <v>30</v>
      </c>
      <c r="T18" s="30" t="n">
        <f aca="false">T17+($G$46*$G$38)+($G$46*$G$41)</f>
        <v>35554.32</v>
      </c>
      <c r="U18" s="15"/>
      <c r="X18" s="39"/>
      <c r="Y18" s="38" t="s">
        <v>31</v>
      </c>
      <c r="Z18" s="37"/>
      <c r="AA18" s="39"/>
    </row>
    <row r="19" customFormat="false" ht="13.8" hidden="false" customHeight="false" outlineLevel="0" collapsed="false">
      <c r="A19" s="44"/>
      <c r="B19" s="44"/>
      <c r="C19" s="44"/>
      <c r="D19" s="44"/>
      <c r="E19" s="14"/>
      <c r="F19" s="14"/>
      <c r="G19" s="14"/>
      <c r="H19" s="14"/>
      <c r="I19" s="6"/>
      <c r="J19" s="13"/>
      <c r="K19" s="25" t="s">
        <v>32</v>
      </c>
      <c r="L19" s="26" t="n">
        <f aca="false">L8*12</f>
        <v>73920</v>
      </c>
      <c r="M19" s="13"/>
      <c r="N19" s="14"/>
      <c r="O19" s="27" t="s">
        <v>32</v>
      </c>
      <c r="P19" s="28" t="n">
        <f aca="false">P18+(G20*G25)+(G20*G22)</f>
        <v>332654.2</v>
      </c>
      <c r="Q19" s="14"/>
      <c r="R19" s="15"/>
      <c r="S19" s="29" t="s">
        <v>32</v>
      </c>
      <c r="T19" s="30" t="n">
        <f aca="false">T18+($G$46*$G$38)+($G$46*$G$41)</f>
        <v>37134.512</v>
      </c>
      <c r="U19" s="15"/>
      <c r="X19" s="39"/>
      <c r="Y19" s="45"/>
      <c r="Z19" s="46"/>
      <c r="AA19" s="39"/>
    </row>
    <row r="20" customFormat="false" ht="13.8" hidden="false" customHeight="false" outlineLevel="0" collapsed="false">
      <c r="A20" s="44"/>
      <c r="B20" s="47" t="s">
        <v>33</v>
      </c>
      <c r="C20" s="48" t="s">
        <v>34</v>
      </c>
      <c r="D20" s="44"/>
      <c r="E20" s="14"/>
      <c r="F20" s="49" t="s">
        <v>35</v>
      </c>
      <c r="G20" s="50" t="n">
        <f aca="false">C7</f>
        <v>123456</v>
      </c>
      <c r="H20" s="14"/>
      <c r="I20" s="6"/>
      <c r="J20" s="13"/>
      <c r="K20" s="13"/>
      <c r="L20" s="13"/>
      <c r="M20" s="13"/>
      <c r="N20" s="14"/>
      <c r="O20" s="14"/>
      <c r="P20" s="14"/>
      <c r="Q20" s="14"/>
      <c r="R20" s="15"/>
      <c r="S20" s="15"/>
      <c r="T20" s="15"/>
      <c r="U20" s="15"/>
      <c r="X20" s="39"/>
      <c r="Y20" s="45"/>
      <c r="Z20" s="46"/>
      <c r="AA20" s="39"/>
    </row>
    <row r="21" customFormat="false" ht="13.8" hidden="false" customHeight="false" outlineLevel="0" collapsed="false">
      <c r="A21" s="44"/>
      <c r="B21" s="47" t="s">
        <v>36</v>
      </c>
      <c r="C21" s="51" t="n">
        <v>1234</v>
      </c>
      <c r="D21" s="44"/>
      <c r="E21" s="14"/>
      <c r="F21" s="52"/>
      <c r="G21" s="52"/>
      <c r="H21" s="14"/>
      <c r="I21" s="6"/>
      <c r="J21" s="13"/>
      <c r="K21" s="13"/>
      <c r="L21" s="13"/>
      <c r="M21" s="13"/>
      <c r="N21" s="14"/>
      <c r="O21" s="14"/>
      <c r="P21" s="14"/>
      <c r="Q21" s="14"/>
      <c r="R21" s="15"/>
      <c r="S21" s="15"/>
      <c r="T21" s="15"/>
      <c r="U21" s="15"/>
      <c r="X21" s="39"/>
      <c r="Y21" s="45"/>
      <c r="Z21" s="46"/>
      <c r="AA21" s="39"/>
    </row>
    <row r="22" customFormat="false" ht="13.8" hidden="false" customHeight="false" outlineLevel="0" collapsed="false">
      <c r="A22" s="44"/>
      <c r="B22" s="47" t="s">
        <v>37</v>
      </c>
      <c r="C22" s="51" t="n">
        <v>1234</v>
      </c>
      <c r="D22" s="44"/>
      <c r="E22" s="14"/>
      <c r="F22" s="49" t="s">
        <v>13</v>
      </c>
      <c r="G22" s="53" t="n">
        <v>0.1</v>
      </c>
      <c r="H22" s="14"/>
      <c r="I22" s="6"/>
      <c r="J22" s="13"/>
      <c r="K22" s="20" t="s">
        <v>38</v>
      </c>
      <c r="L22" s="4"/>
      <c r="M22" s="13"/>
      <c r="N22" s="14"/>
      <c r="O22" s="21" t="s">
        <v>39</v>
      </c>
      <c r="P22" s="8"/>
      <c r="Q22" s="14"/>
      <c r="R22" s="15"/>
      <c r="S22" s="22" t="s">
        <v>39</v>
      </c>
      <c r="T22" s="10"/>
      <c r="U22" s="15"/>
      <c r="X22" s="39"/>
      <c r="Y22" s="45"/>
      <c r="Z22" s="46"/>
      <c r="AA22" s="39"/>
    </row>
    <row r="23" customFormat="false" ht="13.8" hidden="false" customHeight="false" outlineLevel="0" collapsed="false">
      <c r="A23" s="44"/>
      <c r="B23" s="47" t="s">
        <v>40</v>
      </c>
      <c r="C23" s="51" t="n">
        <v>1234</v>
      </c>
      <c r="D23" s="44"/>
      <c r="E23" s="14"/>
      <c r="F23" s="49" t="s">
        <v>41</v>
      </c>
      <c r="G23" s="54" t="n">
        <v>123</v>
      </c>
      <c r="H23" s="14"/>
      <c r="I23" s="6"/>
      <c r="J23" s="13"/>
      <c r="K23" s="55"/>
      <c r="L23" s="56" t="n">
        <f aca="false">L10</f>
        <v>18480</v>
      </c>
      <c r="M23" s="13"/>
      <c r="N23" s="14"/>
      <c r="O23" s="49"/>
      <c r="P23" s="57" t="n">
        <f aca="false">P10</f>
        <v>165988.6</v>
      </c>
      <c r="Q23" s="14"/>
      <c r="R23" s="15"/>
      <c r="S23" s="58"/>
      <c r="T23" s="59" t="n">
        <f aca="false">T10</f>
        <v>22912.784</v>
      </c>
      <c r="U23" s="15"/>
      <c r="X23" s="39"/>
      <c r="Y23" s="39"/>
      <c r="Z23" s="39"/>
      <c r="AA23" s="39"/>
    </row>
    <row r="24" customFormat="false" ht="13.8" hidden="false" customHeight="false" outlineLevel="0" collapsed="false">
      <c r="A24" s="44"/>
      <c r="B24" s="47" t="s">
        <v>42</v>
      </c>
      <c r="C24" s="51" t="n">
        <v>1234</v>
      </c>
      <c r="D24" s="44"/>
      <c r="E24" s="14"/>
      <c r="F24" s="49" t="s">
        <v>43</v>
      </c>
      <c r="G24" s="54" t="n">
        <v>800</v>
      </c>
      <c r="H24" s="14"/>
      <c r="I24" s="6"/>
      <c r="J24" s="13"/>
      <c r="K24" s="13"/>
      <c r="L24" s="13"/>
      <c r="M24" s="13"/>
      <c r="N24" s="14"/>
      <c r="O24" s="14"/>
      <c r="P24" s="14"/>
      <c r="Q24" s="14"/>
      <c r="R24" s="15"/>
      <c r="S24" s="15"/>
      <c r="T24" s="15"/>
      <c r="U24" s="15"/>
      <c r="X24" s="39"/>
      <c r="Y24" s="39"/>
      <c r="Z24" s="39"/>
      <c r="AA24" s="39"/>
    </row>
    <row r="25" customFormat="false" ht="13.8" hidden="false" customHeight="false" outlineLevel="0" collapsed="false">
      <c r="A25" s="44"/>
      <c r="B25" s="47" t="s">
        <v>44</v>
      </c>
      <c r="C25" s="51" t="n">
        <v>1234</v>
      </c>
      <c r="D25" s="44"/>
      <c r="E25" s="14"/>
      <c r="F25" s="49" t="s">
        <v>45</v>
      </c>
      <c r="G25" s="53" t="n">
        <v>0.05</v>
      </c>
      <c r="H25" s="14"/>
      <c r="I25" s="6"/>
      <c r="J25" s="13"/>
      <c r="K25" s="13"/>
      <c r="L25" s="13"/>
      <c r="M25" s="13"/>
      <c r="N25" s="14"/>
      <c r="O25" s="14"/>
      <c r="P25" s="14"/>
      <c r="Q25" s="14"/>
      <c r="R25" s="15"/>
      <c r="S25" s="15"/>
      <c r="T25" s="15"/>
      <c r="U25" s="15"/>
      <c r="X25" s="39"/>
      <c r="Y25" s="39"/>
      <c r="Z25" s="39"/>
      <c r="AA25" s="39"/>
    </row>
    <row r="26" customFormat="false" ht="13.8" hidden="false" customHeight="false" outlineLevel="0" collapsed="false">
      <c r="A26" s="44"/>
      <c r="B26" s="44"/>
      <c r="C26" s="44"/>
      <c r="D26" s="44"/>
      <c r="E26" s="14"/>
      <c r="F26" s="49" t="s">
        <v>46</v>
      </c>
      <c r="G26" s="53" t="n">
        <v>0.03</v>
      </c>
      <c r="H26" s="14"/>
      <c r="I26" s="6"/>
      <c r="J26" s="13"/>
      <c r="K26" s="13"/>
      <c r="L26" s="13"/>
      <c r="M26" s="13"/>
      <c r="N26" s="14"/>
      <c r="O26" s="21" t="s">
        <v>47</v>
      </c>
      <c r="P26" s="8"/>
      <c r="Q26" s="14"/>
      <c r="R26" s="15"/>
      <c r="S26" s="22" t="s">
        <v>48</v>
      </c>
      <c r="T26" s="10"/>
      <c r="U26" s="15"/>
      <c r="X26" s="39"/>
      <c r="Y26" s="39"/>
      <c r="Z26" s="39"/>
      <c r="AA26" s="39"/>
    </row>
    <row r="27" customFormat="false" ht="13.8" hidden="false" customHeight="false" outlineLevel="0" collapsed="false">
      <c r="A27" s="44"/>
      <c r="B27" s="44"/>
      <c r="C27" s="44"/>
      <c r="D27" s="44"/>
      <c r="E27" s="14"/>
      <c r="F27" s="60"/>
      <c r="G27" s="60"/>
      <c r="H27" s="14"/>
      <c r="I27" s="6"/>
      <c r="J27" s="13"/>
      <c r="K27" s="20" t="s">
        <v>49</v>
      </c>
      <c r="L27" s="4"/>
      <c r="M27" s="13"/>
      <c r="N27" s="14"/>
      <c r="O27" s="49"/>
      <c r="P27" s="57" t="n">
        <f aca="false">(G20*G25)+(G20*G22)</f>
        <v>18518.4</v>
      </c>
      <c r="Q27" s="14"/>
      <c r="R27" s="15"/>
      <c r="S27" s="61"/>
      <c r="T27" s="62" t="n">
        <f aca="false">T19*G39 + (T33*G39)</f>
        <v>204190.96</v>
      </c>
      <c r="U27" s="15"/>
      <c r="X27" s="39"/>
      <c r="Y27" s="39"/>
      <c r="Z27" s="39"/>
      <c r="AA27" s="39"/>
    </row>
    <row r="28" customFormat="false" ht="13.8" hidden="false" customHeight="false" outlineLevel="0" collapsed="false">
      <c r="A28" s="44"/>
      <c r="B28" s="44"/>
      <c r="C28" s="44"/>
      <c r="D28" s="44"/>
      <c r="E28" s="14"/>
      <c r="F28" s="60"/>
      <c r="G28" s="63"/>
      <c r="H28" s="14"/>
      <c r="I28" s="6"/>
      <c r="J28" s="13"/>
      <c r="K28" s="25" t="s">
        <v>50</v>
      </c>
      <c r="L28" s="26" t="n">
        <f aca="false">L19</f>
        <v>73920</v>
      </c>
      <c r="M28" s="13"/>
      <c r="N28" s="14"/>
      <c r="O28" s="14"/>
      <c r="P28" s="14"/>
      <c r="Q28" s="14"/>
      <c r="R28" s="15"/>
      <c r="S28" s="64"/>
      <c r="T28" s="64"/>
      <c r="U28" s="15"/>
      <c r="X28" s="39"/>
      <c r="Y28" s="39"/>
      <c r="Z28" s="39"/>
      <c r="AA28" s="39"/>
    </row>
    <row r="29" customFormat="false" ht="13.8" hidden="false" customHeight="false" outlineLevel="0" collapsed="false">
      <c r="A29" s="44"/>
      <c r="B29" s="44"/>
      <c r="C29" s="44"/>
      <c r="D29" s="44"/>
      <c r="E29" s="14"/>
      <c r="F29" s="14"/>
      <c r="G29" s="14"/>
      <c r="H29" s="14"/>
      <c r="I29" s="6"/>
      <c r="J29" s="13"/>
      <c r="K29" s="25" t="s">
        <v>51</v>
      </c>
      <c r="L29" s="26" t="n">
        <f aca="false">L28*2</f>
        <v>147840</v>
      </c>
      <c r="M29" s="13"/>
      <c r="N29" s="14"/>
      <c r="O29" s="21" t="s">
        <v>52</v>
      </c>
      <c r="P29" s="21"/>
      <c r="Q29" s="14"/>
      <c r="R29" s="15"/>
      <c r="S29" s="64" t="s">
        <v>53</v>
      </c>
      <c r="T29" s="64"/>
      <c r="U29" s="15"/>
      <c r="X29" s="39"/>
      <c r="Y29" s="39"/>
      <c r="Z29" s="39"/>
      <c r="AA29" s="39"/>
    </row>
    <row r="30" customFormat="false" ht="13.8" hidden="false" customHeight="false" outlineLevel="0" collapsed="false">
      <c r="A30" s="44"/>
      <c r="B30" s="44"/>
      <c r="C30" s="44"/>
      <c r="D30" s="44"/>
      <c r="E30" s="14"/>
      <c r="F30" s="14"/>
      <c r="G30" s="14"/>
      <c r="H30" s="14"/>
      <c r="I30" s="6"/>
      <c r="J30" s="13"/>
      <c r="K30" s="25" t="s">
        <v>54</v>
      </c>
      <c r="L30" s="26" t="n">
        <f aca="false">L28*3</f>
        <v>221760</v>
      </c>
      <c r="M30" s="13"/>
      <c r="N30" s="14"/>
      <c r="O30" s="65"/>
      <c r="P30" s="66" t="n">
        <f aca="false">(C7*G26)</f>
        <v>3703.68</v>
      </c>
      <c r="Q30" s="14"/>
      <c r="R30" s="15"/>
      <c r="S30" s="64" t="s">
        <v>55</v>
      </c>
      <c r="T30" s="64"/>
      <c r="U30" s="15"/>
      <c r="X30" s="39"/>
      <c r="Y30" s="39"/>
      <c r="Z30" s="39"/>
      <c r="AA30" s="39"/>
    </row>
    <row r="31" customFormat="false" ht="13.8" hidden="false" customHeight="false" outlineLevel="0" collapsed="false">
      <c r="A31" s="44"/>
      <c r="B31" s="44"/>
      <c r="C31" s="44"/>
      <c r="D31" s="44"/>
      <c r="E31" s="14"/>
      <c r="F31" s="14"/>
      <c r="G31" s="14"/>
      <c r="H31" s="14"/>
      <c r="I31" s="6"/>
      <c r="J31" s="13"/>
      <c r="K31" s="25" t="s">
        <v>56</v>
      </c>
      <c r="L31" s="26" t="n">
        <f aca="false">L28*4</f>
        <v>295680</v>
      </c>
      <c r="M31" s="13"/>
      <c r="N31" s="14"/>
      <c r="O31" s="52"/>
      <c r="P31" s="52"/>
      <c r="Q31" s="14"/>
      <c r="R31" s="15"/>
      <c r="S31" s="64"/>
      <c r="T31" s="64"/>
      <c r="U31" s="15"/>
      <c r="X31" s="39"/>
      <c r="Y31" s="39"/>
      <c r="Z31" s="39"/>
      <c r="AA31" s="39"/>
    </row>
    <row r="32" customFormat="false" ht="13.8" hidden="false" customHeight="false" outlineLevel="0" collapsed="false">
      <c r="A32" s="44"/>
      <c r="B32" s="44"/>
      <c r="C32" s="44"/>
      <c r="D32" s="44"/>
      <c r="E32" s="14"/>
      <c r="F32" s="14"/>
      <c r="G32" s="14"/>
      <c r="H32" s="14"/>
      <c r="I32" s="6"/>
      <c r="J32" s="13"/>
      <c r="K32" s="25" t="s">
        <v>57</v>
      </c>
      <c r="L32" s="26" t="n">
        <f aca="false">L28*5</f>
        <v>369600</v>
      </c>
      <c r="M32" s="13"/>
      <c r="N32" s="14"/>
      <c r="O32" s="21" t="s">
        <v>49</v>
      </c>
      <c r="P32" s="8"/>
      <c r="Q32" s="14"/>
      <c r="R32" s="15"/>
      <c r="S32" s="22" t="s">
        <v>52</v>
      </c>
      <c r="T32" s="10"/>
      <c r="U32" s="15"/>
      <c r="X32" s="39"/>
      <c r="Y32" s="39"/>
      <c r="Z32" s="39"/>
      <c r="AA32" s="39"/>
    </row>
    <row r="33" customFormat="false" ht="13.8" hidden="false" customHeight="false" outlineLevel="0" collapsed="false">
      <c r="A33" s="44"/>
      <c r="B33" s="44"/>
      <c r="C33" s="44"/>
      <c r="D33" s="44"/>
      <c r="E33" s="14"/>
      <c r="F33" s="14"/>
      <c r="G33" s="14"/>
      <c r="H33" s="14"/>
      <c r="I33" s="6"/>
      <c r="J33" s="13"/>
      <c r="K33" s="25" t="s">
        <v>58</v>
      </c>
      <c r="L33" s="26" t="n">
        <f aca="false">L28*6</f>
        <v>443520</v>
      </c>
      <c r="M33" s="13"/>
      <c r="N33" s="14"/>
      <c r="O33" s="67" t="s">
        <v>50</v>
      </c>
      <c r="P33" s="28" t="n">
        <f aca="false">P19+$P$30</f>
        <v>336357.88</v>
      </c>
      <c r="Q33" s="14"/>
      <c r="R33" s="15"/>
      <c r="S33" s="61"/>
      <c r="T33" s="62" t="n">
        <f aca="false">C7*G26</f>
        <v>3703.68</v>
      </c>
      <c r="U33" s="15"/>
      <c r="X33" s="39"/>
      <c r="Y33" s="39"/>
      <c r="Z33" s="39"/>
      <c r="AA33" s="39"/>
    </row>
    <row r="34" customFormat="false" ht="13.8" hidden="false" customHeight="false" outlineLevel="0" collapsed="false">
      <c r="E34" s="10"/>
      <c r="F34" s="11" t="s">
        <v>59</v>
      </c>
      <c r="G34" s="10"/>
      <c r="H34" s="10"/>
      <c r="I34" s="6"/>
      <c r="J34" s="13"/>
      <c r="K34" s="25" t="s">
        <v>60</v>
      </c>
      <c r="L34" s="26" t="n">
        <f aca="false">L28*7</f>
        <v>517440</v>
      </c>
      <c r="M34" s="13"/>
      <c r="N34" s="14"/>
      <c r="O34" s="67" t="s">
        <v>51</v>
      </c>
      <c r="P34" s="28" t="n">
        <f aca="false">($P$27*4)+$P$30</f>
        <v>77777.28</v>
      </c>
      <c r="Q34" s="14"/>
      <c r="R34" s="15"/>
      <c r="S34" s="64"/>
      <c r="T34" s="64"/>
      <c r="U34" s="15"/>
      <c r="X34" s="39"/>
      <c r="Y34" s="39"/>
      <c r="Z34" s="39"/>
      <c r="AA34" s="39"/>
    </row>
    <row r="35" customFormat="false" ht="13.8" hidden="false" customHeight="false" outlineLevel="0" collapsed="false">
      <c r="E35" s="15"/>
      <c r="F35" s="15"/>
      <c r="G35" s="15"/>
      <c r="H35" s="15"/>
      <c r="I35" s="6"/>
      <c r="J35" s="13"/>
      <c r="K35" s="25" t="s">
        <v>61</v>
      </c>
      <c r="L35" s="26" t="n">
        <f aca="false">L28*8</f>
        <v>591360</v>
      </c>
      <c r="M35" s="13"/>
      <c r="N35" s="14"/>
      <c r="O35" s="67" t="s">
        <v>54</v>
      </c>
      <c r="P35" s="28" t="n">
        <f aca="false">($P$27*4)+$P$30</f>
        <v>77777.28</v>
      </c>
      <c r="Q35" s="14"/>
      <c r="R35" s="15"/>
      <c r="S35" s="64"/>
      <c r="T35" s="64"/>
      <c r="U35" s="15"/>
      <c r="X35" s="39"/>
      <c r="Y35" s="39"/>
      <c r="Z35" s="39"/>
      <c r="AA35" s="39"/>
    </row>
    <row r="36" customFormat="false" ht="13.8" hidden="false" customHeight="false" outlineLevel="0" collapsed="false">
      <c r="E36" s="15"/>
      <c r="F36" s="15"/>
      <c r="G36" s="15"/>
      <c r="H36" s="15"/>
      <c r="I36" s="6"/>
      <c r="J36" s="13"/>
      <c r="K36" s="25" t="s">
        <v>62</v>
      </c>
      <c r="L36" s="26" t="n">
        <f aca="false">L28*9</f>
        <v>665280</v>
      </c>
      <c r="M36" s="13"/>
      <c r="N36" s="14"/>
      <c r="O36" s="67" t="s">
        <v>56</v>
      </c>
      <c r="P36" s="28" t="n">
        <f aca="false">($P$27*4)+$P$30</f>
        <v>77777.28</v>
      </c>
      <c r="Q36" s="14"/>
      <c r="R36" s="15"/>
      <c r="S36" s="22" t="s">
        <v>49</v>
      </c>
      <c r="T36" s="10"/>
      <c r="U36" s="15"/>
      <c r="X36" s="39"/>
      <c r="Y36" s="39"/>
      <c r="Z36" s="39"/>
      <c r="AA36" s="39"/>
    </row>
    <row r="37" customFormat="false" ht="13.8" hidden="false" customHeight="false" outlineLevel="0" collapsed="false">
      <c r="E37" s="15"/>
      <c r="F37" s="58" t="s">
        <v>63</v>
      </c>
      <c r="G37" s="68" t="n">
        <v>0.05</v>
      </c>
      <c r="H37" s="15"/>
      <c r="I37" s="6"/>
      <c r="J37" s="13"/>
      <c r="K37" s="25" t="s">
        <v>64</v>
      </c>
      <c r="L37" s="26" t="n">
        <f aca="false">L28*10</f>
        <v>739200</v>
      </c>
      <c r="M37" s="13"/>
      <c r="N37" s="14"/>
      <c r="O37" s="67" t="s">
        <v>57</v>
      </c>
      <c r="P37" s="28" t="n">
        <f aca="false">($P$27*4)+$P$30</f>
        <v>77777.28</v>
      </c>
      <c r="Q37" s="14"/>
      <c r="R37" s="15"/>
      <c r="S37" s="29" t="s">
        <v>50</v>
      </c>
      <c r="T37" s="30" t="n">
        <f aca="false">$T$27/5</f>
        <v>40838.192</v>
      </c>
      <c r="U37" s="15"/>
      <c r="X37" s="39"/>
      <c r="Y37" s="39"/>
      <c r="Z37" s="39"/>
      <c r="AA37" s="39"/>
    </row>
    <row r="38" customFormat="false" ht="13.8" hidden="false" customHeight="false" outlineLevel="0" collapsed="false">
      <c r="E38" s="15"/>
      <c r="F38" s="58" t="s">
        <v>65</v>
      </c>
      <c r="G38" s="68" t="n">
        <v>0.06</v>
      </c>
      <c r="H38" s="15"/>
      <c r="I38" s="6"/>
      <c r="J38" s="13"/>
      <c r="K38" s="69"/>
      <c r="L38" s="70"/>
      <c r="M38" s="13"/>
      <c r="N38" s="14"/>
      <c r="O38" s="67" t="s">
        <v>58</v>
      </c>
      <c r="P38" s="28" t="n">
        <f aca="false">($P$27*4)+$P$30</f>
        <v>77777.28</v>
      </c>
      <c r="Q38" s="14"/>
      <c r="R38" s="15"/>
      <c r="S38" s="29" t="s">
        <v>51</v>
      </c>
      <c r="T38" s="30" t="n">
        <f aca="false">$T$27/5</f>
        <v>40838.192</v>
      </c>
      <c r="U38" s="15"/>
      <c r="X38" s="39"/>
      <c r="Y38" s="39"/>
      <c r="Z38" s="39"/>
      <c r="AA38" s="39"/>
    </row>
    <row r="39" customFormat="false" ht="13.8" hidden="false" customHeight="false" outlineLevel="0" collapsed="false">
      <c r="E39" s="15"/>
      <c r="F39" s="58" t="s">
        <v>66</v>
      </c>
      <c r="G39" s="71" t="n">
        <v>5</v>
      </c>
      <c r="H39" s="15"/>
      <c r="I39" s="6"/>
      <c r="J39" s="13"/>
      <c r="K39" s="69"/>
      <c r="L39" s="70"/>
      <c r="M39" s="13"/>
      <c r="N39" s="14"/>
      <c r="O39" s="67" t="s">
        <v>60</v>
      </c>
      <c r="P39" s="28" t="n">
        <f aca="false">($P$27*4)+$P$30</f>
        <v>77777.28</v>
      </c>
      <c r="Q39" s="14"/>
      <c r="R39" s="15"/>
      <c r="S39" s="29" t="s">
        <v>54</v>
      </c>
      <c r="T39" s="30" t="n">
        <f aca="false">$T$27/5</f>
        <v>40838.192</v>
      </c>
      <c r="U39" s="15"/>
      <c r="X39" s="39"/>
      <c r="Y39" s="39"/>
      <c r="Z39" s="39"/>
      <c r="AA39" s="39"/>
    </row>
    <row r="40" customFormat="false" ht="13.8" hidden="false" customHeight="false" outlineLevel="0" collapsed="false">
      <c r="E40" s="15"/>
      <c r="F40" s="58" t="s">
        <v>67</v>
      </c>
      <c r="G40" s="68" t="n">
        <v>0.1</v>
      </c>
      <c r="H40" s="15"/>
      <c r="I40" s="6"/>
      <c r="J40" s="13"/>
      <c r="K40" s="69"/>
      <c r="L40" s="70"/>
      <c r="M40" s="13"/>
      <c r="N40" s="14"/>
      <c r="O40" s="67" t="s">
        <v>61</v>
      </c>
      <c r="P40" s="28" t="n">
        <f aca="false">($P$27*4)+$P$30</f>
        <v>77777.28</v>
      </c>
      <c r="Q40" s="52"/>
      <c r="R40" s="15"/>
      <c r="S40" s="29" t="s">
        <v>56</v>
      </c>
      <c r="T40" s="30" t="n">
        <f aca="false">$T$27/5</f>
        <v>40838.192</v>
      </c>
      <c r="U40" s="15"/>
      <c r="X40" s="39"/>
      <c r="Y40" s="39"/>
      <c r="Z40" s="39"/>
      <c r="AA40" s="39"/>
    </row>
    <row r="41" customFormat="false" ht="13.8" hidden="false" customHeight="false" outlineLevel="0" collapsed="false">
      <c r="E41" s="15"/>
      <c r="F41" s="58" t="s">
        <v>45</v>
      </c>
      <c r="G41" s="68" t="n">
        <v>0.02</v>
      </c>
      <c r="H41" s="15"/>
      <c r="I41" s="6"/>
      <c r="J41" s="13"/>
      <c r="K41" s="69"/>
      <c r="L41" s="70"/>
      <c r="M41" s="13"/>
      <c r="N41" s="14"/>
      <c r="O41" s="67" t="s">
        <v>62</v>
      </c>
      <c r="P41" s="28" t="n">
        <f aca="false">($P$27*4)+$P$30</f>
        <v>77777.28</v>
      </c>
      <c r="Q41" s="52"/>
      <c r="R41" s="15"/>
      <c r="S41" s="29" t="s">
        <v>57</v>
      </c>
      <c r="T41" s="30" t="n">
        <f aca="false">$T$27/5</f>
        <v>40838.192</v>
      </c>
      <c r="U41" s="15"/>
    </row>
    <row r="42" customFormat="false" ht="13.8" hidden="false" customHeight="false" outlineLevel="0" collapsed="false">
      <c r="E42" s="15"/>
      <c r="F42" s="58" t="s">
        <v>41</v>
      </c>
      <c r="G42" s="72" t="n">
        <v>1234</v>
      </c>
      <c r="H42" s="15"/>
      <c r="I42" s="6"/>
      <c r="J42" s="13"/>
      <c r="K42" s="69"/>
      <c r="L42" s="70"/>
      <c r="M42" s="13"/>
      <c r="N42" s="14"/>
      <c r="O42" s="67" t="s">
        <v>64</v>
      </c>
      <c r="P42" s="28" t="n">
        <f aca="false">($P$27*4)+$P$30</f>
        <v>77777.28</v>
      </c>
      <c r="Q42" s="14"/>
      <c r="R42" s="15"/>
      <c r="S42" s="29" t="s">
        <v>58</v>
      </c>
      <c r="T42" s="30" t="n">
        <f aca="false">$T$33+($G$41*$C$7)</f>
        <v>6172.8</v>
      </c>
      <c r="U42" s="15"/>
    </row>
    <row r="43" customFormat="false" ht="13.8" hidden="false" customHeight="false" outlineLevel="0" collapsed="false">
      <c r="E43" s="15"/>
      <c r="F43" s="58" t="s">
        <v>46</v>
      </c>
      <c r="G43" s="68" t="n">
        <v>0.03</v>
      </c>
      <c r="H43" s="15"/>
      <c r="I43" s="6"/>
      <c r="J43" s="13"/>
      <c r="K43" s="13"/>
      <c r="L43" s="13"/>
      <c r="M43" s="13"/>
      <c r="N43" s="14"/>
      <c r="O43" s="14"/>
      <c r="P43" s="14"/>
      <c r="Q43" s="14"/>
      <c r="R43" s="15"/>
      <c r="S43" s="29" t="s">
        <v>60</v>
      </c>
      <c r="T43" s="30" t="n">
        <f aca="false">$T$33+($G$41*$C$7)</f>
        <v>6172.8</v>
      </c>
      <c r="U43" s="15"/>
    </row>
    <row r="44" customFormat="false" ht="13.8" hidden="false" customHeight="false" outlineLevel="0" collapsed="false">
      <c r="E44" s="15"/>
      <c r="F44" s="64"/>
      <c r="G44" s="64"/>
      <c r="H44" s="15"/>
      <c r="I44" s="6"/>
      <c r="J44" s="13"/>
      <c r="K44" s="13"/>
      <c r="L44" s="13"/>
      <c r="M44" s="13"/>
      <c r="N44" s="14"/>
      <c r="O44" s="73" t="s">
        <v>68</v>
      </c>
      <c r="P44" s="14"/>
      <c r="Q44" s="14"/>
      <c r="R44" s="15"/>
      <c r="S44" s="29" t="s">
        <v>61</v>
      </c>
      <c r="T44" s="30" t="n">
        <f aca="false">$T$33+($G$41*$C$7)</f>
        <v>6172.8</v>
      </c>
      <c r="U44" s="15"/>
    </row>
    <row r="45" customFormat="false" ht="13.8" hidden="false" customHeight="false" outlineLevel="0" collapsed="false">
      <c r="E45" s="15"/>
      <c r="F45" s="74"/>
      <c r="G45" s="75"/>
      <c r="H45" s="15"/>
      <c r="I45" s="6"/>
      <c r="J45" s="13"/>
      <c r="K45" s="13"/>
      <c r="L45" s="13"/>
      <c r="M45" s="13"/>
      <c r="N45" s="14"/>
      <c r="O45" s="73" t="s">
        <v>69</v>
      </c>
      <c r="P45" s="14"/>
      <c r="Q45" s="14"/>
      <c r="R45" s="15"/>
      <c r="S45" s="29" t="s">
        <v>62</v>
      </c>
      <c r="T45" s="30" t="n">
        <f aca="false">$T$33+($G$41*$C$7)</f>
        <v>6172.8</v>
      </c>
      <c r="U45" s="15"/>
    </row>
    <row r="46" customFormat="false" ht="13.8" hidden="false" customHeight="false" outlineLevel="0" collapsed="false">
      <c r="E46" s="15"/>
      <c r="F46" s="58" t="s">
        <v>35</v>
      </c>
      <c r="G46" s="76" t="n">
        <f aca="false">(C7*G40) + G42 + (C7*G37)</f>
        <v>19752.4</v>
      </c>
      <c r="H46" s="15"/>
      <c r="I46" s="6"/>
      <c r="J46" s="13"/>
      <c r="K46" s="13"/>
      <c r="L46" s="13"/>
      <c r="M46" s="13"/>
      <c r="N46" s="14"/>
      <c r="O46" s="52"/>
      <c r="P46" s="52"/>
      <c r="Q46" s="14"/>
      <c r="R46" s="15"/>
      <c r="S46" s="29" t="s">
        <v>64</v>
      </c>
      <c r="T46" s="30" t="n">
        <f aca="false">$T$33+($G$41*$C$7)</f>
        <v>6172.8</v>
      </c>
      <c r="U46" s="15"/>
    </row>
    <row r="47" customFormat="false" ht="13.8" hidden="false" customHeight="false" outlineLevel="0" collapsed="false">
      <c r="E47" s="15"/>
      <c r="F47" s="64"/>
      <c r="G47" s="64"/>
      <c r="H47" s="15"/>
      <c r="I47" s="6"/>
      <c r="J47" s="13"/>
      <c r="K47" s="13"/>
      <c r="L47" s="13"/>
      <c r="M47" s="13"/>
      <c r="N47" s="14"/>
      <c r="O47" s="52"/>
      <c r="P47" s="52"/>
      <c r="Q47" s="14"/>
      <c r="R47" s="15"/>
      <c r="S47" s="15"/>
      <c r="T47" s="15"/>
      <c r="U47" s="15"/>
    </row>
    <row r="48" customFormat="false" ht="13.8" hidden="false" customHeight="false" outlineLevel="0" collapsed="false">
      <c r="E48" s="15"/>
      <c r="F48" s="64"/>
      <c r="G48" s="64"/>
      <c r="H48" s="15"/>
      <c r="I48" s="6"/>
      <c r="J48" s="13"/>
      <c r="K48" s="13"/>
      <c r="L48" s="13"/>
      <c r="M48" s="13"/>
      <c r="N48" s="14"/>
      <c r="O48" s="52"/>
      <c r="P48" s="52"/>
      <c r="Q48" s="14"/>
      <c r="R48" s="15"/>
      <c r="S48" s="77" t="s">
        <v>70</v>
      </c>
      <c r="T48" s="15"/>
      <c r="U48" s="15"/>
    </row>
    <row r="49" customFormat="false" ht="13.8" hidden="false" customHeight="false" outlineLevel="0" collapsed="false">
      <c r="E49" s="15"/>
      <c r="F49" s="78" t="s">
        <v>71</v>
      </c>
      <c r="G49" s="75"/>
      <c r="H49" s="15"/>
      <c r="I49" s="6"/>
      <c r="J49" s="13"/>
      <c r="K49" s="13"/>
      <c r="L49" s="13"/>
      <c r="M49" s="13"/>
      <c r="N49" s="14"/>
      <c r="O49" s="14"/>
      <c r="P49" s="14"/>
      <c r="Q49" s="14"/>
      <c r="R49" s="15"/>
      <c r="S49" s="77" t="s">
        <v>72</v>
      </c>
      <c r="T49" s="15"/>
      <c r="U49" s="15"/>
    </row>
    <row r="50" customFormat="false" ht="13.8" hidden="false" customHeight="false" outlineLevel="0" collapsed="false">
      <c r="E50" s="15"/>
      <c r="F50" s="78" t="s">
        <v>73</v>
      </c>
      <c r="G50" s="75"/>
      <c r="H50" s="15"/>
      <c r="I50" s="6"/>
      <c r="J50" s="13"/>
      <c r="K50" s="13"/>
      <c r="L50" s="13"/>
      <c r="M50" s="13"/>
      <c r="N50" s="14"/>
      <c r="O50" s="14"/>
      <c r="P50" s="14"/>
      <c r="Q50" s="14"/>
      <c r="R50" s="15"/>
      <c r="S50" s="64"/>
      <c r="T50" s="64"/>
      <c r="U50" s="15"/>
    </row>
    <row r="51" customFormat="false" ht="13.8" hidden="false" customHeight="false" outlineLevel="0" collapsed="false">
      <c r="E51" s="15"/>
      <c r="F51" s="15"/>
      <c r="G51" s="15"/>
      <c r="H51" s="15"/>
      <c r="I51" s="6"/>
      <c r="J51" s="13"/>
      <c r="K51" s="13"/>
      <c r="L51" s="13"/>
      <c r="M51" s="13"/>
      <c r="N51" s="14"/>
      <c r="O51" s="14"/>
      <c r="P51" s="14"/>
      <c r="Q51" s="14"/>
      <c r="R51" s="15"/>
      <c r="S51" s="64"/>
      <c r="T51" s="64"/>
      <c r="U51" s="15"/>
    </row>
    <row r="52" customFormat="false" ht="13.8" hidden="false" customHeight="false" outlineLevel="0" collapsed="false">
      <c r="E52" s="15"/>
      <c r="F52" s="15"/>
      <c r="G52" s="15"/>
      <c r="H52" s="15"/>
      <c r="I52" s="6"/>
      <c r="J52" s="13"/>
      <c r="K52" s="13"/>
      <c r="L52" s="13"/>
      <c r="M52" s="13"/>
      <c r="N52" s="14"/>
      <c r="O52" s="14"/>
      <c r="P52" s="14"/>
      <c r="Q52" s="14"/>
      <c r="R52" s="15"/>
      <c r="S52" s="64"/>
      <c r="T52" s="64"/>
      <c r="U52" s="15"/>
    </row>
    <row r="53" customFormat="false" ht="13.8" hidden="false" customHeight="false" outlineLevel="0" collapsed="false">
      <c r="R53" s="15"/>
      <c r="S53" s="64"/>
      <c r="T53" s="64"/>
      <c r="U53" s="15"/>
    </row>
    <row r="54" customFormat="false" ht="13.8" hidden="false" customHeight="false" outlineLevel="0" collapsed="false">
      <c r="R54" s="15"/>
      <c r="S54" s="15"/>
      <c r="T54" s="15"/>
      <c r="U54" s="15"/>
    </row>
    <row r="55" customFormat="false" ht="13.8" hidden="false" customHeight="false" outlineLevel="0" collapsed="false">
      <c r="R55" s="15"/>
      <c r="S55" s="15"/>
      <c r="T55" s="15"/>
      <c r="U55" s="15"/>
    </row>
    <row r="56" customFormat="false" ht="13.8" hidden="false" customHeight="false" outlineLevel="0" collapsed="false">
      <c r="R56" s="15"/>
      <c r="S56" s="15"/>
      <c r="T56" s="15"/>
      <c r="U56" s="15"/>
    </row>
    <row r="57" customFormat="false" ht="13.8" hidden="false" customHeight="false" outlineLevel="0" collapsed="false">
      <c r="R57" s="15"/>
      <c r="S57" s="15"/>
      <c r="T57" s="15"/>
      <c r="U57" s="15"/>
    </row>
    <row r="58" customFormat="false" ht="13.8" hidden="false" customHeight="false" outlineLevel="0" collapsed="false">
      <c r="R58" s="15"/>
      <c r="S58" s="15"/>
      <c r="T58" s="15"/>
      <c r="U58" s="15"/>
    </row>
    <row r="59" customFormat="false" ht="13.8" hidden="false" customHeight="false" outlineLevel="0" collapsed="false">
      <c r="R59" s="15"/>
      <c r="S59" s="15"/>
      <c r="T59" s="15"/>
      <c r="U59" s="15"/>
    </row>
  </sheetData>
  <dataValidations count="2">
    <dataValidation allowBlank="true" operator="equal" showDropDown="false" showErrorMessage="true" showInputMessage="false" sqref="C8:C10" type="none">
      <formula1>0</formula1>
      <formula2>0</formula2>
    </dataValidation>
    <dataValidation allowBlank="false" operator="equal" showDropDown="false" showErrorMessage="true" showInputMessage="false" sqref="C20" type="list">
      <formula1>"Months,Quarters (3 months),Years"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Author: David Hill, Jr.</dc:description>
  <dc:language>en-US</dc:language>
  <cp:lastModifiedBy/>
  <dcterms:modified xsi:type="dcterms:W3CDTF">2020-04-28T16:48:03Z</dcterms:modified>
  <cp:revision>7</cp:revision>
  <dc:subject/>
  <dc:title/>
</cp:coreProperties>
</file>