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 and Summary" sheetId="1" r:id="rId3"/>
    <sheet state="visible" name="Monthly  Mortgage Calculation" sheetId="2" r:id="rId4"/>
  </sheets>
  <definedNames/>
  <calcPr/>
</workbook>
</file>

<file path=xl/sharedStrings.xml><?xml version="1.0" encoding="utf-8"?>
<sst xmlns="http://schemas.openxmlformats.org/spreadsheetml/2006/main" count="125" uniqueCount="118">
  <si>
    <t>Year</t>
  </si>
  <si>
    <t>Renting Case</t>
  </si>
  <si>
    <t>Month</t>
  </si>
  <si>
    <t>Monthly Payment</t>
  </si>
  <si>
    <t>Owning Case</t>
  </si>
  <si>
    <t>Monthly Interest</t>
  </si>
  <si>
    <t>Ending Principal</t>
  </si>
  <si>
    <t>Comparison</t>
  </si>
  <si>
    <t>Assumptions from previous page</t>
  </si>
  <si>
    <t>To edit with your own numbers: with a Google Docs account, go to File -&gt; make a copy</t>
  </si>
  <si>
    <t>Renting Assumptions</t>
  </si>
  <si>
    <t>House and Mortgage Assumptions</t>
  </si>
  <si>
    <t>Rates as a percent of the house value</t>
  </si>
  <si>
    <t>Mortgage Balance (opening)</t>
  </si>
  <si>
    <t>Initial monthly rent:</t>
  </si>
  <si>
    <t>House purchase Price</t>
  </si>
  <si>
    <t>Mortgage Interest rate:</t>
  </si>
  <si>
    <t>Amortization</t>
  </si>
  <si>
    <t>Maintenance %</t>
  </si>
  <si>
    <t>Property tax %</t>
  </si>
  <si>
    <t>Insurance %</t>
  </si>
  <si>
    <t>House Appreciation</t>
  </si>
  <si>
    <t>After x years</t>
  </si>
  <si>
    <t>Winner</t>
  </si>
  <si>
    <t>Then in your copy, change the assumptions and figures to suit your situation</t>
  </si>
  <si>
    <t>Interest rates</t>
  </si>
  <si>
    <t>Downpayment (needs % sign)</t>
  </si>
  <si>
    <t>Stated rate</t>
  </si>
  <si>
    <t>First 5 Years</t>
  </si>
  <si>
    <t>One</t>
  </si>
  <si>
    <t>Amortization (Max 30)</t>
  </si>
  <si>
    <t>Next 5 Years:</t>
  </si>
  <si>
    <t>Calculations</t>
  </si>
  <si>
    <t>Five</t>
  </si>
  <si>
    <t>Input fields are in 12-pt font</t>
  </si>
  <si>
    <t>Ontario Land Transfer Tax</t>
  </si>
  <si>
    <t>monthly factor</t>
  </si>
  <si>
    <t>monthly payment</t>
  </si>
  <si>
    <t>Ten</t>
  </si>
  <si>
    <t>Conclusion in blue to the right.</t>
  </si>
  <si>
    <t>CPI rate
 (rent increase)</t>
  </si>
  <si>
    <t>Investment return</t>
  </si>
  <si>
    <t>Renters insurance 
(% of monthly rent)</t>
  </si>
  <si>
    <t>Toronto Land Transfer Tax</t>
  </si>
  <si>
    <t>Twenty</t>
  </si>
  <si>
    <t>For more on the spreadsheet:</t>
  </si>
  <si>
    <t>Title Insurance</t>
  </si>
  <si>
    <t>Calculated Monthly payment</t>
  </si>
  <si>
    <t>Built-in assumptions:</t>
  </si>
  <si>
    <t>Thirty</t>
  </si>
  <si>
    <t>http://www.holypotato.net/?p=1073</t>
  </si>
  <si>
    <t>Legal Fees (including disbursments)</t>
  </si>
  <si>
    <t>CMHC premium is capitalized to mortgage</t>
  </si>
  <si>
    <t>Home Inspection</t>
  </si>
  <si>
    <t>Other closing costs are paid as cash</t>
  </si>
  <si>
    <t>(Note: If you don't see the file</t>
  </si>
  <si>
    <t>CMHC insurance</t>
  </si>
  <si>
    <t>Buyer is not a first time homebuyer</t>
  </si>
  <si>
    <t>menu, click "Go to spreadsheet view" at the top/bottom)</t>
  </si>
  <si>
    <t>Investment Tax Rate:</t>
  </si>
  <si>
    <t>Total Cash to be used toward purchase</t>
  </si>
  <si>
    <t>House is in Ontario</t>
  </si>
  <si>
    <t>Updates from March 8, 2014:</t>
  </si>
  <si>
    <t>Or, enter 0 here and an after-tax rate of investment return above</t>
  </si>
  <si>
    <t>http://www.holypotato.net/?p=1235</t>
  </si>
  <si>
    <t>Other Assumptions</t>
  </si>
  <si>
    <t>Also be sure to check out the Value of Simple: A Practical Guide to Taking the Complexity Out of Investing</t>
  </si>
  <si>
    <t>Commission (on sale only)</t>
  </si>
  <si>
    <t>http://ValueofSimple.ca</t>
  </si>
  <si>
    <t>House is in Toronto (416)</t>
  </si>
  <si>
    <t>Yes</t>
  </si>
  <si>
    <t xml:space="preserve">Net worth comparison without selling home </t>
  </si>
  <si>
    <t>Assuming house is sold (with sales commission, but no mortgage penalty), and investment portfolio taxed</t>
  </si>
  <si>
    <t>Cost of Renting</t>
  </si>
  <si>
    <t>Surplus vs owning (annual)</t>
  </si>
  <si>
    <t>Investment portfolio</t>
  </si>
  <si>
    <t>Mortgage (P+I)</t>
  </si>
  <si>
    <t>Maintenance</t>
  </si>
  <si>
    <t>Property Tax</t>
  </si>
  <si>
    <t>Insurance</t>
  </si>
  <si>
    <t>Annual Cash Outlay</t>
  </si>
  <si>
    <t>Beginning of year House Value</t>
  </si>
  <si>
    <t>Beginning of year Owner's Equity</t>
  </si>
  <si>
    <t>Timing of comparison</t>
  </si>
  <si>
    <t>Renter ahead by</t>
  </si>
  <si>
    <t>At time of Purchase</t>
  </si>
  <si>
    <t>After 1 year</t>
  </si>
  <si>
    <t>After 2 years</t>
  </si>
  <si>
    <t>After 3 years</t>
  </si>
  <si>
    <t>After 4 Years</t>
  </si>
  <si>
    <t>After 5 Years</t>
  </si>
  <si>
    <t>After 6 Years</t>
  </si>
  <si>
    <t>After 7 Years</t>
  </si>
  <si>
    <t>After 8 Years</t>
  </si>
  <si>
    <t>After 9 Years</t>
  </si>
  <si>
    <t>After 10 Years</t>
  </si>
  <si>
    <t>After 11 Years</t>
  </si>
  <si>
    <t>After 12 Years</t>
  </si>
  <si>
    <t>After 13 Years</t>
  </si>
  <si>
    <t>After 14 Years</t>
  </si>
  <si>
    <t>After 15 Years</t>
  </si>
  <si>
    <t>After 16 Years</t>
  </si>
  <si>
    <t>After 17 Years</t>
  </si>
  <si>
    <t>After 18 Years</t>
  </si>
  <si>
    <t>After 19 Years</t>
  </si>
  <si>
    <t>After 20 Years</t>
  </si>
  <si>
    <t>After 21 Years</t>
  </si>
  <si>
    <t>After 22 Years</t>
  </si>
  <si>
    <t>After 23 Years</t>
  </si>
  <si>
    <t>After 24 Years</t>
  </si>
  <si>
    <t>After 25 Years</t>
  </si>
  <si>
    <t>After 26 Years</t>
  </si>
  <si>
    <t>After 27 Years</t>
  </si>
  <si>
    <t>After 28 Years</t>
  </si>
  <si>
    <t>After 29 Years</t>
  </si>
  <si>
    <t>After 30 Years</t>
  </si>
  <si>
    <t>Original created by Potato for http://www.holypotato.net</t>
  </si>
  <si>
    <t>Extensively modified and improved by Matthew Gordon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</si>
</sst>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$#,##0.00"/>
    <numFmt numFmtId="165" formatCode="&quot;$&quot;#,##0"/>
    <numFmt numFmtId="166" formatCode="$#,##0"/>
    <numFmt numFmtId="167" formatCode="#,##0;(#,##0)"/>
  </numFmts>
  <fonts count="11">
    <font>
      <sz val="10.0"/>
      <color rgb="FF000000"/>
      <name val="Arial"/>
    </font>
    <font>
      <sz val="10.0"/>
      <color rgb="FF000000"/>
    </font>
    <font>
      <b/>
      <sz val="14.0"/>
      <color rgb="FF000000"/>
    </font>
    <font>
      <b/>
      <sz val="10.0"/>
      <color rgb="FF000000"/>
    </font>
    <font/>
    <font>
      <u/>
      <color rgb="FF0000FF"/>
    </font>
    <font>
      <b/>
      <sz val="12.0"/>
      <color rgb="FF000000"/>
    </font>
    <font>
      <u/>
      <color rgb="FF0000FF"/>
    </font>
    <font>
      <u/>
      <sz val="8.0"/>
      <color rgb="FF0000FF"/>
    </font>
    <font>
      <u/>
      <sz val="14.0"/>
      <color rgb="FF0000FF"/>
    </font>
    <font>
      <b/>
      <sz val="10.0"/>
    </font>
  </fonts>
  <fills count="1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EDFDF"/>
        <bgColor rgb="FFFEDFDF"/>
      </patternFill>
    </fill>
    <fill>
      <patternFill patternType="solid">
        <fgColor rgb="FFFFF2CC"/>
        <bgColor rgb="FFFFF2CC"/>
      </patternFill>
    </fill>
    <fill>
      <patternFill patternType="solid">
        <fgColor rgb="FFE4F6DD"/>
        <bgColor rgb="FFE4F6DD"/>
      </patternFill>
    </fill>
    <fill>
      <patternFill patternType="solid">
        <fgColor rgb="FFFFFFFF"/>
        <bgColor rgb="FFFFFFFF"/>
      </patternFill>
    </fill>
  </fills>
  <borders count="16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vertical="bottom" wrapText="1"/>
    </xf>
    <xf borderId="1" fillId="0" fontId="1" numFmtId="0" xfId="0" applyAlignment="1" applyBorder="1" applyFont="1">
      <alignment shrinkToFit="0" wrapText="1"/>
    </xf>
    <xf borderId="0" fillId="4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center" readingOrder="0" shrinkToFit="0" vertical="bottom" wrapText="1"/>
    </xf>
    <xf borderId="0" fillId="5" fontId="4" numFmtId="0" xfId="0" applyAlignment="1" applyFill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0" fillId="6" fontId="1" numFmtId="0" xfId="0" applyAlignment="1" applyFill="1" applyFont="1">
      <alignment shrinkToFit="0" wrapText="1"/>
    </xf>
    <xf borderId="4" fillId="0" fontId="3" numFmtId="0" xfId="0" applyAlignment="1" applyBorder="1" applyFont="1">
      <alignment shrinkToFit="0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7" fontId="1" numFmtId="0" xfId="0" applyAlignment="1" applyFont="1">
      <alignment readingOrder="0" shrinkToFit="0" wrapText="1"/>
    </xf>
    <xf borderId="5" fillId="6" fontId="1" numFmtId="0" xfId="0" applyAlignment="1" applyBorder="1" applyFont="1">
      <alignment shrinkToFit="0" wrapText="1"/>
    </xf>
    <xf borderId="5" fillId="7" fontId="1" numFmtId="0" xfId="0" applyAlignment="1" applyBorder="1" applyFont="1">
      <alignment shrinkToFit="0" wrapText="1"/>
    </xf>
    <xf borderId="1" fillId="6" fontId="1" numFmtId="0" xfId="0" applyAlignment="1" applyBorder="1" applyFont="1">
      <alignment shrinkToFit="0" wrapText="1"/>
    </xf>
    <xf borderId="6" fillId="3" fontId="1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shrinkToFit="0" wrapText="1"/>
    </xf>
    <xf borderId="4" fillId="6" fontId="1" numFmtId="0" xfId="0" applyAlignment="1" applyBorder="1" applyFont="1">
      <alignment shrinkToFit="0" wrapText="1"/>
    </xf>
    <xf borderId="0" fillId="7" fontId="1" numFmtId="164" xfId="0" applyAlignment="1" applyFont="1" applyNumberFormat="1">
      <alignment shrinkToFit="0" wrapText="1"/>
    </xf>
    <xf borderId="6" fillId="2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shrinkToFit="0" wrapText="1"/>
    </xf>
    <xf borderId="8" fillId="7" fontId="1" numFmtId="0" xfId="0" applyAlignment="1" applyBorder="1" applyFont="1">
      <alignment shrinkToFit="0" wrapText="1"/>
    </xf>
    <xf borderId="6" fillId="2" fontId="1" numFmtId="0" xfId="0" applyAlignment="1" applyBorder="1" applyFont="1">
      <alignment horizontal="center" readingOrder="0" shrinkToFit="0" vertical="bottom" wrapText="1"/>
    </xf>
    <xf borderId="9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9" fontId="1" numFmtId="0" xfId="0" applyAlignment="1" applyBorder="1" applyFill="1" applyFont="1">
      <alignment readingOrder="0" shrinkToFit="0" wrapText="1"/>
    </xf>
    <xf borderId="5" fillId="8" fontId="1" numFmtId="0" xfId="0" applyAlignment="1" applyBorder="1" applyFont="1">
      <alignment shrinkToFit="0" wrapText="1"/>
    </xf>
    <xf borderId="1" fillId="9" fontId="1" numFmtId="165" xfId="0" applyAlignment="1" applyBorder="1" applyFont="1" applyNumberFormat="1">
      <alignment shrinkToFit="0" wrapText="1"/>
    </xf>
    <xf borderId="0" fillId="10" fontId="5" numFmtId="0" xfId="0" applyAlignment="1" applyFill="1" applyFont="1">
      <alignment readingOrder="0" shrinkToFit="0" wrapText="1"/>
    </xf>
    <xf borderId="6" fillId="11" fontId="1" numFmtId="0" xfId="0" applyAlignment="1" applyBorder="1" applyFill="1" applyFont="1">
      <alignment readingOrder="0" shrinkToFit="0" wrapText="1"/>
    </xf>
    <xf borderId="0" fillId="7" fontId="1" numFmtId="0" xfId="0" applyAlignment="1" applyFont="1">
      <alignment shrinkToFit="0" wrapText="1"/>
    </xf>
    <xf borderId="7" fillId="11" fontId="6" numFmtId="166" xfId="0" applyAlignment="1" applyBorder="1" applyFont="1" applyNumberFormat="1">
      <alignment readingOrder="0" shrinkToFit="0" wrapText="1"/>
    </xf>
    <xf borderId="2" fillId="9" fontId="1" numFmtId="0" xfId="0" applyAlignment="1" applyBorder="1" applyFont="1">
      <alignment readingOrder="0" shrinkToFit="0" wrapText="1"/>
    </xf>
    <xf borderId="3" fillId="9" fontId="6" numFmtId="166" xfId="0" applyAlignment="1" applyBorder="1" applyFont="1" applyNumberFormat="1">
      <alignment readingOrder="0" shrinkToFit="0" wrapText="1"/>
    </xf>
    <xf borderId="10" fillId="7" fontId="1" numFmtId="0" xfId="0" applyAlignment="1" applyBorder="1" applyFont="1">
      <alignment shrinkToFit="0" wrapText="1"/>
    </xf>
    <xf borderId="11" fillId="2" fontId="1" numFmtId="0" xfId="0" applyAlignment="1" applyBorder="1" applyFont="1">
      <alignment shrinkToFit="0" wrapText="1"/>
    </xf>
    <xf borderId="11" fillId="2" fontId="1" numFmtId="0" xfId="0" applyAlignment="1" applyBorder="1" applyFont="1">
      <alignment readingOrder="0" shrinkToFit="0" wrapText="1"/>
    </xf>
    <xf borderId="12" fillId="9" fontId="1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readingOrder="0" shrinkToFit="0" wrapText="1"/>
    </xf>
    <xf borderId="8" fillId="9" fontId="1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3" fillId="9" fontId="1" numFmtId="0" xfId="0" applyAlignment="1" applyBorder="1" applyFont="1">
      <alignment shrinkToFit="0" wrapText="1"/>
    </xf>
    <xf borderId="6" fillId="4" fontId="1" numFmtId="0" xfId="0" applyAlignment="1" applyBorder="1" applyFont="1">
      <alignment readingOrder="0" shrinkToFit="0" wrapText="1"/>
    </xf>
    <xf borderId="7" fillId="4" fontId="1" numFmtId="0" xfId="0" applyAlignment="1" applyBorder="1" applyFont="1">
      <alignment readingOrder="0" shrinkToFit="0" wrapText="1"/>
    </xf>
    <xf borderId="5" fillId="9" fontId="1" numFmtId="0" xfId="0" applyAlignment="1" applyBorder="1" applyFont="1">
      <alignment shrinkToFit="0" wrapText="1"/>
    </xf>
    <xf borderId="0" fillId="10" fontId="4" numFmtId="0" xfId="0" applyAlignment="1" applyFont="1">
      <alignment readingOrder="0" shrinkToFit="0" wrapText="1"/>
    </xf>
    <xf borderId="13" fillId="6" fontId="1" numFmtId="0" xfId="0" applyAlignment="1" applyBorder="1" applyFont="1">
      <alignment shrinkToFit="0" wrapText="1"/>
    </xf>
    <xf borderId="2" fillId="2" fontId="1" numFmtId="0" xfId="0" applyAlignment="1" applyBorder="1" applyFont="1">
      <alignment readingOrder="0" shrinkToFit="0" wrapText="1"/>
    </xf>
    <xf borderId="1" fillId="9" fontId="6" numFmtId="10" xfId="0" applyAlignment="1" applyBorder="1" applyFont="1" applyNumberFormat="1">
      <alignment readingOrder="0" shrinkToFit="0" wrapText="1"/>
    </xf>
    <xf borderId="3" fillId="2" fontId="1" numFmtId="0" xfId="0" applyAlignment="1" applyBorder="1" applyFont="1">
      <alignment readingOrder="0" shrinkToFit="0" wrapText="1"/>
    </xf>
    <xf borderId="14" fillId="9" fontId="1" numFmtId="0" xfId="0" applyAlignment="1" applyBorder="1" applyFont="1">
      <alignment readingOrder="0" shrinkToFit="0" wrapText="1"/>
    </xf>
    <xf borderId="14" fillId="9" fontId="6" numFmtId="10" xfId="0" applyAlignment="1" applyBorder="1" applyFont="1" applyNumberFormat="1">
      <alignment readingOrder="0" shrinkToFit="0" wrapText="1"/>
    </xf>
    <xf borderId="2" fillId="9" fontId="6" numFmtId="10" xfId="0" applyAlignment="1" applyBorder="1" applyFont="1" applyNumberFormat="1">
      <alignment readingOrder="0" shrinkToFit="0" wrapText="1"/>
    </xf>
    <xf borderId="10" fillId="9" fontId="1" numFmtId="0" xfId="0" applyAlignment="1" applyBorder="1" applyFont="1">
      <alignment shrinkToFit="0" wrapText="1"/>
    </xf>
    <xf borderId="13" fillId="9" fontId="6" numFmtId="10" xfId="0" applyAlignment="1" applyBorder="1" applyFont="1" applyNumberFormat="1">
      <alignment readingOrder="0" shrinkToFit="0" wrapText="1"/>
    </xf>
    <xf borderId="10" fillId="9" fontId="1" numFmtId="10" xfId="0" applyAlignment="1" applyBorder="1" applyFont="1" applyNumberFormat="1">
      <alignment shrinkToFit="0" wrapText="1"/>
    </xf>
    <xf borderId="3" fillId="9" fontId="6" numFmtId="10" xfId="0" applyAlignment="1" applyBorder="1" applyFont="1" applyNumberFormat="1">
      <alignment readingOrder="0" shrinkToFit="0" wrapText="1"/>
    </xf>
    <xf borderId="2" fillId="8" fontId="1" numFmtId="0" xfId="0" applyAlignment="1" applyBorder="1" applyFont="1">
      <alignment readingOrder="0" shrinkToFit="0" wrapText="1"/>
    </xf>
    <xf borderId="15" fillId="9" fontId="1" numFmtId="0" xfId="0" applyAlignment="1" applyBorder="1" applyFont="1">
      <alignment shrinkToFit="0" wrapText="1"/>
    </xf>
    <xf borderId="3" fillId="8" fontId="1" numFmtId="0" xfId="0" applyAlignment="1" applyBorder="1" applyFont="1">
      <alignment shrinkToFit="0" wrapText="1"/>
    </xf>
    <xf borderId="15" fillId="9" fontId="1" numFmtId="10" xfId="0" applyAlignment="1" applyBorder="1" applyFont="1" applyNumberFormat="1">
      <alignment shrinkToFit="0" wrapText="1"/>
    </xf>
    <xf borderId="1" fillId="9" fontId="6" numFmtId="0" xfId="0" applyAlignment="1" applyBorder="1" applyFont="1">
      <alignment readingOrder="0" shrinkToFit="0" wrapText="1"/>
    </xf>
    <xf borderId="10" fillId="9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10" fillId="9" fontId="6" numFmtId="10" xfId="0" applyAlignment="1" applyBorder="1" applyFont="1" applyNumberFormat="1">
      <alignment readingOrder="0" shrinkToFit="0" wrapText="1"/>
    </xf>
    <xf borderId="5" fillId="0" fontId="1" numFmtId="0" xfId="0" applyAlignment="1" applyBorder="1" applyFont="1">
      <alignment shrinkToFit="0" wrapText="1"/>
    </xf>
    <xf borderId="4" fillId="9" fontId="6" numFmtId="10" xfId="0" applyAlignment="1" applyBorder="1" applyFont="1" applyNumberFormat="1">
      <alignment readingOrder="0" shrinkToFit="0" wrapText="1"/>
    </xf>
    <xf borderId="0" fillId="9" fontId="6" numFmtId="10" xfId="0" applyAlignment="1" applyFont="1" applyNumberFormat="1">
      <alignment readingOrder="0" shrinkToFit="0" wrapText="1"/>
    </xf>
    <xf borderId="4" fillId="8" fontId="1" numFmtId="0" xfId="0" applyAlignment="1" applyBorder="1" applyFont="1">
      <alignment readingOrder="0" shrinkToFit="0" wrapText="1"/>
    </xf>
    <xf borderId="6" fillId="2" fontId="3" numFmtId="0" xfId="0" applyAlignment="1" applyBorder="1" applyFont="1">
      <alignment horizontal="center" readingOrder="0" shrinkToFit="0" vertical="bottom" wrapText="1"/>
    </xf>
    <xf borderId="1" fillId="8" fontId="1" numFmtId="0" xfId="0" applyAlignment="1" applyBorder="1" applyFont="1">
      <alignment shrinkToFit="0" wrapText="1"/>
    </xf>
    <xf borderId="14" fillId="2" fontId="1" numFmtId="0" xfId="0" applyAlignment="1" applyBorder="1" applyFont="1">
      <alignment shrinkToFit="0" wrapText="1"/>
    </xf>
    <xf borderId="4" fillId="9" fontId="1" numFmtId="10" xfId="0" applyAlignment="1" applyBorder="1" applyFont="1" applyNumberFormat="1">
      <alignment shrinkToFit="0" wrapText="1"/>
    </xf>
    <xf borderId="15" fillId="9" fontId="6" numFmtId="10" xfId="0" applyAlignment="1" applyBorder="1" applyFont="1" applyNumberFormat="1">
      <alignment readingOrder="0" shrinkToFit="0" wrapText="1"/>
    </xf>
    <xf borderId="1" fillId="9" fontId="1" numFmtId="164" xfId="0" applyAlignment="1" applyBorder="1" applyFont="1" applyNumberFormat="1">
      <alignment shrinkToFit="0" wrapText="1"/>
    </xf>
    <xf borderId="12" fillId="9" fontId="6" numFmtId="10" xfId="0" applyAlignment="1" applyBorder="1" applyFont="1" applyNumberFormat="1">
      <alignment readingOrder="0" shrinkToFit="0" wrapText="1"/>
    </xf>
    <xf borderId="5" fillId="9" fontId="6" numFmtId="10" xfId="0" applyAlignment="1" applyBorder="1" applyFont="1" applyNumberFormat="1">
      <alignment readingOrder="0" shrinkToFit="0" wrapText="1"/>
    </xf>
    <xf borderId="8" fillId="9" fontId="6" numFmtId="10" xfId="0" applyAlignment="1" applyBorder="1" applyFont="1" applyNumberFormat="1">
      <alignment readingOrder="0" shrinkToFit="0" wrapText="1"/>
    </xf>
    <xf borderId="1" fillId="10" fontId="4" numFmtId="0" xfId="0" applyAlignment="1" applyBorder="1" applyFont="1">
      <alignment readingOrder="0" shrinkToFit="0" wrapText="1"/>
    </xf>
    <xf borderId="8" fillId="9" fontId="1" numFmtId="164" xfId="0" applyAlignment="1" applyBorder="1" applyFont="1" applyNumberFormat="1">
      <alignment shrinkToFit="0" wrapText="1"/>
    </xf>
    <xf borderId="6" fillId="3" fontId="1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shrinkToFit="0" wrapText="1"/>
    </xf>
    <xf borderId="7" fillId="3" fontId="1" numFmtId="164" xfId="0" applyAlignment="1" applyBorder="1" applyFont="1" applyNumberFormat="1">
      <alignment horizontal="center" readingOrder="0" shrinkToFit="0" vertical="bottom" wrapText="1"/>
    </xf>
    <xf borderId="9" fillId="7" fontId="1" numFmtId="0" xfId="0" applyAlignment="1" applyBorder="1" applyFont="1">
      <alignment shrinkToFit="0" wrapText="1"/>
    </xf>
    <xf borderId="13" fillId="7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2" fillId="11" fontId="1" numFmtId="0" xfId="0" applyAlignment="1" applyBorder="1" applyFont="1">
      <alignment readingOrder="0" shrinkToFit="0" wrapText="1"/>
    </xf>
    <xf borderId="13" fillId="11" fontId="6" numFmtId="10" xfId="0" applyAlignment="1" applyBorder="1" applyFont="1" applyNumberFormat="1">
      <alignment readingOrder="0" shrinkToFit="0" wrapText="1"/>
    </xf>
    <xf borderId="3" fillId="11" fontId="6" numFmtId="10" xfId="0" applyAlignment="1" applyBorder="1" applyFont="1" applyNumberFormat="1">
      <alignment readingOrder="0" shrinkToFit="0" wrapText="1"/>
    </xf>
    <xf borderId="6" fillId="2" fontId="1" numFmtId="0" xfId="0" applyAlignment="1" applyBorder="1" applyFont="1">
      <alignment shrinkToFit="0" wrapText="1"/>
    </xf>
    <xf borderId="12" fillId="8" fontId="1" numFmtId="0" xfId="0" applyAlignment="1" applyBorder="1" applyFont="1">
      <alignment readingOrder="0" shrinkToFit="0" wrapText="1"/>
    </xf>
    <xf borderId="8" fillId="8" fontId="1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4" fillId="11" fontId="1" numFmtId="0" xfId="0" applyAlignment="1" applyBorder="1" applyFont="1">
      <alignment readingOrder="0" shrinkToFit="0" wrapText="1"/>
    </xf>
    <xf borderId="0" fillId="11" fontId="6" numFmtId="10" xfId="0" applyAlignment="1" applyFont="1" applyNumberFormat="1">
      <alignment readingOrder="0" shrinkToFit="0" wrapText="1"/>
    </xf>
    <xf borderId="1" fillId="11" fontId="6" numFmtId="10" xfId="0" applyAlignment="1" applyBorder="1" applyFont="1" applyNumberFormat="1">
      <alignment readingOrder="0" shrinkToFit="0" wrapText="1"/>
    </xf>
    <xf borderId="3" fillId="9" fontId="1" numFmtId="4" xfId="0" applyAlignment="1" applyBorder="1" applyFont="1" applyNumberFormat="1">
      <alignment shrinkToFit="0" wrapText="1"/>
    </xf>
    <xf borderId="13" fillId="8" fontId="1" numFmtId="0" xfId="0" applyAlignment="1" applyBorder="1" applyFont="1">
      <alignment shrinkToFit="0" wrapText="1"/>
    </xf>
    <xf borderId="12" fillId="11" fontId="1" numFmtId="0" xfId="0" applyAlignment="1" applyBorder="1" applyFont="1">
      <alignment shrinkToFit="0" wrapText="1"/>
    </xf>
    <xf borderId="5" fillId="11" fontId="6" numFmtId="10" xfId="0" applyAlignment="1" applyBorder="1" applyFont="1" applyNumberFormat="1">
      <alignment readingOrder="0" shrinkToFit="0" wrapText="1"/>
    </xf>
    <xf borderId="8" fillId="11" fontId="6" numFmtId="10" xfId="0" applyAlignment="1" applyBorder="1" applyFont="1" applyNumberFormat="1">
      <alignment readingOrder="0" shrinkToFit="0" wrapText="1"/>
    </xf>
    <xf borderId="1" fillId="9" fontId="1" numFmtId="4" xfId="0" applyAlignment="1" applyBorder="1" applyFont="1" applyNumberFormat="1">
      <alignment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9" fillId="6" fontId="1" numFmtId="0" xfId="0" applyAlignment="1" applyBorder="1" applyFont="1">
      <alignment shrinkToFit="0" wrapText="1"/>
    </xf>
    <xf borderId="1" fillId="9" fontId="1" numFmtId="10" xfId="0" applyAlignment="1" applyBorder="1" applyFont="1" applyNumberFormat="1">
      <alignment shrinkToFit="0" wrapText="1"/>
    </xf>
    <xf borderId="12" fillId="9" fontId="1" numFmtId="0" xfId="0" applyAlignment="1" applyBorder="1" applyFont="1">
      <alignment shrinkToFit="0" wrapText="1"/>
    </xf>
    <xf borderId="8" fillId="9" fontId="1" numFmtId="4" xfId="0" applyAlignment="1" applyBorder="1" applyFont="1" applyNumberFormat="1">
      <alignment shrinkToFit="0" wrapText="1"/>
    </xf>
    <xf borderId="0" fillId="8" fontId="3" numFmtId="0" xfId="0" applyAlignment="1" applyFont="1">
      <alignment shrinkToFit="0" wrapText="1"/>
    </xf>
    <xf borderId="7" fillId="11" fontId="6" numFmtId="10" xfId="0" applyAlignment="1" applyBorder="1" applyFont="1" applyNumberFormat="1">
      <alignment readingOrder="0" shrinkToFit="0" wrapText="1"/>
    </xf>
    <xf borderId="12" fillId="6" fontId="1" numFmtId="0" xfId="0" applyAlignment="1" applyBorder="1" applyFont="1">
      <alignment shrinkToFit="0" wrapText="1"/>
    </xf>
    <xf borderId="1" fillId="7" fontId="1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wrapText="1"/>
    </xf>
    <xf borderId="13" fillId="6" fontId="1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wrapText="1"/>
    </xf>
    <xf borderId="5" fillId="0" fontId="4" numFmtId="0" xfId="0" applyAlignment="1" applyBorder="1" applyFont="1">
      <alignment shrinkToFit="0" wrapText="1"/>
    </xf>
    <xf borderId="0" fillId="0" fontId="9" numFmtId="0" xfId="0" applyAlignment="1" applyFont="1">
      <alignment readingOrder="0" shrinkToFit="0" wrapText="1"/>
    </xf>
    <xf borderId="8" fillId="9" fontId="6" numFmtId="10" xfId="0" applyAlignment="1" applyBorder="1" applyFont="1" applyNumberFormat="1">
      <alignment horizontal="right"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12" fontId="1" numFmtId="0" xfId="0" applyAlignment="1" applyFill="1" applyFont="1">
      <alignment shrinkToFit="0" wrapText="1"/>
    </xf>
    <xf borderId="0" fillId="3" fontId="1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8" fontId="10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wrapText="1"/>
    </xf>
    <xf borderId="0" fillId="12" fontId="3" numFmtId="0" xfId="0" applyAlignment="1" applyFont="1">
      <alignment shrinkToFit="0" wrapText="1"/>
    </xf>
    <xf borderId="0" fillId="6" fontId="1" numFmtId="0" xfId="0" applyAlignment="1" applyFont="1">
      <alignment readingOrder="0" shrinkToFit="0" wrapText="1"/>
    </xf>
    <xf borderId="0" fillId="6" fontId="1" numFmtId="3" xfId="0" applyAlignment="1" applyFont="1" applyNumberFormat="1">
      <alignment shrinkToFit="0" wrapText="1"/>
    </xf>
    <xf borderId="0" fillId="7" fontId="1" numFmtId="3" xfId="0" applyAlignment="1" applyFont="1" applyNumberFormat="1">
      <alignment shrinkToFit="0" wrapText="1"/>
    </xf>
    <xf borderId="0" fillId="7" fontId="1" numFmtId="167" xfId="0" applyAlignment="1" applyFont="1" applyNumberFormat="1">
      <alignment shrinkToFit="0" wrapText="1"/>
    </xf>
    <xf borderId="0" fillId="8" fontId="4" numFmtId="0" xfId="0" applyAlignment="1" applyFont="1">
      <alignment horizontal="center" readingOrder="0" shrinkToFit="0" vertical="bottom" wrapText="1"/>
    </xf>
    <xf borderId="0" fillId="8" fontId="1" numFmtId="3" xfId="0" applyAlignment="1" applyFont="1" applyNumberFormat="1">
      <alignment shrinkToFit="0" wrapText="1"/>
    </xf>
    <xf borderId="0" fillId="8" fontId="1" numFmtId="166" xfId="0" applyAlignment="1" applyFont="1" applyNumberFormat="1">
      <alignment shrinkToFit="0" wrapText="1"/>
    </xf>
    <xf borderId="0" fillId="12" fontId="1" numFmtId="3" xfId="0" applyAlignment="1" applyFont="1" applyNumberFormat="1">
      <alignment shrinkToFit="0" wrapText="1"/>
    </xf>
    <xf borderId="0" fillId="6" fontId="1" numFmtId="0" xfId="0" applyAlignment="1" applyFont="1">
      <alignment shrinkToFit="0" wrapText="1"/>
    </xf>
    <xf borderId="0" fillId="6" fontId="3" numFmtId="3" xfId="0" applyAlignment="1" applyFont="1" applyNumberFormat="1">
      <alignment shrinkToFit="0" wrapText="1"/>
    </xf>
    <xf borderId="0" fillId="7" fontId="3" numFmtId="3" xfId="0" applyAlignment="1" applyFont="1" applyNumberFormat="1">
      <alignment shrinkToFit="0" wrapText="1"/>
    </xf>
    <xf borderId="0" fillId="6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olypotato.net/?p=1073" TargetMode="External"/><Relationship Id="rId2" Type="http://schemas.openxmlformats.org/officeDocument/2006/relationships/hyperlink" Target="http://www.holypotato.net/?p=1235" TargetMode="External"/><Relationship Id="rId3" Type="http://schemas.openxmlformats.org/officeDocument/2006/relationships/hyperlink" Target="http://valueofsimple.ca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8.29"/>
    <col customWidth="1" min="2" max="2" width="14.29"/>
    <col customWidth="1" min="3" max="3" width="14.14"/>
    <col customWidth="1" min="4" max="4" width="13.71"/>
    <col customWidth="1" min="5" max="5" width="17.29"/>
    <col customWidth="1" min="6" max="6" width="5.29"/>
    <col customWidth="1" min="7" max="7" width="23.14"/>
    <col customWidth="1" min="8" max="8" width="17.29"/>
    <col customWidth="1" min="9" max="9" width="14.71"/>
    <col customWidth="1" min="10" max="10" width="15.29"/>
    <col customWidth="1" min="11" max="15" width="17.29"/>
    <col customWidth="1" min="16" max="16" width="18.14"/>
    <col customWidth="1" min="17" max="17" width="14.0"/>
    <col customWidth="1" min="18" max="18" width="18.71"/>
    <col customWidth="1" min="19" max="19" width="17.29"/>
  </cols>
  <sheetData>
    <row r="1" ht="18.0" customHeight="1">
      <c r="B1" s="2" t="s">
        <v>1</v>
      </c>
      <c r="G1" s="4" t="s">
        <v>4</v>
      </c>
      <c r="Q1" s="6" t="s">
        <v>7</v>
      </c>
    </row>
    <row r="2">
      <c r="A2" s="8" t="s">
        <v>9</v>
      </c>
      <c r="B2" s="10"/>
      <c r="C2" s="10"/>
      <c r="D2" s="10"/>
      <c r="E2" s="10"/>
      <c r="G2" s="12"/>
      <c r="H2" s="12"/>
      <c r="I2" s="12"/>
      <c r="J2" s="12"/>
      <c r="K2" s="12"/>
      <c r="L2" s="12"/>
      <c r="M2" s="12"/>
      <c r="N2" s="12"/>
      <c r="O2" s="12"/>
      <c r="Q2" s="13"/>
      <c r="R2" s="13"/>
    </row>
    <row r="3">
      <c r="B3" s="10"/>
      <c r="C3" s="15"/>
      <c r="D3" s="15"/>
      <c r="E3" s="10"/>
      <c r="G3" s="16"/>
      <c r="H3" s="16"/>
      <c r="I3" s="12"/>
      <c r="J3" s="12"/>
      <c r="K3" s="12"/>
      <c r="L3" s="16"/>
      <c r="M3" s="16"/>
      <c r="N3" s="16"/>
      <c r="O3" s="16"/>
      <c r="Q3" s="13"/>
      <c r="R3" s="13"/>
    </row>
    <row r="4">
      <c r="B4" s="17"/>
      <c r="C4" s="18" t="s">
        <v>10</v>
      </c>
      <c r="D4" s="19"/>
      <c r="E4" s="20"/>
      <c r="F4" s="5"/>
      <c r="G4" s="22" t="s">
        <v>11</v>
      </c>
      <c r="H4" s="19"/>
      <c r="I4" s="23"/>
      <c r="J4" s="16"/>
      <c r="K4" s="24"/>
      <c r="L4" s="25" t="s">
        <v>12</v>
      </c>
      <c r="M4" s="26"/>
      <c r="N4" s="26"/>
      <c r="O4" s="19"/>
      <c r="P4" s="27"/>
      <c r="Q4" s="29"/>
      <c r="R4" s="29"/>
    </row>
    <row r="5" ht="25.5" customHeight="1">
      <c r="A5" s="31" t="str">
        <f>HYPERLINK("http://www.holypotato.net/?p=1073","Or, download to excel with File -&gt; Download as (or directly from the about page -- click here)")</f>
        <v>Or, download to excel with File -&gt; Download as (or directly from the about page -- click here)</v>
      </c>
      <c r="B5" s="17"/>
      <c r="C5" s="32" t="s">
        <v>14</v>
      </c>
      <c r="D5" s="34">
        <v>2100.0</v>
      </c>
      <c r="E5" s="20"/>
      <c r="F5" s="5"/>
      <c r="G5" s="35" t="s">
        <v>15</v>
      </c>
      <c r="H5" s="36">
        <v>510000.0</v>
      </c>
      <c r="I5" s="37"/>
      <c r="J5" s="38"/>
      <c r="K5" s="39" t="s">
        <v>16</v>
      </c>
      <c r="L5" s="41" t="s">
        <v>18</v>
      </c>
      <c r="M5" s="43" t="s">
        <v>19</v>
      </c>
      <c r="N5" s="43" t="s">
        <v>20</v>
      </c>
      <c r="O5" s="44" t="s">
        <v>21</v>
      </c>
      <c r="P5" s="45"/>
      <c r="Q5" s="47" t="s">
        <v>22</v>
      </c>
      <c r="R5" s="48" t="s">
        <v>23</v>
      </c>
      <c r="S5" s="27"/>
    </row>
    <row r="6" ht="25.5" customHeight="1">
      <c r="A6" s="50" t="s">
        <v>24</v>
      </c>
      <c r="B6" s="10"/>
      <c r="C6" s="51"/>
      <c r="D6" s="51"/>
      <c r="E6" s="10"/>
      <c r="F6" s="5"/>
      <c r="G6" s="28" t="s">
        <v>26</v>
      </c>
      <c r="H6" s="53">
        <v>0.1</v>
      </c>
      <c r="I6" s="37"/>
      <c r="J6" s="55" t="s">
        <v>28</v>
      </c>
      <c r="K6" s="56">
        <v>0.0349</v>
      </c>
      <c r="L6" s="57">
        <v>0.011</v>
      </c>
      <c r="M6" s="59">
        <v>0.008631935172362</v>
      </c>
      <c r="N6" s="59">
        <v>0.00226</v>
      </c>
      <c r="O6" s="61">
        <v>0.02</v>
      </c>
      <c r="P6" s="45"/>
      <c r="Q6" s="62" t="s">
        <v>29</v>
      </c>
      <c r="R6" s="64" t="str">
        <f>IF((R22&gt;0),concatenate("Renting by $",round(R22,0)),concatenate("Buying by $",-round(R22,0)))</f>
        <v>Renting by $53165</v>
      </c>
      <c r="S6" s="27"/>
    </row>
    <row r="7">
      <c r="B7" s="10"/>
      <c r="C7" s="10"/>
      <c r="D7" s="10"/>
      <c r="E7" s="10"/>
      <c r="F7" s="5"/>
      <c r="G7" s="28" t="s">
        <v>30</v>
      </c>
      <c r="H7" s="66">
        <v>25.0</v>
      </c>
      <c r="I7" s="37"/>
      <c r="J7" s="67" t="s">
        <v>31</v>
      </c>
      <c r="K7" s="69">
        <v>0.045</v>
      </c>
      <c r="L7" s="71">
        <v>0.011</v>
      </c>
      <c r="M7" s="72">
        <v>0.009512047442854</v>
      </c>
      <c r="N7" s="72">
        <v>0.0024</v>
      </c>
      <c r="O7" s="53">
        <v>0.02</v>
      </c>
      <c r="P7" s="45"/>
      <c r="Q7" s="73" t="s">
        <v>33</v>
      </c>
      <c r="R7" s="75" t="str">
        <f>IF((R26&gt;0),concatenate("Renting by $",round(R26,0)),concatenate("Buying by $",-round(R26,0)))</f>
        <v>Renting by $43604</v>
      </c>
      <c r="S7" s="27"/>
    </row>
    <row r="8">
      <c r="A8" s="50" t="s">
        <v>34</v>
      </c>
      <c r="B8" s="15"/>
      <c r="C8" s="15"/>
      <c r="D8" s="15"/>
      <c r="E8" s="15"/>
      <c r="F8" s="5"/>
      <c r="G8" s="28" t="s">
        <v>35</v>
      </c>
      <c r="H8" s="30">
        <f>IF((H5&gt;400000),(4475+((H5-400000)*0.02)),IF((H5&gt;250000),(2225+((H5-250000)*0.015)),IF((H5&gt;55000),(275+((H5-55000)*0.01)),(H5*0.005))))</f>
        <v>6675</v>
      </c>
      <c r="I8" s="37"/>
      <c r="J8" s="63" t="str">
        <f>("Final "&amp;(H7-10))&amp;" Years"</f>
        <v>Final 15 Years</v>
      </c>
      <c r="K8" s="78">
        <v>0.055</v>
      </c>
      <c r="L8" s="80">
        <v>0.011</v>
      </c>
      <c r="M8" s="81">
        <v>0.012196743208596</v>
      </c>
      <c r="N8" s="81">
        <v>0.0025</v>
      </c>
      <c r="O8" s="82">
        <v>0.02</v>
      </c>
      <c r="P8" s="45"/>
      <c r="Q8" s="73" t="s">
        <v>38</v>
      </c>
      <c r="R8" s="75" t="str">
        <f>IF((R31&gt;0),concatenate("Renting by $",round(R31,0)),concatenate("Buying by $",-round(R31,0)))</f>
        <v>Renting by $67414</v>
      </c>
      <c r="S8" s="27"/>
    </row>
    <row r="9" ht="25.5" customHeight="1">
      <c r="A9" s="83" t="s">
        <v>39</v>
      </c>
      <c r="B9" s="85"/>
      <c r="C9" s="87" t="s">
        <v>40</v>
      </c>
      <c r="D9" s="87" t="s">
        <v>41</v>
      </c>
      <c r="E9" s="89" t="s">
        <v>42</v>
      </c>
      <c r="F9" s="45"/>
      <c r="G9" s="28" t="s">
        <v>43</v>
      </c>
      <c r="H9" s="30">
        <f>IF((H18="YES"),IF((H5&gt;400000),(3725+((H5-400000)*0.02)),IF((H5&gt;55000),(275+((H5-55000)*0.01)),(H5*0.005))),0)</f>
        <v>5925</v>
      </c>
      <c r="I9" s="23"/>
      <c r="J9" s="90"/>
      <c r="K9" s="90"/>
      <c r="L9" s="91"/>
      <c r="M9" s="90"/>
      <c r="N9" s="90"/>
      <c r="O9" s="91"/>
      <c r="P9" s="5"/>
      <c r="Q9" s="73" t="s">
        <v>44</v>
      </c>
      <c r="R9" s="75" t="str">
        <f>IF((R41&gt;0),concatenate("Renting by $",round(R41,0)),concatenate("Buying by $",-round(R41,0)))</f>
        <v>Renting by $261303</v>
      </c>
      <c r="S9" s="27"/>
    </row>
    <row r="10" ht="25.5" customHeight="1">
      <c r="A10" s="92" t="s">
        <v>45</v>
      </c>
      <c r="B10" s="93" t="s">
        <v>28</v>
      </c>
      <c r="C10" s="94">
        <v>0.02</v>
      </c>
      <c r="D10" s="94">
        <v>0.07</v>
      </c>
      <c r="E10" s="95">
        <v>0.01</v>
      </c>
      <c r="F10" s="45"/>
      <c r="G10" s="28" t="s">
        <v>46</v>
      </c>
      <c r="H10" s="66">
        <v>250.0</v>
      </c>
      <c r="I10" s="37"/>
      <c r="J10" s="96"/>
      <c r="K10" s="44" t="s">
        <v>47</v>
      </c>
      <c r="L10" s="37"/>
      <c r="M10" s="25" t="s">
        <v>48</v>
      </c>
      <c r="N10" s="19"/>
      <c r="O10" s="23"/>
      <c r="P10" s="5"/>
      <c r="Q10" s="97" t="s">
        <v>49</v>
      </c>
      <c r="R10" s="98" t="str">
        <f>IF((R51&gt;0),concatenate("Renting by $",round(R51,0)),concatenate("Buying by $",-round(R51,0)))</f>
        <v>Renting by $716481</v>
      </c>
      <c r="S10" s="27"/>
    </row>
    <row r="11" ht="25.5" customHeight="1">
      <c r="A11" s="99" t="s">
        <v>50</v>
      </c>
      <c r="B11" s="100" t="s">
        <v>31</v>
      </c>
      <c r="C11" s="101">
        <v>0.02</v>
      </c>
      <c r="D11" s="101">
        <v>0.07</v>
      </c>
      <c r="E11" s="102">
        <v>0.01</v>
      </c>
      <c r="F11" s="45"/>
      <c r="G11" s="28" t="s">
        <v>51</v>
      </c>
      <c r="H11" s="66">
        <v>1500.0</v>
      </c>
      <c r="I11" s="37"/>
      <c r="J11" s="35" t="s">
        <v>28</v>
      </c>
      <c r="K11" s="103">
        <f>'Monthly  Mortgage Calculation'!I13</f>
        <v>2344.170296</v>
      </c>
      <c r="L11" s="37"/>
      <c r="M11" s="35" t="s">
        <v>52</v>
      </c>
      <c r="N11" s="9"/>
      <c r="O11" s="23"/>
      <c r="Q11" s="104"/>
      <c r="R11" s="104"/>
    </row>
    <row r="12">
      <c r="A12" s="5"/>
      <c r="B12" s="105" t="str">
        <f>("Final "&amp;(H7-10))&amp;" Years"</f>
        <v>Final 15 Years</v>
      </c>
      <c r="C12" s="106">
        <v>0.02</v>
      </c>
      <c r="D12" s="106">
        <v>0.07</v>
      </c>
      <c r="E12" s="107">
        <v>0.01</v>
      </c>
      <c r="F12" s="45"/>
      <c r="G12" s="28" t="s">
        <v>53</v>
      </c>
      <c r="H12" s="66">
        <v>400.0</v>
      </c>
      <c r="I12" s="37"/>
      <c r="J12" s="28" t="s">
        <v>31</v>
      </c>
      <c r="K12" s="108">
        <f>'Monthly  Mortgage Calculation'!I14</f>
        <v>2556.012118</v>
      </c>
      <c r="L12" s="37"/>
      <c r="M12" s="28" t="s">
        <v>54</v>
      </c>
      <c r="N12" s="109"/>
      <c r="O12" s="23"/>
      <c r="Q12" s="13"/>
      <c r="R12" s="13"/>
    </row>
    <row r="13">
      <c r="A13" s="110" t="s">
        <v>55</v>
      </c>
      <c r="B13" s="51"/>
      <c r="C13" s="111"/>
      <c r="D13" s="111"/>
      <c r="E13" s="51"/>
      <c r="F13" s="5"/>
      <c r="G13" s="28" t="s">
        <v>56</v>
      </c>
      <c r="H13" s="112">
        <f>IF((H7&gt;25),(IF((H6&gt;=(20/100)),0,IF((H6&gt;=(15/100)),(1.95/100),IF((H6&gt;=(10/100)),(2.2/100),IF((H6&gt;=(5/100)),(2.95/100),(100/100)))))),IF((H6&gt;=(20/100)),0,IF((H6&gt;=(15/100)),(1.8/100),IF((H6&gt;=(10/100)),(2.4/100),IF((H6&gt;=(5/100)),(3.15/100),(100/100))))))</f>
        <v>0.024</v>
      </c>
      <c r="I13" s="37"/>
      <c r="J13" s="113" t="str">
        <f>("Final "&amp;(H7-10))&amp;" Years"</f>
        <v>Final 15 Years</v>
      </c>
      <c r="K13" s="114">
        <f>'Monthly  Mortgage Calculation'!I15</f>
        <v>2726.654572</v>
      </c>
      <c r="L13" s="37"/>
      <c r="M13" s="28" t="s">
        <v>57</v>
      </c>
      <c r="N13" s="109"/>
      <c r="O13" s="23"/>
      <c r="Q13" s="115"/>
      <c r="R13" s="13"/>
    </row>
    <row r="14" ht="25.5" customHeight="1">
      <c r="A14" s="110" t="s">
        <v>58</v>
      </c>
      <c r="B14" s="17"/>
      <c r="C14" s="32" t="s">
        <v>59</v>
      </c>
      <c r="D14" s="116">
        <v>0.1</v>
      </c>
      <c r="E14" s="117"/>
      <c r="F14" s="5"/>
      <c r="G14" s="40" t="s">
        <v>60</v>
      </c>
      <c r="H14" s="84">
        <f>(((((H6*H5)+H8)+H9)+H10)+H11)+H12</f>
        <v>65750</v>
      </c>
      <c r="I14" s="23"/>
      <c r="J14" s="91"/>
      <c r="K14" s="91"/>
      <c r="L14" s="118"/>
      <c r="M14" s="40" t="s">
        <v>61</v>
      </c>
      <c r="N14" s="119"/>
      <c r="O14" s="23"/>
      <c r="Q14" s="13"/>
      <c r="R14" s="13"/>
    </row>
    <row r="15">
      <c r="A15" s="110" t="s">
        <v>62</v>
      </c>
      <c r="B15" s="10"/>
      <c r="C15" s="120" t="s">
        <v>63</v>
      </c>
      <c r="D15" s="121"/>
      <c r="E15" s="121"/>
      <c r="G15" s="90"/>
      <c r="H15" s="90"/>
      <c r="I15" s="12"/>
      <c r="J15" s="12"/>
      <c r="K15" s="12"/>
      <c r="L15" s="12"/>
      <c r="M15" s="91"/>
      <c r="N15" s="91"/>
      <c r="O15" s="12"/>
      <c r="Q15" s="115"/>
      <c r="R15" s="13"/>
    </row>
    <row r="16">
      <c r="A16" s="122" t="s">
        <v>64</v>
      </c>
      <c r="B16" s="10"/>
      <c r="C16" s="123"/>
      <c r="D16" s="123"/>
      <c r="E16" s="123"/>
      <c r="F16" s="5"/>
      <c r="G16" s="22" t="s">
        <v>65</v>
      </c>
      <c r="H16" s="19"/>
      <c r="I16" s="23"/>
      <c r="J16" s="12"/>
      <c r="K16" s="12"/>
      <c r="L16" s="12"/>
      <c r="M16" s="12"/>
      <c r="N16" s="12"/>
      <c r="O16" s="12"/>
      <c r="Q16" s="115"/>
      <c r="R16" s="13"/>
    </row>
    <row r="17" ht="25.5" customHeight="1">
      <c r="A17" s="110" t="s">
        <v>66</v>
      </c>
      <c r="B17" s="10"/>
      <c r="C17" s="51"/>
      <c r="D17" s="51"/>
      <c r="E17" s="51"/>
      <c r="F17" s="5"/>
      <c r="G17" s="35" t="s">
        <v>67</v>
      </c>
      <c r="H17" s="61">
        <v>0.06</v>
      </c>
      <c r="I17" s="23"/>
      <c r="J17" s="12"/>
      <c r="K17" s="12"/>
      <c r="L17" s="12"/>
      <c r="M17" s="12"/>
      <c r="N17" s="12"/>
      <c r="O17" s="12"/>
      <c r="Q17" s="115"/>
      <c r="R17" s="13"/>
    </row>
    <row r="18">
      <c r="A18" s="124" t="s">
        <v>68</v>
      </c>
      <c r="B18" s="10"/>
      <c r="C18" s="10"/>
      <c r="D18" s="10"/>
      <c r="E18" s="10"/>
      <c r="F18" s="5"/>
      <c r="G18" s="40" t="s">
        <v>69</v>
      </c>
      <c r="H18" s="125" t="s">
        <v>70</v>
      </c>
      <c r="I18" s="23"/>
      <c r="J18" s="12"/>
      <c r="K18" s="12"/>
      <c r="L18" s="12"/>
      <c r="M18" s="12"/>
      <c r="N18" s="12"/>
      <c r="O18" s="12"/>
      <c r="Q18" s="115"/>
    </row>
    <row r="19" ht="63.75" customHeight="1">
      <c r="B19" s="10"/>
      <c r="C19" s="10"/>
      <c r="D19" s="10"/>
      <c r="E19" s="10"/>
      <c r="G19" s="91"/>
      <c r="H19" s="91"/>
      <c r="I19" s="12"/>
      <c r="J19" s="12"/>
      <c r="K19" s="12"/>
      <c r="L19" s="12"/>
      <c r="M19" s="12"/>
      <c r="N19" s="12"/>
      <c r="O19" s="12"/>
      <c r="Q19" s="126" t="s">
        <v>71</v>
      </c>
      <c r="R19" s="126" t="s">
        <v>72</v>
      </c>
      <c r="S19" s="127"/>
    </row>
    <row r="20" ht="38.25" customHeight="1">
      <c r="B20" s="128" t="s">
        <v>0</v>
      </c>
      <c r="C20" s="128" t="s">
        <v>73</v>
      </c>
      <c r="D20" s="128" t="s">
        <v>74</v>
      </c>
      <c r="E20" s="129" t="s">
        <v>75</v>
      </c>
      <c r="G20" s="1" t="s">
        <v>76</v>
      </c>
      <c r="H20" s="1" t="s">
        <v>77</v>
      </c>
      <c r="I20" s="1" t="s">
        <v>78</v>
      </c>
      <c r="J20" s="1" t="s">
        <v>79</v>
      </c>
      <c r="K20" s="1" t="s">
        <v>80</v>
      </c>
      <c r="L20" s="1" t="s">
        <v>13</v>
      </c>
      <c r="M20" s="1" t="s">
        <v>81</v>
      </c>
      <c r="N20" s="130" t="s">
        <v>82</v>
      </c>
      <c r="O20" s="12"/>
      <c r="P20" s="131" t="s">
        <v>83</v>
      </c>
      <c r="Q20" s="132" t="s">
        <v>84</v>
      </c>
      <c r="R20" s="132" t="s">
        <v>84</v>
      </c>
      <c r="S20" s="133"/>
    </row>
    <row r="21">
      <c r="B21" s="134">
        <v>2015.0</v>
      </c>
      <c r="C21" s="135">
        <f>($D$5*12)*(1+$E$10)</f>
        <v>25452</v>
      </c>
      <c r="D21" s="135">
        <f t="shared" ref="D21:D51" si="2">K21-C21</f>
        <v>13842.9305</v>
      </c>
      <c r="E21" s="135">
        <f>H14</f>
        <v>65750</v>
      </c>
      <c r="G21" s="136">
        <f t="shared" ref="G21:G25" si="3">$K$11*12</f>
        <v>28130.04356</v>
      </c>
      <c r="H21" s="137">
        <f t="shared" ref="H21:J21" si="1">$M21*L$6</f>
        <v>5610</v>
      </c>
      <c r="I21" s="137">
        <f t="shared" si="1"/>
        <v>4402.286938</v>
      </c>
      <c r="J21" s="137">
        <f t="shared" si="1"/>
        <v>1152.6</v>
      </c>
      <c r="K21" s="136">
        <f t="shared" ref="K21:K51" si="5">((G21+H21)+I21)+J21</f>
        <v>39294.9305</v>
      </c>
      <c r="L21" s="136">
        <f>'Monthly  Mortgage Calculation'!H2</f>
        <v>470016</v>
      </c>
      <c r="M21" s="136">
        <f>H5</f>
        <v>510000</v>
      </c>
      <c r="N21" s="136">
        <f t="shared" ref="N21:N51" si="6">M21-L21</f>
        <v>39984</v>
      </c>
      <c r="O21" s="12"/>
      <c r="P21" s="138" t="s">
        <v>85</v>
      </c>
      <c r="Q21" s="139">
        <f t="shared" ref="Q21:Q51" si="7">E21-N21</f>
        <v>25766</v>
      </c>
      <c r="R21" s="140">
        <f>(E21)-((M21-($H$17*M21))-L21)</f>
        <v>56366</v>
      </c>
      <c r="S21" s="141"/>
    </row>
    <row r="22">
      <c r="B22" s="142">
        <f t="shared" ref="B22:B51" si="8">B21+1</f>
        <v>2016</v>
      </c>
      <c r="C22" s="135">
        <f t="shared" ref="C22:C25" si="9">C21*(1+C$10)</f>
        <v>25961.04</v>
      </c>
      <c r="D22" s="135">
        <f t="shared" si="2"/>
        <v>13557.18823</v>
      </c>
      <c r="E22" s="135">
        <f t="shared" ref="E22:E25" si="10">(E21)*(1+$D$10)+(1+$D$10/2)*D21</f>
        <v>84679.93306</v>
      </c>
      <c r="G22" s="136">
        <f t="shared" si="3"/>
        <v>28130.04356</v>
      </c>
      <c r="H22" s="137">
        <f t="shared" ref="H22:J22" si="4">$M22*L$6</f>
        <v>5722.2</v>
      </c>
      <c r="I22" s="137">
        <f t="shared" si="4"/>
        <v>4490.332677</v>
      </c>
      <c r="J22" s="137">
        <f t="shared" si="4"/>
        <v>1175.652</v>
      </c>
      <c r="K22" s="136">
        <f t="shared" si="5"/>
        <v>39518.22823</v>
      </c>
      <c r="L22" s="136">
        <f>'Monthly  Mortgage Calculation'!E13</f>
        <v>457981.5819</v>
      </c>
      <c r="M22" s="136">
        <f t="shared" ref="M22:M26" si="12">M21*(1+O$6)</f>
        <v>520200</v>
      </c>
      <c r="N22" s="136">
        <f t="shared" si="6"/>
        <v>62218.41812</v>
      </c>
      <c r="O22" s="12"/>
      <c r="P22" s="138" t="s">
        <v>86</v>
      </c>
      <c r="Q22" s="139">
        <f t="shared" si="7"/>
        <v>22461.51494</v>
      </c>
      <c r="R22" s="140">
        <f t="shared" ref="R22:R51" si="13">(-(E22-E$21-sum(D$21:D21))*($D$14))+E22-((M22-($H$17*M22))-L22)</f>
        <v>53164.81468</v>
      </c>
      <c r="S22" s="141"/>
    </row>
    <row r="23">
      <c r="B23" s="142">
        <f t="shared" si="8"/>
        <v>2017</v>
      </c>
      <c r="C23" s="135">
        <f t="shared" si="9"/>
        <v>26480.2608</v>
      </c>
      <c r="D23" s="135">
        <f t="shared" si="2"/>
        <v>13265.73113</v>
      </c>
      <c r="E23" s="135">
        <f t="shared" si="10"/>
        <v>104639.2182</v>
      </c>
      <c r="G23" s="136">
        <f t="shared" si="3"/>
        <v>28130.04356</v>
      </c>
      <c r="H23" s="137">
        <f t="shared" ref="H23:J23" si="11">$M23*L$6</f>
        <v>5836.644</v>
      </c>
      <c r="I23" s="137">
        <f t="shared" si="11"/>
        <v>4580.13933</v>
      </c>
      <c r="J23" s="137">
        <f t="shared" si="11"/>
        <v>1199.16504</v>
      </c>
      <c r="K23" s="136">
        <f t="shared" si="5"/>
        <v>39745.99193</v>
      </c>
      <c r="L23" s="136">
        <f>'Monthly  Mortgage Calculation'!E25</f>
        <v>445523.4981</v>
      </c>
      <c r="M23" s="136">
        <f t="shared" si="12"/>
        <v>530604</v>
      </c>
      <c r="N23" s="136">
        <f t="shared" si="6"/>
        <v>85080.50195</v>
      </c>
      <c r="O23" s="12"/>
      <c r="P23" s="138" t="s">
        <v>87</v>
      </c>
      <c r="Q23" s="139">
        <f t="shared" si="7"/>
        <v>19558.71625</v>
      </c>
      <c r="R23" s="140">
        <f t="shared" si="13"/>
        <v>50246.04631</v>
      </c>
      <c r="S23" s="141"/>
    </row>
    <row r="24">
      <c r="B24" s="142">
        <f t="shared" si="8"/>
        <v>2018</v>
      </c>
      <c r="C24" s="135">
        <f t="shared" si="9"/>
        <v>27009.86602</v>
      </c>
      <c r="D24" s="135">
        <f t="shared" si="2"/>
        <v>12968.44488</v>
      </c>
      <c r="E24" s="135">
        <f t="shared" si="10"/>
        <v>125693.9952</v>
      </c>
      <c r="G24" s="136">
        <f t="shared" si="3"/>
        <v>28130.04356</v>
      </c>
      <c r="H24" s="137">
        <f t="shared" ref="H24:J24" si="14">$M24*L$6</f>
        <v>5953.37688</v>
      </c>
      <c r="I24" s="137">
        <f t="shared" si="14"/>
        <v>4671.742117</v>
      </c>
      <c r="J24" s="137">
        <f t="shared" si="14"/>
        <v>1223.148341</v>
      </c>
      <c r="K24" s="136">
        <f t="shared" si="5"/>
        <v>39978.3109</v>
      </c>
      <c r="L24" s="136">
        <f>'Monthly  Mortgage Calculation'!E37</f>
        <v>432626.8336</v>
      </c>
      <c r="M24" s="136">
        <f t="shared" si="12"/>
        <v>541216.08</v>
      </c>
      <c r="N24" s="136">
        <f t="shared" si="6"/>
        <v>108589.2464</v>
      </c>
      <c r="O24" s="12"/>
      <c r="P24" s="138" t="s">
        <v>88</v>
      </c>
      <c r="Q24" s="139">
        <f t="shared" si="7"/>
        <v>17104.74878</v>
      </c>
      <c r="R24" s="140">
        <f t="shared" si="13"/>
        <v>47649.89904</v>
      </c>
      <c r="S24" s="141"/>
    </row>
    <row r="25">
      <c r="B25" s="142">
        <f t="shared" si="8"/>
        <v>2019</v>
      </c>
      <c r="C25" s="135">
        <f t="shared" si="9"/>
        <v>27550.06334</v>
      </c>
      <c r="D25" s="135">
        <f t="shared" si="2"/>
        <v>12665.21291</v>
      </c>
      <c r="E25" s="135">
        <f t="shared" si="10"/>
        <v>147914.9153</v>
      </c>
      <c r="G25" s="136">
        <f t="shared" si="3"/>
        <v>28130.04356</v>
      </c>
      <c r="H25" s="137">
        <f t="shared" ref="H25:J25" si="15">$M25*L$6</f>
        <v>6072.444418</v>
      </c>
      <c r="I25" s="137">
        <f t="shared" si="15"/>
        <v>4765.176959</v>
      </c>
      <c r="J25" s="137">
        <f t="shared" si="15"/>
        <v>1247.611308</v>
      </c>
      <c r="K25" s="136">
        <f t="shared" si="5"/>
        <v>40215.27624</v>
      </c>
      <c r="L25" s="136">
        <f>'Monthly  Mortgage Calculation'!E49</f>
        <v>419276.1485</v>
      </c>
      <c r="M25" s="136">
        <f t="shared" si="12"/>
        <v>552040.4016</v>
      </c>
      <c r="N25" s="136">
        <f t="shared" si="6"/>
        <v>132764.2531</v>
      </c>
      <c r="O25" s="12"/>
      <c r="P25" s="138" t="s">
        <v>89</v>
      </c>
      <c r="Q25" s="139">
        <f t="shared" si="7"/>
        <v>15150.66217</v>
      </c>
      <c r="R25" s="140">
        <f t="shared" si="13"/>
        <v>45420.02421</v>
      </c>
      <c r="S25" s="141"/>
    </row>
    <row r="26">
      <c r="B26" s="142">
        <f t="shared" si="8"/>
        <v>2020</v>
      </c>
      <c r="C26" s="135">
        <f>((C25*(1+C$10)))*(1+E11)/(1+E10)</f>
        <v>28101.0646</v>
      </c>
      <c r="D26" s="135">
        <f t="shared" si="2"/>
        <v>15472.4242</v>
      </c>
      <c r="E26" s="135">
        <f t="shared" ref="E26:E30" si="17">(E25)*(1+$D$11)+(1+$D$11/2)*D25</f>
        <v>171377.4547</v>
      </c>
      <c r="G26" s="136">
        <f t="shared" ref="G26:G30" si="18">$K$12*12</f>
        <v>30672.14542</v>
      </c>
      <c r="H26" s="137">
        <f t="shared" ref="H26:J26" si="16">$M26*L$7</f>
        <v>6193.893306</v>
      </c>
      <c r="I26" s="137">
        <f t="shared" si="16"/>
        <v>5356.05518</v>
      </c>
      <c r="J26" s="137">
        <f t="shared" si="16"/>
        <v>1351.394903</v>
      </c>
      <c r="K26" s="136">
        <f t="shared" si="5"/>
        <v>43573.48881</v>
      </c>
      <c r="L26" s="136">
        <f>'Monthly  Mortgage Calculation'!E61</f>
        <v>405455.4591</v>
      </c>
      <c r="M26" s="136">
        <f t="shared" si="12"/>
        <v>563081.2096</v>
      </c>
      <c r="N26" s="136">
        <f t="shared" si="6"/>
        <v>157625.7505</v>
      </c>
      <c r="O26" s="12"/>
      <c r="P26" s="138" t="s">
        <v>90</v>
      </c>
      <c r="Q26" s="139">
        <f t="shared" si="7"/>
        <v>13751.70421</v>
      </c>
      <c r="R26" s="140">
        <f t="shared" si="13"/>
        <v>43603.78208</v>
      </c>
      <c r="S26" s="141"/>
    </row>
    <row r="27">
      <c r="B27" s="142">
        <f t="shared" si="8"/>
        <v>2021</v>
      </c>
      <c r="C27" s="135">
        <f t="shared" ref="C27:C31" si="20">C26*(1+C$11)</f>
        <v>28663.0859</v>
      </c>
      <c r="D27" s="135">
        <f t="shared" si="2"/>
        <v>15168.42978</v>
      </c>
      <c r="E27" s="135">
        <f t="shared" si="17"/>
        <v>199387.8356</v>
      </c>
      <c r="G27" s="136">
        <f t="shared" si="18"/>
        <v>30672.14542</v>
      </c>
      <c r="H27" s="137">
        <f t="shared" ref="H27:J27" si="19">$M27*L$7</f>
        <v>6317.771172</v>
      </c>
      <c r="I27" s="137">
        <f t="shared" si="19"/>
        <v>5463.176284</v>
      </c>
      <c r="J27" s="137">
        <f t="shared" si="19"/>
        <v>1378.422801</v>
      </c>
      <c r="K27" s="136">
        <f t="shared" si="5"/>
        <v>43831.51567</v>
      </c>
      <c r="L27" s="136">
        <f>'Monthly  Mortgage Calculation'!E73</f>
        <v>392599.4813</v>
      </c>
      <c r="M27" s="136">
        <f t="shared" ref="M27:M31" si="22">M26*(1+O$7)</f>
        <v>574342.8338</v>
      </c>
      <c r="N27" s="136">
        <f t="shared" si="6"/>
        <v>181743.3525</v>
      </c>
      <c r="O27" s="12"/>
      <c r="P27" s="138" t="s">
        <v>91</v>
      </c>
      <c r="Q27" s="139">
        <f t="shared" si="7"/>
        <v>17644.4831</v>
      </c>
      <c r="R27" s="140">
        <f t="shared" si="13"/>
        <v>46918.46275</v>
      </c>
      <c r="S27" s="141"/>
    </row>
    <row r="28">
      <c r="B28" s="142">
        <f t="shared" si="8"/>
        <v>2022</v>
      </c>
      <c r="C28" s="135">
        <f t="shared" si="20"/>
        <v>29236.34761</v>
      </c>
      <c r="D28" s="135">
        <f t="shared" si="2"/>
        <v>14858.35547</v>
      </c>
      <c r="E28" s="135">
        <f t="shared" si="17"/>
        <v>229044.3089</v>
      </c>
      <c r="G28" s="136">
        <f t="shared" si="18"/>
        <v>30672.14542</v>
      </c>
      <c r="H28" s="137">
        <f t="shared" ref="H28:J28" si="21">$M28*L$7</f>
        <v>6444.126596</v>
      </c>
      <c r="I28" s="137">
        <f t="shared" si="21"/>
        <v>5572.439809</v>
      </c>
      <c r="J28" s="137">
        <f t="shared" si="21"/>
        <v>1405.991257</v>
      </c>
      <c r="K28" s="136">
        <f t="shared" si="5"/>
        <v>44094.70308</v>
      </c>
      <c r="L28" s="136">
        <f>'Monthly  Mortgage Calculation'!E85</f>
        <v>379158.4762</v>
      </c>
      <c r="M28" s="136">
        <f t="shared" si="22"/>
        <v>585829.6905</v>
      </c>
      <c r="N28" s="136">
        <f t="shared" si="6"/>
        <v>206671.2143</v>
      </c>
      <c r="O28" s="12"/>
      <c r="P28" s="138" t="s">
        <v>92</v>
      </c>
      <c r="Q28" s="139">
        <f t="shared" si="7"/>
        <v>22373.09459</v>
      </c>
      <c r="R28" s="140">
        <f t="shared" si="13"/>
        <v>50887.48129</v>
      </c>
      <c r="S28" s="141"/>
    </row>
    <row r="29">
      <c r="B29" s="142">
        <f t="shared" si="8"/>
        <v>2023</v>
      </c>
      <c r="C29" s="135">
        <f t="shared" si="20"/>
        <v>29821.07457</v>
      </c>
      <c r="D29" s="135">
        <f t="shared" si="2"/>
        <v>14542.07967</v>
      </c>
      <c r="E29" s="135">
        <f t="shared" si="17"/>
        <v>260455.8085</v>
      </c>
      <c r="G29" s="136">
        <f t="shared" si="18"/>
        <v>30672.14542</v>
      </c>
      <c r="H29" s="137">
        <f t="shared" ref="H29:J29" si="23">$M29*L$7</f>
        <v>6573.009127</v>
      </c>
      <c r="I29" s="137">
        <f t="shared" si="23"/>
        <v>5683.888606</v>
      </c>
      <c r="J29" s="137">
        <f t="shared" si="23"/>
        <v>1434.111082</v>
      </c>
      <c r="K29" s="136">
        <f t="shared" si="5"/>
        <v>44363.15423</v>
      </c>
      <c r="L29" s="136">
        <f>'Monthly  Mortgage Calculation'!E97</f>
        <v>365105.8213</v>
      </c>
      <c r="M29" s="136">
        <f t="shared" si="22"/>
        <v>597546.2843</v>
      </c>
      <c r="N29" s="136">
        <f t="shared" si="6"/>
        <v>232440.463</v>
      </c>
      <c r="O29" s="12"/>
      <c r="P29" s="138" t="s">
        <v>93</v>
      </c>
      <c r="Q29" s="139">
        <f t="shared" si="7"/>
        <v>28015.34543</v>
      </c>
      <c r="R29" s="140">
        <f t="shared" si="13"/>
        <v>55577.41335</v>
      </c>
      <c r="S29" s="141"/>
    </row>
    <row r="30">
      <c r="B30" s="142">
        <f t="shared" si="8"/>
        <v>2024</v>
      </c>
      <c r="C30" s="135">
        <f t="shared" si="20"/>
        <v>30417.49606</v>
      </c>
      <c r="D30" s="135">
        <f t="shared" si="2"/>
        <v>14219.47835</v>
      </c>
      <c r="E30" s="135">
        <f t="shared" si="17"/>
        <v>293738.7675</v>
      </c>
      <c r="G30" s="136">
        <f t="shared" si="18"/>
        <v>30672.14542</v>
      </c>
      <c r="H30" s="137">
        <f t="shared" ref="H30:J30" si="24">$M30*L$7</f>
        <v>6704.46931</v>
      </c>
      <c r="I30" s="137">
        <f t="shared" si="24"/>
        <v>5797.566378</v>
      </c>
      <c r="J30" s="137">
        <f t="shared" si="24"/>
        <v>1462.793304</v>
      </c>
      <c r="K30" s="136">
        <f t="shared" si="5"/>
        <v>44636.97441</v>
      </c>
      <c r="L30" s="136">
        <f>'Monthly  Mortgage Calculation'!E109</f>
        <v>350413.6828</v>
      </c>
      <c r="M30" s="136">
        <f t="shared" si="22"/>
        <v>609497.21</v>
      </c>
      <c r="N30" s="136">
        <f t="shared" si="6"/>
        <v>259083.5272</v>
      </c>
      <c r="O30" s="12"/>
      <c r="P30" s="138" t="s">
        <v>94</v>
      </c>
      <c r="Q30" s="139">
        <f t="shared" si="7"/>
        <v>34655.24028</v>
      </c>
      <c r="R30" s="140">
        <f t="shared" si="13"/>
        <v>61060.2758</v>
      </c>
      <c r="S30" s="141"/>
    </row>
    <row r="31">
      <c r="B31" s="142">
        <f t="shared" si="8"/>
        <v>2025</v>
      </c>
      <c r="C31" s="135">
        <f t="shared" si="20"/>
        <v>31025.84598</v>
      </c>
      <c r="D31" s="135">
        <f t="shared" si="2"/>
        <v>17669.34405</v>
      </c>
      <c r="E31" s="135">
        <f t="shared" ref="E31:E51" si="26">(E30)*(1+$D$12)+(1+$D$12/2)*D30</f>
        <v>329017.6413</v>
      </c>
      <c r="G31" s="136">
        <f t="shared" ref="G31:G51" si="27">IF((((B31-$B$21)+1)&gt;$H$7),0,($K$13*12))</f>
        <v>32719.85487</v>
      </c>
      <c r="H31" s="137">
        <f t="shared" ref="H31:J31" si="25">$M31*L$8</f>
        <v>6838.558696</v>
      </c>
      <c r="I31" s="137">
        <f t="shared" si="25"/>
        <v>7582.558576</v>
      </c>
      <c r="J31" s="137">
        <f t="shared" si="25"/>
        <v>1554.217885</v>
      </c>
      <c r="K31" s="136">
        <f t="shared" si="5"/>
        <v>48695.19002</v>
      </c>
      <c r="L31" s="136">
        <f>'Monthly  Mortgage Calculation'!E121</f>
        <v>335052.9601</v>
      </c>
      <c r="M31" s="136">
        <f t="shared" si="22"/>
        <v>621687.1542</v>
      </c>
      <c r="N31" s="136">
        <f t="shared" si="6"/>
        <v>286634.1941</v>
      </c>
      <c r="O31" s="12"/>
      <c r="P31" s="138" t="s">
        <v>95</v>
      </c>
      <c r="Q31" s="139">
        <f t="shared" si="7"/>
        <v>42383.44726</v>
      </c>
      <c r="R31" s="140">
        <f t="shared" si="13"/>
        <v>67413.93989</v>
      </c>
      <c r="S31" s="141"/>
    </row>
    <row r="32">
      <c r="B32" s="142">
        <f t="shared" si="8"/>
        <v>2026</v>
      </c>
      <c r="C32" s="135">
        <f>((C31*(1+C$12)))</f>
        <v>31646.3629</v>
      </c>
      <c r="D32" s="135">
        <f t="shared" si="2"/>
        <v>17368.33383</v>
      </c>
      <c r="E32" s="135">
        <f t="shared" si="26"/>
        <v>370336.6473</v>
      </c>
      <c r="G32" s="136">
        <f t="shared" si="27"/>
        <v>32719.85487</v>
      </c>
      <c r="H32" s="137">
        <f t="shared" ref="H32:J32" si="28">$M32*L$8</f>
        <v>6975.32987</v>
      </c>
      <c r="I32" s="137">
        <f t="shared" si="28"/>
        <v>7734.209747</v>
      </c>
      <c r="J32" s="137">
        <f t="shared" si="28"/>
        <v>1585.302243</v>
      </c>
      <c r="K32" s="136">
        <f t="shared" si="5"/>
        <v>49014.69673</v>
      </c>
      <c r="L32" s="136">
        <f>'Monthly  Mortgage Calculation'!E133</f>
        <v>320186.4386</v>
      </c>
      <c r="M32" s="136">
        <f t="shared" ref="M32:M51" si="30">M31*(1+O$8)</f>
        <v>634120.8973</v>
      </c>
      <c r="N32" s="136">
        <f t="shared" si="6"/>
        <v>313934.4587</v>
      </c>
      <c r="O32" s="12"/>
      <c r="P32" s="138" t="s">
        <v>96</v>
      </c>
      <c r="Q32" s="139">
        <f t="shared" si="7"/>
        <v>56402.18866</v>
      </c>
      <c r="R32" s="140">
        <f t="shared" si="13"/>
        <v>79813.73968</v>
      </c>
      <c r="S32" s="141"/>
    </row>
    <row r="33">
      <c r="B33" s="142">
        <f t="shared" si="8"/>
        <v>2027</v>
      </c>
      <c r="C33" s="135">
        <f t="shared" ref="C33:C51" si="31">C32*(1+C$12)</f>
        <v>32279.29016</v>
      </c>
      <c r="D33" s="135">
        <f t="shared" si="2"/>
        <v>17061.30341</v>
      </c>
      <c r="E33" s="135">
        <f t="shared" si="26"/>
        <v>414236.4381</v>
      </c>
      <c r="G33" s="136">
        <f t="shared" si="27"/>
        <v>32719.85487</v>
      </c>
      <c r="H33" s="137">
        <f t="shared" ref="H33:J33" si="29">$M33*L$8</f>
        <v>7114.836467</v>
      </c>
      <c r="I33" s="137">
        <f t="shared" si="29"/>
        <v>7888.893942</v>
      </c>
      <c r="J33" s="137">
        <f t="shared" si="29"/>
        <v>1617.008288</v>
      </c>
      <c r="K33" s="136">
        <f t="shared" si="5"/>
        <v>49340.59356</v>
      </c>
      <c r="L33" s="136">
        <f>'Monthly  Mortgage Calculation'!E145</f>
        <v>304491.0156</v>
      </c>
      <c r="M33" s="136">
        <f t="shared" si="30"/>
        <v>646803.3152</v>
      </c>
      <c r="N33" s="136">
        <f t="shared" si="6"/>
        <v>342312.2996</v>
      </c>
      <c r="O33" s="12"/>
      <c r="P33" s="138" t="s">
        <v>97</v>
      </c>
      <c r="Q33" s="139">
        <f t="shared" si="7"/>
        <v>71924.13855</v>
      </c>
      <c r="R33" s="140">
        <f t="shared" si="13"/>
        <v>93443.48895</v>
      </c>
      <c r="S33" s="141"/>
    </row>
    <row r="34">
      <c r="B34" s="142">
        <f t="shared" si="8"/>
        <v>2028</v>
      </c>
      <c r="C34" s="135">
        <f t="shared" si="31"/>
        <v>32924.87596</v>
      </c>
      <c r="D34" s="135">
        <f t="shared" si="2"/>
        <v>16748.13238</v>
      </c>
      <c r="E34" s="135">
        <f t="shared" si="26"/>
        <v>460891.4378</v>
      </c>
      <c r="G34" s="136">
        <f t="shared" si="27"/>
        <v>32719.85487</v>
      </c>
      <c r="H34" s="137">
        <f t="shared" ref="H34:J34" si="32">$M34*L$8</f>
        <v>7257.133197</v>
      </c>
      <c r="I34" s="137">
        <f t="shared" si="32"/>
        <v>8046.671821</v>
      </c>
      <c r="J34" s="137">
        <f t="shared" si="32"/>
        <v>1649.348454</v>
      </c>
      <c r="K34" s="136">
        <f t="shared" si="5"/>
        <v>49673.00834</v>
      </c>
      <c r="L34" s="136">
        <f>'Monthly  Mortgage Calculation'!E157</f>
        <v>287920.4747</v>
      </c>
      <c r="M34" s="136">
        <f t="shared" si="30"/>
        <v>659739.3815</v>
      </c>
      <c r="N34" s="136">
        <f t="shared" si="6"/>
        <v>371818.9068</v>
      </c>
      <c r="O34" s="12"/>
      <c r="P34" s="138" t="s">
        <v>98</v>
      </c>
      <c r="Q34" s="139">
        <f t="shared" si="7"/>
        <v>89072.53103</v>
      </c>
      <c r="R34" s="140">
        <f t="shared" si="13"/>
        <v>108408.6758</v>
      </c>
      <c r="S34" s="141"/>
    </row>
    <row r="35">
      <c r="B35" s="142">
        <f t="shared" si="8"/>
        <v>2029</v>
      </c>
      <c r="C35" s="135">
        <f t="shared" si="31"/>
        <v>33583.37348</v>
      </c>
      <c r="D35" s="135">
        <f t="shared" si="2"/>
        <v>16428.69793</v>
      </c>
      <c r="E35" s="135">
        <f t="shared" si="26"/>
        <v>510488.1555</v>
      </c>
      <c r="G35" s="136">
        <f t="shared" si="27"/>
        <v>32719.85487</v>
      </c>
      <c r="H35" s="137">
        <f t="shared" ref="H35:J35" si="33">$M35*L$8</f>
        <v>7402.275861</v>
      </c>
      <c r="I35" s="137">
        <f t="shared" si="33"/>
        <v>8207.605258</v>
      </c>
      <c r="J35" s="137">
        <f t="shared" si="33"/>
        <v>1682.335423</v>
      </c>
      <c r="K35" s="136">
        <f t="shared" si="5"/>
        <v>50012.07141</v>
      </c>
      <c r="L35" s="136">
        <f>'Monthly  Mortgage Calculation'!E169</f>
        <v>270426.0226</v>
      </c>
      <c r="M35" s="136">
        <f t="shared" si="30"/>
        <v>672934.1692</v>
      </c>
      <c r="N35" s="136">
        <f t="shared" si="6"/>
        <v>402508.1466</v>
      </c>
      <c r="O35" s="12"/>
      <c r="P35" s="138" t="s">
        <v>99</v>
      </c>
      <c r="Q35" s="139">
        <f t="shared" si="7"/>
        <v>107980.0089</v>
      </c>
      <c r="R35" s="140">
        <f t="shared" si="13"/>
        <v>124822.9824</v>
      </c>
      <c r="S35" s="141"/>
    </row>
    <row r="36">
      <c r="B36" s="142">
        <f t="shared" si="8"/>
        <v>2030</v>
      </c>
      <c r="C36" s="135">
        <f t="shared" si="31"/>
        <v>34255.04095</v>
      </c>
      <c r="D36" s="135">
        <f t="shared" si="2"/>
        <v>16102.87479</v>
      </c>
      <c r="E36" s="135">
        <f t="shared" si="26"/>
        <v>563226.0287</v>
      </c>
      <c r="G36" s="136">
        <f t="shared" si="27"/>
        <v>32719.85487</v>
      </c>
      <c r="H36" s="137">
        <f t="shared" ref="H36:J36" si="34">$M36*L$8</f>
        <v>7550.321378</v>
      </c>
      <c r="I36" s="137">
        <f t="shared" si="34"/>
        <v>8371.757363</v>
      </c>
      <c r="J36" s="137">
        <f t="shared" si="34"/>
        <v>1715.982131</v>
      </c>
      <c r="K36" s="136">
        <f t="shared" si="5"/>
        <v>50357.91574</v>
      </c>
      <c r="L36" s="136">
        <f>'Monthly  Mortgage Calculation'!E181</f>
        <v>251956.1454</v>
      </c>
      <c r="M36" s="136">
        <f t="shared" si="30"/>
        <v>686392.8525</v>
      </c>
      <c r="N36" s="136">
        <f t="shared" si="6"/>
        <v>434436.7071</v>
      </c>
      <c r="O36" s="12"/>
      <c r="P36" s="138" t="s">
        <v>100</v>
      </c>
      <c r="Q36" s="139">
        <f t="shared" si="7"/>
        <v>128789.3216</v>
      </c>
      <c r="R36" s="140">
        <f t="shared" si="13"/>
        <v>142808.8986</v>
      </c>
      <c r="S36" s="141"/>
    </row>
    <row r="37">
      <c r="B37" s="142">
        <f t="shared" si="8"/>
        <v>2031</v>
      </c>
      <c r="C37" s="135">
        <f t="shared" si="31"/>
        <v>34940.14177</v>
      </c>
      <c r="D37" s="135">
        <f t="shared" si="2"/>
        <v>15770.53519</v>
      </c>
      <c r="E37" s="135">
        <f t="shared" si="26"/>
        <v>619318.3262</v>
      </c>
      <c r="G37" s="136">
        <f t="shared" si="27"/>
        <v>32719.85487</v>
      </c>
      <c r="H37" s="137">
        <f t="shared" ref="H37:J37" si="35">$M37*L$8</f>
        <v>7701.327806</v>
      </c>
      <c r="I37" s="137">
        <f t="shared" si="35"/>
        <v>8539.19251</v>
      </c>
      <c r="J37" s="137">
        <f t="shared" si="35"/>
        <v>1750.301774</v>
      </c>
      <c r="K37" s="136">
        <f t="shared" si="5"/>
        <v>50710.67696</v>
      </c>
      <c r="L37" s="136">
        <f>'Monthly  Mortgage Calculation'!E193</f>
        <v>232456.4571</v>
      </c>
      <c r="M37" s="136">
        <f t="shared" si="30"/>
        <v>700120.7096</v>
      </c>
      <c r="N37" s="136">
        <f t="shared" si="6"/>
        <v>467664.2525</v>
      </c>
      <c r="O37" s="12"/>
      <c r="P37" s="138" t="s">
        <v>101</v>
      </c>
      <c r="Q37" s="139">
        <f t="shared" si="7"/>
        <v>151654.0737</v>
      </c>
      <c r="R37" s="140">
        <f t="shared" si="13"/>
        <v>162498.3798</v>
      </c>
      <c r="S37" s="141"/>
    </row>
    <row r="38">
      <c r="B38" s="142">
        <f t="shared" si="8"/>
        <v>2032</v>
      </c>
      <c r="C38" s="135">
        <f t="shared" si="31"/>
        <v>35638.9446</v>
      </c>
      <c r="D38" s="135">
        <f t="shared" si="2"/>
        <v>15431.5488</v>
      </c>
      <c r="E38" s="135">
        <f t="shared" si="26"/>
        <v>678993.1129</v>
      </c>
      <c r="G38" s="136">
        <f t="shared" si="27"/>
        <v>32719.85487</v>
      </c>
      <c r="H38" s="137">
        <f t="shared" ref="H38:J38" si="36">$M38*L$8</f>
        <v>7855.354362</v>
      </c>
      <c r="I38" s="137">
        <f t="shared" si="36"/>
        <v>8709.97636</v>
      </c>
      <c r="J38" s="137">
        <f t="shared" si="36"/>
        <v>1785.307809</v>
      </c>
      <c r="K38" s="136">
        <f t="shared" si="5"/>
        <v>51070.4934</v>
      </c>
      <c r="L38" s="136">
        <f>'Monthly  Mortgage Calculation'!E205</f>
        <v>211869.5394</v>
      </c>
      <c r="M38" s="136">
        <f t="shared" si="30"/>
        <v>714123.1238</v>
      </c>
      <c r="N38" s="136">
        <f t="shared" si="6"/>
        <v>502253.5844</v>
      </c>
      <c r="O38" s="12"/>
      <c r="P38" s="138" t="s">
        <v>102</v>
      </c>
      <c r="Q38" s="139">
        <f t="shared" si="7"/>
        <v>176739.5285</v>
      </c>
      <c r="R38" s="140">
        <f t="shared" si="13"/>
        <v>184033.5543</v>
      </c>
      <c r="S38" s="141"/>
    </row>
    <row r="39">
      <c r="B39" s="142">
        <f t="shared" si="8"/>
        <v>2033</v>
      </c>
      <c r="C39" s="135">
        <f t="shared" si="31"/>
        <v>36351.72349</v>
      </c>
      <c r="D39" s="135">
        <f t="shared" si="2"/>
        <v>15085.78267</v>
      </c>
      <c r="E39" s="135">
        <f t="shared" si="26"/>
        <v>742494.2838</v>
      </c>
      <c r="G39" s="136">
        <f t="shared" si="27"/>
        <v>32719.85487</v>
      </c>
      <c r="H39" s="137">
        <f t="shared" ref="H39:J39" si="37">$M39*L$8</f>
        <v>8012.461449</v>
      </c>
      <c r="I39" s="137">
        <f t="shared" si="37"/>
        <v>8884.175887</v>
      </c>
      <c r="J39" s="137">
        <f t="shared" si="37"/>
        <v>1821.013966</v>
      </c>
      <c r="K39" s="136">
        <f t="shared" si="5"/>
        <v>51437.50617</v>
      </c>
      <c r="L39" s="136">
        <f>'Monthly  Mortgage Calculation'!E217</f>
        <v>190134.7723</v>
      </c>
      <c r="M39" s="136">
        <f t="shared" si="30"/>
        <v>728405.5863</v>
      </c>
      <c r="N39" s="136">
        <f t="shared" si="6"/>
        <v>538270.814</v>
      </c>
      <c r="O39" s="12"/>
      <c r="P39" s="138" t="s">
        <v>103</v>
      </c>
      <c r="Q39" s="139">
        <f t="shared" si="7"/>
        <v>204223.4698</v>
      </c>
      <c r="R39" s="140">
        <f t="shared" si="13"/>
        <v>207567.4812</v>
      </c>
      <c r="S39" s="141"/>
    </row>
    <row r="40">
      <c r="B40" s="142">
        <f t="shared" si="8"/>
        <v>2034</v>
      </c>
      <c r="C40" s="135">
        <f t="shared" si="31"/>
        <v>37078.75796</v>
      </c>
      <c r="D40" s="135">
        <f t="shared" si="2"/>
        <v>14733.10123</v>
      </c>
      <c r="E40" s="135">
        <f t="shared" si="26"/>
        <v>810082.6688</v>
      </c>
      <c r="G40" s="136">
        <f t="shared" si="27"/>
        <v>32719.85487</v>
      </c>
      <c r="H40" s="137">
        <f t="shared" ref="H40:J40" si="38">$M40*L$8</f>
        <v>8172.710678</v>
      </c>
      <c r="I40" s="137">
        <f t="shared" si="38"/>
        <v>9061.859405</v>
      </c>
      <c r="J40" s="137">
        <f t="shared" si="38"/>
        <v>1857.434245</v>
      </c>
      <c r="K40" s="136">
        <f t="shared" si="5"/>
        <v>51811.85919</v>
      </c>
      <c r="L40" s="136">
        <f>'Monthly  Mortgage Calculation'!E229</f>
        <v>167188.1561</v>
      </c>
      <c r="M40" s="136">
        <f t="shared" si="30"/>
        <v>742973.698</v>
      </c>
      <c r="N40" s="136">
        <f t="shared" si="6"/>
        <v>575785.5419</v>
      </c>
      <c r="O40" s="12"/>
      <c r="P40" s="138" t="s">
        <v>104</v>
      </c>
      <c r="Q40" s="139">
        <f t="shared" si="7"/>
        <v>234297.1268</v>
      </c>
      <c r="R40" s="140">
        <f t="shared" si="13"/>
        <v>233264.9647</v>
      </c>
      <c r="S40" s="141"/>
    </row>
    <row r="41">
      <c r="B41" s="142">
        <f t="shared" si="8"/>
        <v>2035</v>
      </c>
      <c r="C41" s="135">
        <f t="shared" si="31"/>
        <v>37820.33312</v>
      </c>
      <c r="D41" s="135">
        <f t="shared" si="2"/>
        <v>14373.36616</v>
      </c>
      <c r="E41" s="135">
        <f t="shared" si="26"/>
        <v>882037.2154</v>
      </c>
      <c r="G41" s="136">
        <f t="shared" si="27"/>
        <v>32719.85487</v>
      </c>
      <c r="H41" s="137">
        <f t="shared" ref="H41:J41" si="39">$M41*L$8</f>
        <v>8336.164891</v>
      </c>
      <c r="I41" s="137">
        <f t="shared" si="39"/>
        <v>9243.096593</v>
      </c>
      <c r="J41" s="137">
        <f t="shared" si="39"/>
        <v>1894.58293</v>
      </c>
      <c r="K41" s="136">
        <f t="shared" si="5"/>
        <v>52193.69928</v>
      </c>
      <c r="L41" s="136">
        <f>'Monthly  Mortgage Calculation'!E241</f>
        <v>142962.1226</v>
      </c>
      <c r="M41" s="136">
        <f t="shared" si="30"/>
        <v>757833.1719</v>
      </c>
      <c r="N41" s="136">
        <f t="shared" si="6"/>
        <v>614871.0494</v>
      </c>
      <c r="O41" s="12"/>
      <c r="P41" s="138" t="s">
        <v>105</v>
      </c>
      <c r="Q41" s="139">
        <f t="shared" si="7"/>
        <v>267166.166</v>
      </c>
      <c r="R41" s="140">
        <f t="shared" si="13"/>
        <v>261303.4277</v>
      </c>
      <c r="S41" s="141"/>
    </row>
    <row r="42">
      <c r="B42" s="142">
        <f t="shared" si="8"/>
        <v>2036</v>
      </c>
      <c r="C42" s="135">
        <f t="shared" si="31"/>
        <v>38576.73978</v>
      </c>
      <c r="D42" s="135">
        <f t="shared" si="2"/>
        <v>14006.43638</v>
      </c>
      <c r="E42" s="135">
        <f t="shared" si="26"/>
        <v>958656.2544</v>
      </c>
      <c r="G42" s="136">
        <f t="shared" si="27"/>
        <v>32719.85487</v>
      </c>
      <c r="H42" s="137">
        <f t="shared" ref="H42:J42" si="40">$M42*L$8</f>
        <v>8502.888189</v>
      </c>
      <c r="I42" s="137">
        <f t="shared" si="40"/>
        <v>9427.958525</v>
      </c>
      <c r="J42" s="137">
        <f t="shared" si="40"/>
        <v>1932.474588</v>
      </c>
      <c r="K42" s="136">
        <f t="shared" si="5"/>
        <v>52583.17617</v>
      </c>
      <c r="L42" s="136">
        <f>'Monthly  Mortgage Calculation'!E253</f>
        <v>117385.3363</v>
      </c>
      <c r="M42" s="136">
        <f t="shared" si="30"/>
        <v>772989.8354</v>
      </c>
      <c r="N42" s="136">
        <f t="shared" si="6"/>
        <v>655604.4991</v>
      </c>
      <c r="O42" s="12"/>
      <c r="P42" s="138" t="s">
        <v>106</v>
      </c>
      <c r="Q42" s="139">
        <f t="shared" si="7"/>
        <v>303051.7553</v>
      </c>
      <c r="R42" s="140">
        <f t="shared" si="13"/>
        <v>291873.8496</v>
      </c>
      <c r="S42" s="141"/>
    </row>
    <row r="43">
      <c r="B43" s="142">
        <f t="shared" si="8"/>
        <v>2037</v>
      </c>
      <c r="C43" s="135">
        <f t="shared" si="31"/>
        <v>39348.27458</v>
      </c>
      <c r="D43" s="135">
        <f t="shared" si="2"/>
        <v>13632.16801</v>
      </c>
      <c r="E43" s="135">
        <f t="shared" si="26"/>
        <v>1040258.854</v>
      </c>
      <c r="G43" s="136">
        <f t="shared" si="27"/>
        <v>32719.85487</v>
      </c>
      <c r="H43" s="137">
        <f t="shared" ref="H43:J43" si="41">$M43*L$8</f>
        <v>8672.945953</v>
      </c>
      <c r="I43" s="137">
        <f t="shared" si="41"/>
        <v>9616.517696</v>
      </c>
      <c r="J43" s="137">
        <f t="shared" si="41"/>
        <v>1971.12408</v>
      </c>
      <c r="K43" s="136">
        <f t="shared" si="5"/>
        <v>52980.4426</v>
      </c>
      <c r="L43" s="136">
        <f>'Monthly  Mortgage Calculation'!E265</f>
        <v>90382.48438</v>
      </c>
      <c r="M43" s="136">
        <f t="shared" si="30"/>
        <v>788449.6321</v>
      </c>
      <c r="N43" s="136">
        <f t="shared" si="6"/>
        <v>698067.1477</v>
      </c>
      <c r="O43" s="12"/>
      <c r="P43" s="138" t="s">
        <v>107</v>
      </c>
      <c r="Q43" s="139">
        <f t="shared" si="7"/>
        <v>342191.7062</v>
      </c>
      <c r="R43" s="140">
        <f t="shared" si="13"/>
        <v>325181.7719</v>
      </c>
      <c r="S43" s="141"/>
    </row>
    <row r="44">
      <c r="B44" s="142">
        <f t="shared" si="8"/>
        <v>2038</v>
      </c>
      <c r="C44" s="135">
        <f t="shared" si="31"/>
        <v>40135.24007</v>
      </c>
      <c r="D44" s="135">
        <f t="shared" si="2"/>
        <v>13250.41428</v>
      </c>
      <c r="E44" s="135">
        <f t="shared" si="26"/>
        <v>1127186.268</v>
      </c>
      <c r="G44" s="136">
        <f t="shared" si="27"/>
        <v>32719.85487</v>
      </c>
      <c r="H44" s="137">
        <f t="shared" ref="H44:J44" si="42">$M44*L$8</f>
        <v>8846.404872</v>
      </c>
      <c r="I44" s="137">
        <f t="shared" si="42"/>
        <v>9808.848049</v>
      </c>
      <c r="J44" s="137">
        <f t="shared" si="42"/>
        <v>2010.546562</v>
      </c>
      <c r="K44" s="136">
        <f t="shared" si="5"/>
        <v>53385.65435</v>
      </c>
      <c r="L44" s="136">
        <f>'Monthly  Mortgage Calculation'!E277</f>
        <v>61874.05467</v>
      </c>
      <c r="M44" s="136">
        <f t="shared" si="30"/>
        <v>804218.6247</v>
      </c>
      <c r="N44" s="136">
        <f t="shared" si="6"/>
        <v>742344.5701</v>
      </c>
      <c r="O44" s="12"/>
      <c r="P44" s="138" t="s">
        <v>108</v>
      </c>
      <c r="Q44" s="139">
        <f t="shared" si="7"/>
        <v>384841.6975</v>
      </c>
      <c r="R44" s="140">
        <f t="shared" si="13"/>
        <v>361448.3782</v>
      </c>
      <c r="S44" s="141"/>
    </row>
    <row r="45">
      <c r="B45" s="142">
        <f t="shared" si="8"/>
        <v>2039</v>
      </c>
      <c r="C45" s="135">
        <f t="shared" si="31"/>
        <v>40937.94487</v>
      </c>
      <c r="D45" s="135">
        <f t="shared" si="2"/>
        <v>12861.02547</v>
      </c>
      <c r="E45" s="135">
        <f t="shared" si="26"/>
        <v>1219803.485</v>
      </c>
      <c r="G45" s="136">
        <f t="shared" si="27"/>
        <v>32719.85487</v>
      </c>
      <c r="H45" s="137">
        <f t="shared" ref="H45:J45" si="43">$M45*L$8</f>
        <v>9023.33297</v>
      </c>
      <c r="I45" s="137">
        <f t="shared" si="43"/>
        <v>10005.02501</v>
      </c>
      <c r="J45" s="137">
        <f t="shared" si="43"/>
        <v>2050.757493</v>
      </c>
      <c r="K45" s="136">
        <f t="shared" si="5"/>
        <v>53798.97034</v>
      </c>
      <c r="L45" s="136">
        <f>'Monthly  Mortgage Calculation'!E289</f>
        <v>31776.10183</v>
      </c>
      <c r="M45" s="136">
        <f t="shared" si="30"/>
        <v>820302.9972</v>
      </c>
      <c r="N45" s="136">
        <f t="shared" si="6"/>
        <v>788526.8954</v>
      </c>
      <c r="O45" s="12"/>
      <c r="P45" s="138" t="s">
        <v>109</v>
      </c>
      <c r="Q45" s="139">
        <f t="shared" si="7"/>
        <v>431276.5896</v>
      </c>
      <c r="R45" s="140">
        <f t="shared" si="13"/>
        <v>400911.6524</v>
      </c>
      <c r="S45" s="141"/>
    </row>
    <row r="46">
      <c r="B46" s="142">
        <f t="shared" si="8"/>
        <v>2040</v>
      </c>
      <c r="C46" s="135">
        <f t="shared" si="31"/>
        <v>41756.70377</v>
      </c>
      <c r="D46" s="135">
        <f t="shared" si="2"/>
        <v>-20256.00599</v>
      </c>
      <c r="E46" s="135">
        <f t="shared" si="26"/>
        <v>1318500.89</v>
      </c>
      <c r="G46" s="136">
        <f t="shared" si="27"/>
        <v>0</v>
      </c>
      <c r="H46" s="137">
        <f t="shared" ref="H46:J46" si="44">$M46*L$8</f>
        <v>9203.799629</v>
      </c>
      <c r="I46" s="137">
        <f t="shared" si="44"/>
        <v>10205.12551</v>
      </c>
      <c r="J46" s="137">
        <f t="shared" si="44"/>
        <v>2091.772643</v>
      </c>
      <c r="K46" s="136">
        <f t="shared" si="5"/>
        <v>21500.69778</v>
      </c>
      <c r="L46" s="136">
        <f>'Monthly  Mortgage Calculation'!E301</f>
        <v>0</v>
      </c>
      <c r="M46" s="136">
        <f t="shared" si="30"/>
        <v>836709.0572</v>
      </c>
      <c r="N46" s="136">
        <f t="shared" si="6"/>
        <v>836709.0572</v>
      </c>
      <c r="O46" s="12"/>
      <c r="P46" s="138" t="s">
        <v>110</v>
      </c>
      <c r="Q46" s="139">
        <f t="shared" si="7"/>
        <v>481791.8332</v>
      </c>
      <c r="R46" s="140">
        <f t="shared" si="13"/>
        <v>443827.6215</v>
      </c>
      <c r="S46" s="141"/>
    </row>
    <row r="47">
      <c r="B47" s="142">
        <f t="shared" si="8"/>
        <v>2041</v>
      </c>
      <c r="C47" s="135">
        <f t="shared" si="31"/>
        <v>42591.83785</v>
      </c>
      <c r="D47" s="135">
        <f t="shared" si="2"/>
        <v>-20661.12611</v>
      </c>
      <c r="E47" s="135">
        <f t="shared" si="26"/>
        <v>1389830.986</v>
      </c>
      <c r="G47" s="136">
        <f t="shared" si="27"/>
        <v>0</v>
      </c>
      <c r="H47" s="137">
        <f t="shared" ref="H47:J47" si="45">$M47*L$8</f>
        <v>9387.875622</v>
      </c>
      <c r="I47" s="137">
        <f t="shared" si="45"/>
        <v>10409.22802</v>
      </c>
      <c r="J47" s="137">
        <f t="shared" si="45"/>
        <v>2133.608096</v>
      </c>
      <c r="K47" s="136">
        <f t="shared" si="5"/>
        <v>21930.71174</v>
      </c>
      <c r="L47" s="136">
        <f>'Monthly  Mortgage Calculation'!E313</f>
        <v>0</v>
      </c>
      <c r="M47" s="136">
        <f t="shared" si="30"/>
        <v>853443.2383</v>
      </c>
      <c r="N47" s="136">
        <f t="shared" si="6"/>
        <v>853443.2383</v>
      </c>
      <c r="O47" s="12"/>
      <c r="P47" s="138" t="s">
        <v>111</v>
      </c>
      <c r="Q47" s="139">
        <f t="shared" si="7"/>
        <v>536387.7482</v>
      </c>
      <c r="R47" s="140">
        <f t="shared" si="13"/>
        <v>490268.9772</v>
      </c>
      <c r="S47" s="141"/>
    </row>
    <row r="48">
      <c r="B48" s="142">
        <f t="shared" si="8"/>
        <v>2042</v>
      </c>
      <c r="C48" s="135">
        <f t="shared" si="31"/>
        <v>43443.6746</v>
      </c>
      <c r="D48" s="135">
        <f t="shared" si="2"/>
        <v>-21074.34863</v>
      </c>
      <c r="E48" s="135">
        <f t="shared" si="26"/>
        <v>1465734.89</v>
      </c>
      <c r="G48" s="136">
        <f t="shared" si="27"/>
        <v>0</v>
      </c>
      <c r="H48" s="137">
        <f t="shared" ref="H48:J48" si="46">$M48*L$8</f>
        <v>9575.633134</v>
      </c>
      <c r="I48" s="137">
        <f t="shared" si="46"/>
        <v>10617.41258</v>
      </c>
      <c r="J48" s="137">
        <f t="shared" si="46"/>
        <v>2176.280258</v>
      </c>
      <c r="K48" s="136">
        <f t="shared" si="5"/>
        <v>22369.32597</v>
      </c>
      <c r="L48" s="136">
        <f>'Monthly  Mortgage Calculation'!E325</f>
        <v>0</v>
      </c>
      <c r="M48" s="136">
        <f t="shared" si="30"/>
        <v>870512.1031</v>
      </c>
      <c r="N48" s="136">
        <f t="shared" si="6"/>
        <v>870512.1031</v>
      </c>
      <c r="O48" s="12"/>
      <c r="P48" s="138" t="s">
        <v>112</v>
      </c>
      <c r="Q48" s="139">
        <f t="shared" si="7"/>
        <v>595222.7869</v>
      </c>
      <c r="R48" s="140">
        <f t="shared" si="13"/>
        <v>540471.6449</v>
      </c>
      <c r="S48" s="141"/>
    </row>
    <row r="49">
      <c r="B49" s="142">
        <f t="shared" si="8"/>
        <v>2043</v>
      </c>
      <c r="C49" s="135">
        <f t="shared" si="31"/>
        <v>44312.5481</v>
      </c>
      <c r="D49" s="135">
        <f t="shared" si="2"/>
        <v>-21495.8356</v>
      </c>
      <c r="E49" s="135">
        <f t="shared" si="26"/>
        <v>1546524.381</v>
      </c>
      <c r="G49" s="136">
        <f t="shared" si="27"/>
        <v>0</v>
      </c>
      <c r="H49" s="137">
        <f t="shared" ref="H49:J49" si="47">$M49*L$8</f>
        <v>9767.145797</v>
      </c>
      <c r="I49" s="137">
        <f t="shared" si="47"/>
        <v>10829.76083</v>
      </c>
      <c r="J49" s="137">
        <f t="shared" si="47"/>
        <v>2219.805863</v>
      </c>
      <c r="K49" s="136">
        <f t="shared" si="5"/>
        <v>22816.71249</v>
      </c>
      <c r="L49" s="136">
        <f>'Monthly  Mortgage Calculation'!E337</f>
        <v>0</v>
      </c>
      <c r="M49" s="136">
        <f t="shared" si="30"/>
        <v>887922.3451</v>
      </c>
      <c r="N49" s="136">
        <f t="shared" si="6"/>
        <v>887922.3451</v>
      </c>
      <c r="O49" s="12"/>
      <c r="P49" s="138" t="s">
        <v>113</v>
      </c>
      <c r="Q49" s="139">
        <f t="shared" si="7"/>
        <v>658602.0363</v>
      </c>
      <c r="R49" s="140">
        <f t="shared" si="13"/>
        <v>594709.1248</v>
      </c>
      <c r="S49" s="141"/>
    </row>
    <row r="50">
      <c r="B50" s="142">
        <f t="shared" si="8"/>
        <v>2044</v>
      </c>
      <c r="C50" s="135">
        <f t="shared" si="31"/>
        <v>45198.79906</v>
      </c>
      <c r="D50" s="135">
        <f t="shared" si="2"/>
        <v>-21925.75232</v>
      </c>
      <c r="E50" s="135">
        <f t="shared" si="26"/>
        <v>1632532.898</v>
      </c>
      <c r="G50" s="136">
        <f t="shared" si="27"/>
        <v>0</v>
      </c>
      <c r="H50" s="137">
        <f t="shared" ref="H50:J50" si="48">$M50*L$8</f>
        <v>9962.488713</v>
      </c>
      <c r="I50" s="137">
        <f t="shared" si="48"/>
        <v>11046.35605</v>
      </c>
      <c r="J50" s="137">
        <f t="shared" si="48"/>
        <v>2264.20198</v>
      </c>
      <c r="K50" s="136">
        <f t="shared" si="5"/>
        <v>23273.04674</v>
      </c>
      <c r="L50" s="136">
        <f>'Monthly  Mortgage Calculation'!E349</f>
        <v>0</v>
      </c>
      <c r="M50" s="136">
        <f t="shared" si="30"/>
        <v>905680.7921</v>
      </c>
      <c r="N50" s="136">
        <f t="shared" si="6"/>
        <v>905680.7921</v>
      </c>
      <c r="O50" s="12"/>
      <c r="P50" s="138" t="s">
        <v>114</v>
      </c>
      <c r="Q50" s="139">
        <f t="shared" si="7"/>
        <v>726852.1063</v>
      </c>
      <c r="R50" s="140">
        <f t="shared" si="13"/>
        <v>653274.2663</v>
      </c>
      <c r="S50" s="141"/>
    </row>
    <row r="51">
      <c r="B51" s="142">
        <f t="shared" si="8"/>
        <v>2045</v>
      </c>
      <c r="C51" s="135">
        <f t="shared" si="31"/>
        <v>46102.77504</v>
      </c>
      <c r="D51" s="135">
        <f t="shared" si="2"/>
        <v>-22364.26736</v>
      </c>
      <c r="E51" s="143">
        <f t="shared" si="26"/>
        <v>1724117.048</v>
      </c>
      <c r="G51" s="136">
        <f t="shared" si="27"/>
        <v>0</v>
      </c>
      <c r="H51" s="137">
        <f t="shared" ref="H51:J51" si="49">$M51*L$8</f>
        <v>10161.73849</v>
      </c>
      <c r="I51" s="137">
        <f t="shared" si="49"/>
        <v>11267.28317</v>
      </c>
      <c r="J51" s="137">
        <f t="shared" si="49"/>
        <v>2309.48602</v>
      </c>
      <c r="K51" s="136">
        <f t="shared" si="5"/>
        <v>23738.50768</v>
      </c>
      <c r="L51" s="136">
        <f>'Monthly  Mortgage Calculation'!E350</f>
        <v>0</v>
      </c>
      <c r="M51" s="136">
        <f t="shared" si="30"/>
        <v>923794.4079</v>
      </c>
      <c r="N51" s="144">
        <f t="shared" si="6"/>
        <v>923794.4079</v>
      </c>
      <c r="O51" s="12"/>
      <c r="P51" s="138" t="s">
        <v>115</v>
      </c>
      <c r="Q51" s="139">
        <f t="shared" si="7"/>
        <v>800322.6397</v>
      </c>
      <c r="R51" s="140">
        <f t="shared" si="13"/>
        <v>716480.6265</v>
      </c>
      <c r="S51" s="141"/>
    </row>
    <row r="52">
      <c r="B52" s="10"/>
      <c r="C52" s="10"/>
      <c r="D52" s="10"/>
      <c r="E52" s="10"/>
      <c r="G52" s="12"/>
      <c r="H52" s="12"/>
      <c r="I52" s="12"/>
      <c r="J52" s="12"/>
      <c r="K52" s="12"/>
      <c r="L52" s="12"/>
      <c r="M52" s="12"/>
      <c r="N52" s="12"/>
      <c r="O52" s="12"/>
      <c r="Q52" s="127"/>
      <c r="R52" s="127"/>
    </row>
    <row r="53">
      <c r="B53" s="145" t="s">
        <v>116</v>
      </c>
      <c r="G53" s="12"/>
      <c r="H53" s="12"/>
      <c r="I53" s="12"/>
      <c r="J53" s="12"/>
      <c r="K53" s="12"/>
      <c r="L53" s="12"/>
      <c r="M53" s="12"/>
      <c r="N53" s="12"/>
      <c r="O53" s="12"/>
      <c r="Q53" s="127"/>
      <c r="R53" s="127"/>
    </row>
    <row r="54">
      <c r="B54" s="145" t="s">
        <v>117</v>
      </c>
      <c r="G54" s="12"/>
      <c r="H54" s="12"/>
      <c r="I54" s="12"/>
      <c r="J54" s="12"/>
      <c r="K54" s="12"/>
      <c r="L54" s="12"/>
      <c r="M54" s="12"/>
      <c r="N54" s="12"/>
      <c r="O54" s="12"/>
      <c r="Q54" s="127"/>
      <c r="R54" s="127"/>
    </row>
  </sheetData>
  <mergeCells count="18">
    <mergeCell ref="M10:N10"/>
    <mergeCell ref="M11:N11"/>
    <mergeCell ref="M12:N12"/>
    <mergeCell ref="M13:N13"/>
    <mergeCell ref="B1:E1"/>
    <mergeCell ref="G1:O1"/>
    <mergeCell ref="Q1:R1"/>
    <mergeCell ref="A2:A4"/>
    <mergeCell ref="C4:D4"/>
    <mergeCell ref="G4:H4"/>
    <mergeCell ref="M14:N14"/>
    <mergeCell ref="Q18:R18"/>
    <mergeCell ref="B53:E53"/>
    <mergeCell ref="B54:E54"/>
    <mergeCell ref="C15:E16"/>
    <mergeCell ref="G16:H16"/>
    <mergeCell ref="L4:O4"/>
    <mergeCell ref="A6:A7"/>
  </mergeCells>
  <hyperlinks>
    <hyperlink r:id="rId1" ref="A11"/>
    <hyperlink r:id="rId2" ref="A16"/>
    <hyperlink r:id="rId3" ref="A1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0" width="17.29"/>
  </cols>
  <sheetData>
    <row r="1">
      <c r="A1" s="1" t="s">
        <v>0</v>
      </c>
      <c r="B1" s="1" t="s">
        <v>2</v>
      </c>
      <c r="C1" s="3" t="s">
        <v>3</v>
      </c>
      <c r="D1" s="3" t="s">
        <v>5</v>
      </c>
      <c r="E1" s="3" t="s">
        <v>6</v>
      </c>
      <c r="F1" s="5"/>
      <c r="G1" s="7" t="s">
        <v>8</v>
      </c>
      <c r="H1" s="9"/>
      <c r="I1" s="11"/>
    </row>
    <row r="2" ht="25.5" customHeight="1">
      <c r="A2" s="14">
        <v>2012.0</v>
      </c>
      <c r="B2" s="14">
        <v>1.0</v>
      </c>
      <c r="C2" s="21">
        <f t="shared" ref="C2:C361" si="1">IF((((A2-$A$2)+1)&gt;10),$I$15,IF((((A2-$A$2)+1)&gt;5),$I$14,$I$13))</f>
        <v>2344.170296</v>
      </c>
      <c r="D2" s="21">
        <f>IF((((A2-$A$2)+1)&gt;10),$H$15,IF((((A2-$A$2)+1)&gt;5),$H$14,$H$13))*H2</f>
        <v>1357.128934</v>
      </c>
      <c r="E2" s="21">
        <f>MAX((H2-(C2-D2)),0)</f>
        <v>469028.9586</v>
      </c>
      <c r="F2" s="5"/>
      <c r="G2" s="28" t="s">
        <v>13</v>
      </c>
      <c r="H2" s="30">
        <f>'Assumptions and Summary'!H5*((1-'Assumptions and Summary'!H6)*(1+'Assumptions and Summary'!H13))</f>
        <v>470016</v>
      </c>
      <c r="I2" s="27"/>
    </row>
    <row r="3">
      <c r="A3" s="33">
        <f t="shared" ref="A3:A361" si="2">IF((B3=1),(A2+1),A2)</f>
        <v>2012</v>
      </c>
      <c r="B3" s="33">
        <f t="shared" ref="B3:B361" si="3">IF((B2=12),1,(B2+1))</f>
        <v>2</v>
      </c>
      <c r="C3" s="21">
        <f t="shared" si="1"/>
        <v>2344.170296</v>
      </c>
      <c r="D3" s="21">
        <f t="shared" ref="D3:D361" si="4">IF((((A3-$A$2)+1)&gt;10),$H$15,IF((((A3-$A$2)+1)&gt;5),$H$14,$H$13))*E2</f>
        <v>1354.27894</v>
      </c>
      <c r="E3" s="21">
        <f t="shared" ref="E3:E361" si="5">MAX((E2-(C3-D3)),0)</f>
        <v>468039.0673</v>
      </c>
      <c r="F3" s="5"/>
      <c r="G3" s="40" t="s">
        <v>17</v>
      </c>
      <c r="H3" s="42">
        <f>'Assumptions and Summary'!H7</f>
        <v>25</v>
      </c>
      <c r="I3" s="27"/>
    </row>
    <row r="4">
      <c r="A4" s="33">
        <f t="shared" si="2"/>
        <v>2012</v>
      </c>
      <c r="B4" s="33">
        <f t="shared" si="3"/>
        <v>3</v>
      </c>
      <c r="C4" s="21">
        <f t="shared" si="1"/>
        <v>2344.170296</v>
      </c>
      <c r="D4" s="21">
        <f t="shared" si="4"/>
        <v>1351.420718</v>
      </c>
      <c r="E4" s="21">
        <f t="shared" si="5"/>
        <v>467046.3177</v>
      </c>
      <c r="G4" s="46"/>
      <c r="H4" s="46"/>
    </row>
    <row r="5">
      <c r="A5" s="33">
        <f t="shared" si="2"/>
        <v>2012</v>
      </c>
      <c r="B5" s="33">
        <f t="shared" si="3"/>
        <v>4</v>
      </c>
      <c r="C5" s="21">
        <f t="shared" si="1"/>
        <v>2344.170296</v>
      </c>
      <c r="D5" s="21">
        <f t="shared" si="4"/>
        <v>1348.554243</v>
      </c>
      <c r="E5" s="21">
        <f t="shared" si="5"/>
        <v>466050.7016</v>
      </c>
      <c r="G5" s="49"/>
      <c r="H5" s="49"/>
    </row>
    <row r="6">
      <c r="A6" s="33">
        <f t="shared" si="2"/>
        <v>2012</v>
      </c>
      <c r="B6" s="33">
        <f t="shared" si="3"/>
        <v>5</v>
      </c>
      <c r="C6" s="21">
        <f t="shared" si="1"/>
        <v>2344.170296</v>
      </c>
      <c r="D6" s="21">
        <f t="shared" si="4"/>
        <v>1345.679491</v>
      </c>
      <c r="E6" s="21">
        <f t="shared" si="5"/>
        <v>465052.2108</v>
      </c>
      <c r="F6" s="5"/>
      <c r="G6" s="52" t="s">
        <v>25</v>
      </c>
      <c r="H6" s="54" t="s">
        <v>27</v>
      </c>
      <c r="I6" s="27"/>
    </row>
    <row r="7">
      <c r="A7" s="33">
        <f t="shared" si="2"/>
        <v>2012</v>
      </c>
      <c r="B7" s="33">
        <f t="shared" si="3"/>
        <v>6</v>
      </c>
      <c r="C7" s="21">
        <f t="shared" si="1"/>
        <v>2344.170296</v>
      </c>
      <c r="D7" s="21">
        <f t="shared" si="4"/>
        <v>1342.796439</v>
      </c>
      <c r="E7" s="21">
        <f t="shared" si="5"/>
        <v>464050.837</v>
      </c>
      <c r="F7" s="5"/>
      <c r="G7" s="58" t="str">
        <f>'Assumptions and Summary'!J6</f>
        <v>First 5 Years</v>
      </c>
      <c r="H7" s="60">
        <f>'Assumptions and Summary'!K6</f>
        <v>0.0349</v>
      </c>
      <c r="I7" s="27"/>
    </row>
    <row r="8">
      <c r="A8" s="33">
        <f t="shared" si="2"/>
        <v>2012</v>
      </c>
      <c r="B8" s="33">
        <f t="shared" si="3"/>
        <v>7</v>
      </c>
      <c r="C8" s="21">
        <f t="shared" si="1"/>
        <v>2344.170296</v>
      </c>
      <c r="D8" s="21">
        <f t="shared" si="4"/>
        <v>1339.905062</v>
      </c>
      <c r="E8" s="21">
        <f t="shared" si="5"/>
        <v>463046.5718</v>
      </c>
      <c r="F8" s="5"/>
      <c r="G8" s="58" t="str">
        <f>'Assumptions and Summary'!J7</f>
        <v>Next 5 Years:</v>
      </c>
      <c r="H8" s="60">
        <f>'Assumptions and Summary'!K7</f>
        <v>0.045</v>
      </c>
      <c r="I8" s="27"/>
    </row>
    <row r="9">
      <c r="A9" s="33">
        <f t="shared" si="2"/>
        <v>2012</v>
      </c>
      <c r="B9" s="33">
        <f t="shared" si="3"/>
        <v>8</v>
      </c>
      <c r="C9" s="21">
        <f t="shared" si="1"/>
        <v>2344.170296</v>
      </c>
      <c r="D9" s="21">
        <f t="shared" si="4"/>
        <v>1337.005336</v>
      </c>
      <c r="E9" s="21">
        <f t="shared" si="5"/>
        <v>462039.4068</v>
      </c>
      <c r="F9" s="5"/>
      <c r="G9" s="63" t="str">
        <f>'Assumptions and Summary'!J8</f>
        <v>Final 15 Years</v>
      </c>
      <c r="H9" s="65">
        <f>'Assumptions and Summary'!K8</f>
        <v>0.055</v>
      </c>
      <c r="I9" s="27"/>
    </row>
    <row r="10">
      <c r="A10" s="33">
        <f t="shared" si="2"/>
        <v>2012</v>
      </c>
      <c r="B10" s="33">
        <f t="shared" si="3"/>
        <v>9</v>
      </c>
      <c r="C10" s="21">
        <f t="shared" si="1"/>
        <v>2344.170296</v>
      </c>
      <c r="D10" s="21">
        <f t="shared" si="4"/>
        <v>1334.097238</v>
      </c>
      <c r="E10" s="21">
        <f t="shared" si="5"/>
        <v>461029.3337</v>
      </c>
      <c r="G10" s="68"/>
      <c r="H10" s="68"/>
      <c r="I10" s="70"/>
    </row>
    <row r="11">
      <c r="A11" s="33">
        <f t="shared" si="2"/>
        <v>2012</v>
      </c>
      <c r="B11" s="33">
        <f t="shared" si="3"/>
        <v>10</v>
      </c>
      <c r="C11" s="21">
        <f t="shared" si="1"/>
        <v>2344.170296</v>
      </c>
      <c r="D11" s="21">
        <f t="shared" si="4"/>
        <v>1331.180743</v>
      </c>
      <c r="E11" s="21">
        <f t="shared" si="5"/>
        <v>460016.3442</v>
      </c>
      <c r="F11" s="5"/>
      <c r="G11" s="74" t="s">
        <v>32</v>
      </c>
      <c r="H11" s="26"/>
      <c r="I11" s="19"/>
      <c r="J11" s="27"/>
    </row>
    <row r="12">
      <c r="A12" s="33">
        <f t="shared" si="2"/>
        <v>2012</v>
      </c>
      <c r="B12" s="33">
        <f t="shared" si="3"/>
        <v>11</v>
      </c>
      <c r="C12" s="21">
        <f t="shared" si="1"/>
        <v>2344.170296</v>
      </c>
      <c r="D12" s="21">
        <f t="shared" si="4"/>
        <v>1328.255827</v>
      </c>
      <c r="E12" s="21">
        <f t="shared" si="5"/>
        <v>459000.4297</v>
      </c>
      <c r="F12" s="5"/>
      <c r="G12" s="76"/>
      <c r="H12" s="52" t="s">
        <v>36</v>
      </c>
      <c r="I12" s="54" t="s">
        <v>37</v>
      </c>
      <c r="J12" s="27"/>
    </row>
    <row r="13">
      <c r="A13" s="33">
        <f t="shared" si="2"/>
        <v>2012</v>
      </c>
      <c r="B13" s="33">
        <f t="shared" si="3"/>
        <v>12</v>
      </c>
      <c r="C13" s="21">
        <f t="shared" si="1"/>
        <v>2344.170296</v>
      </c>
      <c r="D13" s="21">
        <f t="shared" si="4"/>
        <v>1325.322465</v>
      </c>
      <c r="E13" s="21">
        <f t="shared" si="5"/>
        <v>457981.5819</v>
      </c>
      <c r="F13" s="5"/>
      <c r="G13" s="58" t="str">
        <f>'Assumptions and Summary'!J11</f>
        <v>First 5 Years</v>
      </c>
      <c r="H13" s="77">
        <f t="shared" ref="H13:H15" si="6">(((($H7/2)+1)^2)^(1/12)-1)</f>
        <v>0.002887410075</v>
      </c>
      <c r="I13" s="79">
        <f>-PMT(H13,($H$3*12),H2)</f>
        <v>2344.170296</v>
      </c>
      <c r="J13" s="27"/>
    </row>
    <row r="14">
      <c r="A14" s="33">
        <f t="shared" si="2"/>
        <v>2013</v>
      </c>
      <c r="B14" s="33">
        <f t="shared" si="3"/>
        <v>1</v>
      </c>
      <c r="C14" s="21">
        <f t="shared" si="1"/>
        <v>2344.170296</v>
      </c>
      <c r="D14" s="21">
        <f t="shared" si="4"/>
        <v>1322.380633</v>
      </c>
      <c r="E14" s="21">
        <f t="shared" si="5"/>
        <v>456959.7922</v>
      </c>
      <c r="F14" s="5"/>
      <c r="G14" s="58" t="str">
        <f>'Assumptions and Summary'!J12</f>
        <v>Next 5 Years:</v>
      </c>
      <c r="H14" s="77">
        <f t="shared" si="6"/>
        <v>0.003715319575</v>
      </c>
      <c r="I14" s="79">
        <f>-PMT(H14,(($H$3-5)*12),$E$61)</f>
        <v>2556.012118</v>
      </c>
      <c r="J14" s="27"/>
    </row>
    <row r="15">
      <c r="A15" s="33">
        <f t="shared" si="2"/>
        <v>2013</v>
      </c>
      <c r="B15" s="33">
        <f t="shared" si="3"/>
        <v>2</v>
      </c>
      <c r="C15" s="21">
        <f t="shared" si="1"/>
        <v>2344.170296</v>
      </c>
      <c r="D15" s="21">
        <f t="shared" si="4"/>
        <v>1319.430308</v>
      </c>
      <c r="E15" s="21">
        <f t="shared" si="5"/>
        <v>455935.0522</v>
      </c>
      <c r="F15" s="5"/>
      <c r="G15" s="63" t="str">
        <f>'Assumptions and Summary'!J13</f>
        <v>Final 15 Years</v>
      </c>
      <c r="H15" s="77">
        <f t="shared" si="6"/>
        <v>0.004531681718</v>
      </c>
      <c r="I15" s="84">
        <f>-PMT(H15,(($H$3-10)*12),$E$121)</f>
        <v>2726.654572</v>
      </c>
      <c r="J15" s="27"/>
    </row>
    <row r="16">
      <c r="A16" s="33">
        <f t="shared" si="2"/>
        <v>2013</v>
      </c>
      <c r="B16" s="33">
        <f t="shared" si="3"/>
        <v>3</v>
      </c>
      <c r="C16" s="21">
        <f t="shared" si="1"/>
        <v>2344.170296</v>
      </c>
      <c r="D16" s="21">
        <f t="shared" si="4"/>
        <v>1316.471463</v>
      </c>
      <c r="E16" s="21">
        <f t="shared" si="5"/>
        <v>454907.3534</v>
      </c>
      <c r="G16" s="86"/>
      <c r="H16" s="88"/>
      <c r="I16" s="86"/>
    </row>
    <row r="17">
      <c r="A17" s="33">
        <f t="shared" si="2"/>
        <v>2013</v>
      </c>
      <c r="B17" s="33">
        <f t="shared" si="3"/>
        <v>4</v>
      </c>
      <c r="C17" s="21">
        <f t="shared" si="1"/>
        <v>2344.170296</v>
      </c>
      <c r="D17" s="21">
        <f t="shared" si="4"/>
        <v>1313.504075</v>
      </c>
      <c r="E17" s="21">
        <f t="shared" si="5"/>
        <v>453876.6872</v>
      </c>
    </row>
    <row r="18">
      <c r="A18" s="33">
        <f t="shared" si="2"/>
        <v>2013</v>
      </c>
      <c r="B18" s="33">
        <f t="shared" si="3"/>
        <v>5</v>
      </c>
      <c r="C18" s="21">
        <f t="shared" si="1"/>
        <v>2344.170296</v>
      </c>
      <c r="D18" s="21">
        <f t="shared" si="4"/>
        <v>1310.528119</v>
      </c>
      <c r="E18" s="21">
        <f t="shared" si="5"/>
        <v>452843.045</v>
      </c>
    </row>
    <row r="19">
      <c r="A19" s="33">
        <f t="shared" si="2"/>
        <v>2013</v>
      </c>
      <c r="B19" s="33">
        <f t="shared" si="3"/>
        <v>6</v>
      </c>
      <c r="C19" s="21">
        <f t="shared" si="1"/>
        <v>2344.170296</v>
      </c>
      <c r="D19" s="21">
        <f t="shared" si="4"/>
        <v>1307.54357</v>
      </c>
      <c r="E19" s="21">
        <f t="shared" si="5"/>
        <v>451806.4183</v>
      </c>
    </row>
    <row r="20">
      <c r="A20" s="33">
        <f t="shared" si="2"/>
        <v>2013</v>
      </c>
      <c r="B20" s="33">
        <f t="shared" si="3"/>
        <v>7</v>
      </c>
      <c r="C20" s="21">
        <f t="shared" si="1"/>
        <v>2344.170296</v>
      </c>
      <c r="D20" s="21">
        <f t="shared" si="4"/>
        <v>1304.550404</v>
      </c>
      <c r="E20" s="21">
        <f t="shared" si="5"/>
        <v>450766.7984</v>
      </c>
    </row>
    <row r="21">
      <c r="A21" s="33">
        <f t="shared" si="2"/>
        <v>2013</v>
      </c>
      <c r="B21" s="33">
        <f t="shared" si="3"/>
        <v>8</v>
      </c>
      <c r="C21" s="21">
        <f t="shared" si="1"/>
        <v>2344.170296</v>
      </c>
      <c r="D21" s="21">
        <f t="shared" si="4"/>
        <v>1301.548595</v>
      </c>
      <c r="E21" s="21">
        <f t="shared" si="5"/>
        <v>449724.1767</v>
      </c>
    </row>
    <row r="22">
      <c r="A22" s="33">
        <f t="shared" si="2"/>
        <v>2013</v>
      </c>
      <c r="B22" s="33">
        <f t="shared" si="3"/>
        <v>9</v>
      </c>
      <c r="C22" s="21">
        <f t="shared" si="1"/>
        <v>2344.170296</v>
      </c>
      <c r="D22" s="21">
        <f t="shared" si="4"/>
        <v>1298.538119</v>
      </c>
      <c r="E22" s="21">
        <f t="shared" si="5"/>
        <v>448678.5445</v>
      </c>
    </row>
    <row r="23">
      <c r="A23" s="33">
        <f t="shared" si="2"/>
        <v>2013</v>
      </c>
      <c r="B23" s="33">
        <f t="shared" si="3"/>
        <v>10</v>
      </c>
      <c r="C23" s="21">
        <f t="shared" si="1"/>
        <v>2344.170296</v>
      </c>
      <c r="D23" s="21">
        <f t="shared" si="4"/>
        <v>1295.51895</v>
      </c>
      <c r="E23" s="21">
        <f t="shared" si="5"/>
        <v>447629.8931</v>
      </c>
    </row>
    <row r="24">
      <c r="A24" s="33">
        <f t="shared" si="2"/>
        <v>2013</v>
      </c>
      <c r="B24" s="33">
        <f t="shared" si="3"/>
        <v>11</v>
      </c>
      <c r="C24" s="21">
        <f t="shared" si="1"/>
        <v>2344.170296</v>
      </c>
      <c r="D24" s="21">
        <f t="shared" si="4"/>
        <v>1292.491063</v>
      </c>
      <c r="E24" s="21">
        <f t="shared" si="5"/>
        <v>446578.2139</v>
      </c>
    </row>
    <row r="25">
      <c r="A25" s="33">
        <f t="shared" si="2"/>
        <v>2013</v>
      </c>
      <c r="B25" s="33">
        <f t="shared" si="3"/>
        <v>12</v>
      </c>
      <c r="C25" s="21">
        <f t="shared" si="1"/>
        <v>2344.170296</v>
      </c>
      <c r="D25" s="21">
        <f t="shared" si="4"/>
        <v>1289.454434</v>
      </c>
      <c r="E25" s="21">
        <f t="shared" si="5"/>
        <v>445523.4981</v>
      </c>
    </row>
    <row r="26">
      <c r="A26" s="33">
        <f t="shared" si="2"/>
        <v>2014</v>
      </c>
      <c r="B26" s="33">
        <f t="shared" si="3"/>
        <v>1</v>
      </c>
      <c r="C26" s="21">
        <f t="shared" si="1"/>
        <v>2344.170296</v>
      </c>
      <c r="D26" s="21">
        <f t="shared" si="4"/>
        <v>1286.409037</v>
      </c>
      <c r="E26" s="21">
        <f t="shared" si="5"/>
        <v>444465.7368</v>
      </c>
    </row>
    <row r="27">
      <c r="A27" s="33">
        <f t="shared" si="2"/>
        <v>2014</v>
      </c>
      <c r="B27" s="33">
        <f t="shared" si="3"/>
        <v>2</v>
      </c>
      <c r="C27" s="21">
        <f t="shared" si="1"/>
        <v>2344.170296</v>
      </c>
      <c r="D27" s="21">
        <f t="shared" si="4"/>
        <v>1283.354846</v>
      </c>
      <c r="E27" s="21">
        <f t="shared" si="5"/>
        <v>443404.9213</v>
      </c>
    </row>
    <row r="28">
      <c r="A28" s="33">
        <f t="shared" si="2"/>
        <v>2014</v>
      </c>
      <c r="B28" s="33">
        <f t="shared" si="3"/>
        <v>3</v>
      </c>
      <c r="C28" s="21">
        <f t="shared" si="1"/>
        <v>2344.170296</v>
      </c>
      <c r="D28" s="21">
        <f t="shared" si="4"/>
        <v>1280.291837</v>
      </c>
      <c r="E28" s="21">
        <f t="shared" si="5"/>
        <v>442341.0429</v>
      </c>
    </row>
    <row r="29">
      <c r="A29" s="33">
        <f t="shared" si="2"/>
        <v>2014</v>
      </c>
      <c r="B29" s="33">
        <f t="shared" si="3"/>
        <v>4</v>
      </c>
      <c r="C29" s="21">
        <f t="shared" si="1"/>
        <v>2344.170296</v>
      </c>
      <c r="D29" s="21">
        <f t="shared" si="4"/>
        <v>1277.219984</v>
      </c>
      <c r="E29" s="21">
        <f t="shared" si="5"/>
        <v>441274.0926</v>
      </c>
    </row>
    <row r="30">
      <c r="A30" s="33">
        <f t="shared" si="2"/>
        <v>2014</v>
      </c>
      <c r="B30" s="33">
        <f t="shared" si="3"/>
        <v>5</v>
      </c>
      <c r="C30" s="21">
        <f t="shared" si="1"/>
        <v>2344.170296</v>
      </c>
      <c r="D30" s="21">
        <f t="shared" si="4"/>
        <v>1274.139261</v>
      </c>
      <c r="E30" s="21">
        <f t="shared" si="5"/>
        <v>440204.0615</v>
      </c>
    </row>
    <row r="31">
      <c r="A31" s="33">
        <f t="shared" si="2"/>
        <v>2014</v>
      </c>
      <c r="B31" s="33">
        <f t="shared" si="3"/>
        <v>6</v>
      </c>
      <c r="C31" s="21">
        <f t="shared" si="1"/>
        <v>2344.170296</v>
      </c>
      <c r="D31" s="21">
        <f t="shared" si="4"/>
        <v>1271.049642</v>
      </c>
      <c r="E31" s="21">
        <f t="shared" si="5"/>
        <v>439130.9409</v>
      </c>
    </row>
    <row r="32">
      <c r="A32" s="33">
        <f t="shared" si="2"/>
        <v>2014</v>
      </c>
      <c r="B32" s="33">
        <f t="shared" si="3"/>
        <v>7</v>
      </c>
      <c r="C32" s="21">
        <f t="shared" si="1"/>
        <v>2344.170296</v>
      </c>
      <c r="D32" s="21">
        <f t="shared" si="4"/>
        <v>1267.951103</v>
      </c>
      <c r="E32" s="21">
        <f t="shared" si="5"/>
        <v>438054.7217</v>
      </c>
    </row>
    <row r="33">
      <c r="A33" s="33">
        <f t="shared" si="2"/>
        <v>2014</v>
      </c>
      <c r="B33" s="33">
        <f t="shared" si="3"/>
        <v>8</v>
      </c>
      <c r="C33" s="21">
        <f t="shared" si="1"/>
        <v>2344.170296</v>
      </c>
      <c r="D33" s="21">
        <f t="shared" si="4"/>
        <v>1264.843617</v>
      </c>
      <c r="E33" s="21">
        <f t="shared" si="5"/>
        <v>436975.395</v>
      </c>
    </row>
    <row r="34">
      <c r="A34" s="33">
        <f t="shared" si="2"/>
        <v>2014</v>
      </c>
      <c r="B34" s="33">
        <f t="shared" si="3"/>
        <v>9</v>
      </c>
      <c r="C34" s="21">
        <f t="shared" si="1"/>
        <v>2344.170296</v>
      </c>
      <c r="D34" s="21">
        <f t="shared" si="4"/>
        <v>1261.727158</v>
      </c>
      <c r="E34" s="21">
        <f t="shared" si="5"/>
        <v>435892.9519</v>
      </c>
    </row>
    <row r="35">
      <c r="A35" s="33">
        <f t="shared" si="2"/>
        <v>2014</v>
      </c>
      <c r="B35" s="33">
        <f t="shared" si="3"/>
        <v>10</v>
      </c>
      <c r="C35" s="21">
        <f t="shared" si="1"/>
        <v>2344.170296</v>
      </c>
      <c r="D35" s="21">
        <f t="shared" si="4"/>
        <v>1258.601701</v>
      </c>
      <c r="E35" s="21">
        <f t="shared" si="5"/>
        <v>434807.3833</v>
      </c>
    </row>
    <row r="36">
      <c r="A36" s="33">
        <f t="shared" si="2"/>
        <v>2014</v>
      </c>
      <c r="B36" s="33">
        <f t="shared" si="3"/>
        <v>11</v>
      </c>
      <c r="C36" s="21">
        <f t="shared" si="1"/>
        <v>2344.170296</v>
      </c>
      <c r="D36" s="21">
        <f t="shared" si="4"/>
        <v>1255.467219</v>
      </c>
      <c r="E36" s="21">
        <f t="shared" si="5"/>
        <v>433718.6802</v>
      </c>
    </row>
    <row r="37">
      <c r="A37" s="33">
        <f t="shared" si="2"/>
        <v>2014</v>
      </c>
      <c r="B37" s="33">
        <f t="shared" si="3"/>
        <v>12</v>
      </c>
      <c r="C37" s="21">
        <f t="shared" si="1"/>
        <v>2344.170296</v>
      </c>
      <c r="D37" s="21">
        <f t="shared" si="4"/>
        <v>1252.323687</v>
      </c>
      <c r="E37" s="21">
        <f t="shared" si="5"/>
        <v>432626.8336</v>
      </c>
    </row>
    <row r="38">
      <c r="A38" s="33">
        <f t="shared" si="2"/>
        <v>2015</v>
      </c>
      <c r="B38" s="33">
        <f t="shared" si="3"/>
        <v>1</v>
      </c>
      <c r="C38" s="21">
        <f t="shared" si="1"/>
        <v>2344.170296</v>
      </c>
      <c r="D38" s="21">
        <f t="shared" si="4"/>
        <v>1249.171078</v>
      </c>
      <c r="E38" s="21">
        <f t="shared" si="5"/>
        <v>431531.8344</v>
      </c>
    </row>
    <row r="39">
      <c r="A39" s="33">
        <f t="shared" si="2"/>
        <v>2015</v>
      </c>
      <c r="B39" s="33">
        <f t="shared" si="3"/>
        <v>2</v>
      </c>
      <c r="C39" s="21">
        <f t="shared" si="1"/>
        <v>2344.170296</v>
      </c>
      <c r="D39" s="21">
        <f t="shared" si="4"/>
        <v>1246.009366</v>
      </c>
      <c r="E39" s="21">
        <f t="shared" si="5"/>
        <v>430433.6734</v>
      </c>
    </row>
    <row r="40">
      <c r="A40" s="33">
        <f t="shared" si="2"/>
        <v>2015</v>
      </c>
      <c r="B40" s="33">
        <f t="shared" si="3"/>
        <v>3</v>
      </c>
      <c r="C40" s="21">
        <f t="shared" si="1"/>
        <v>2344.170296</v>
      </c>
      <c r="D40" s="21">
        <f t="shared" si="4"/>
        <v>1242.838525</v>
      </c>
      <c r="E40" s="21">
        <f t="shared" si="5"/>
        <v>429332.3417</v>
      </c>
    </row>
    <row r="41">
      <c r="A41" s="33">
        <f t="shared" si="2"/>
        <v>2015</v>
      </c>
      <c r="B41" s="33">
        <f t="shared" si="3"/>
        <v>4</v>
      </c>
      <c r="C41" s="21">
        <f t="shared" si="1"/>
        <v>2344.170296</v>
      </c>
      <c r="D41" s="21">
        <f t="shared" si="4"/>
        <v>1239.658529</v>
      </c>
      <c r="E41" s="21">
        <f t="shared" si="5"/>
        <v>428227.8299</v>
      </c>
    </row>
    <row r="42">
      <c r="A42" s="33">
        <f t="shared" si="2"/>
        <v>2015</v>
      </c>
      <c r="B42" s="33">
        <f t="shared" si="3"/>
        <v>5</v>
      </c>
      <c r="C42" s="21">
        <f t="shared" si="1"/>
        <v>2344.170296</v>
      </c>
      <c r="D42" s="21">
        <f t="shared" si="4"/>
        <v>1236.46935</v>
      </c>
      <c r="E42" s="21">
        <f t="shared" si="5"/>
        <v>427120.129</v>
      </c>
    </row>
    <row r="43">
      <c r="A43" s="33">
        <f t="shared" si="2"/>
        <v>2015</v>
      </c>
      <c r="B43" s="33">
        <f t="shared" si="3"/>
        <v>6</v>
      </c>
      <c r="C43" s="21">
        <f t="shared" si="1"/>
        <v>2344.170296</v>
      </c>
      <c r="D43" s="21">
        <f t="shared" si="4"/>
        <v>1233.270963</v>
      </c>
      <c r="E43" s="21">
        <f t="shared" si="5"/>
        <v>426009.2296</v>
      </c>
    </row>
    <row r="44">
      <c r="A44" s="33">
        <f t="shared" si="2"/>
        <v>2015</v>
      </c>
      <c r="B44" s="33">
        <f t="shared" si="3"/>
        <v>7</v>
      </c>
      <c r="C44" s="21">
        <f t="shared" si="1"/>
        <v>2344.170296</v>
      </c>
      <c r="D44" s="21">
        <f t="shared" si="4"/>
        <v>1230.063341</v>
      </c>
      <c r="E44" s="21">
        <f t="shared" si="5"/>
        <v>424895.1227</v>
      </c>
    </row>
    <row r="45">
      <c r="A45" s="33">
        <f t="shared" si="2"/>
        <v>2015</v>
      </c>
      <c r="B45" s="33">
        <f t="shared" si="3"/>
        <v>8</v>
      </c>
      <c r="C45" s="21">
        <f t="shared" si="1"/>
        <v>2344.170296</v>
      </c>
      <c r="D45" s="21">
        <f t="shared" si="4"/>
        <v>1226.846458</v>
      </c>
      <c r="E45" s="21">
        <f t="shared" si="5"/>
        <v>423777.7988</v>
      </c>
    </row>
    <row r="46">
      <c r="A46" s="33">
        <f t="shared" si="2"/>
        <v>2015</v>
      </c>
      <c r="B46" s="33">
        <f t="shared" si="3"/>
        <v>9</v>
      </c>
      <c r="C46" s="21">
        <f t="shared" si="1"/>
        <v>2344.170296</v>
      </c>
      <c r="D46" s="21">
        <f t="shared" si="4"/>
        <v>1223.620286</v>
      </c>
      <c r="E46" s="21">
        <f t="shared" si="5"/>
        <v>422657.2488</v>
      </c>
    </row>
    <row r="47">
      <c r="A47" s="33">
        <f t="shared" si="2"/>
        <v>2015</v>
      </c>
      <c r="B47" s="33">
        <f t="shared" si="3"/>
        <v>10</v>
      </c>
      <c r="C47" s="21">
        <f t="shared" si="1"/>
        <v>2344.170296</v>
      </c>
      <c r="D47" s="21">
        <f t="shared" si="4"/>
        <v>1220.384798</v>
      </c>
      <c r="E47" s="21">
        <f t="shared" si="5"/>
        <v>421533.4633</v>
      </c>
    </row>
    <row r="48">
      <c r="A48" s="33">
        <f t="shared" si="2"/>
        <v>2015</v>
      </c>
      <c r="B48" s="33">
        <f t="shared" si="3"/>
        <v>11</v>
      </c>
      <c r="C48" s="21">
        <f t="shared" si="1"/>
        <v>2344.170296</v>
      </c>
      <c r="D48" s="21">
        <f t="shared" si="4"/>
        <v>1217.139969</v>
      </c>
      <c r="E48" s="21">
        <f t="shared" si="5"/>
        <v>420406.433</v>
      </c>
    </row>
    <row r="49">
      <c r="A49" s="33">
        <f t="shared" si="2"/>
        <v>2015</v>
      </c>
      <c r="B49" s="33">
        <f t="shared" si="3"/>
        <v>12</v>
      </c>
      <c r="C49" s="21">
        <f t="shared" si="1"/>
        <v>2344.170296</v>
      </c>
      <c r="D49" s="21">
        <f t="shared" si="4"/>
        <v>1213.88577</v>
      </c>
      <c r="E49" s="21">
        <f t="shared" si="5"/>
        <v>419276.1485</v>
      </c>
    </row>
    <row r="50">
      <c r="A50" s="33">
        <f t="shared" si="2"/>
        <v>2016</v>
      </c>
      <c r="B50" s="33">
        <f t="shared" si="3"/>
        <v>1</v>
      </c>
      <c r="C50" s="21">
        <f t="shared" si="1"/>
        <v>2344.170296</v>
      </c>
      <c r="D50" s="21">
        <f t="shared" si="4"/>
        <v>1210.622175</v>
      </c>
      <c r="E50" s="21">
        <f t="shared" si="5"/>
        <v>418142.6003</v>
      </c>
    </row>
    <row r="51">
      <c r="A51" s="33">
        <f t="shared" si="2"/>
        <v>2016</v>
      </c>
      <c r="B51" s="33">
        <f t="shared" si="3"/>
        <v>2</v>
      </c>
      <c r="C51" s="21">
        <f t="shared" si="1"/>
        <v>2344.170296</v>
      </c>
      <c r="D51" s="21">
        <f t="shared" si="4"/>
        <v>1207.349157</v>
      </c>
      <c r="E51" s="21">
        <f t="shared" si="5"/>
        <v>417005.7792</v>
      </c>
    </row>
    <row r="52">
      <c r="A52" s="33">
        <f t="shared" si="2"/>
        <v>2016</v>
      </c>
      <c r="B52" s="33">
        <f t="shared" si="3"/>
        <v>3</v>
      </c>
      <c r="C52" s="21">
        <f t="shared" si="1"/>
        <v>2344.170296</v>
      </c>
      <c r="D52" s="21">
        <f t="shared" si="4"/>
        <v>1204.066688</v>
      </c>
      <c r="E52" s="21">
        <f t="shared" si="5"/>
        <v>415865.6756</v>
      </c>
    </row>
    <row r="53">
      <c r="A53" s="33">
        <f t="shared" si="2"/>
        <v>2016</v>
      </c>
      <c r="B53" s="33">
        <f t="shared" si="3"/>
        <v>4</v>
      </c>
      <c r="C53" s="21">
        <f t="shared" si="1"/>
        <v>2344.170296</v>
      </c>
      <c r="D53" s="21">
        <f t="shared" si="4"/>
        <v>1200.774741</v>
      </c>
      <c r="E53" s="21">
        <f t="shared" si="5"/>
        <v>414722.28</v>
      </c>
    </row>
    <row r="54">
      <c r="A54" s="33">
        <f t="shared" si="2"/>
        <v>2016</v>
      </c>
      <c r="B54" s="33">
        <f t="shared" si="3"/>
        <v>5</v>
      </c>
      <c r="C54" s="21">
        <f t="shared" si="1"/>
        <v>2344.170296</v>
      </c>
      <c r="D54" s="21">
        <f t="shared" si="4"/>
        <v>1197.47329</v>
      </c>
      <c r="E54" s="21">
        <f t="shared" si="5"/>
        <v>413575.583</v>
      </c>
    </row>
    <row r="55">
      <c r="A55" s="33">
        <f t="shared" si="2"/>
        <v>2016</v>
      </c>
      <c r="B55" s="33">
        <f t="shared" si="3"/>
        <v>6</v>
      </c>
      <c r="C55" s="21">
        <f t="shared" si="1"/>
        <v>2344.170296</v>
      </c>
      <c r="D55" s="21">
        <f t="shared" si="4"/>
        <v>1194.162305</v>
      </c>
      <c r="E55" s="21">
        <f t="shared" si="5"/>
        <v>412425.575</v>
      </c>
    </row>
    <row r="56">
      <c r="A56" s="33">
        <f t="shared" si="2"/>
        <v>2016</v>
      </c>
      <c r="B56" s="33">
        <f t="shared" si="3"/>
        <v>7</v>
      </c>
      <c r="C56" s="21">
        <f t="shared" si="1"/>
        <v>2344.170296</v>
      </c>
      <c r="D56" s="21">
        <f t="shared" si="4"/>
        <v>1190.84176</v>
      </c>
      <c r="E56" s="21">
        <f t="shared" si="5"/>
        <v>411272.2465</v>
      </c>
    </row>
    <row r="57">
      <c r="A57" s="33">
        <f t="shared" si="2"/>
        <v>2016</v>
      </c>
      <c r="B57" s="33">
        <f t="shared" si="3"/>
        <v>8</v>
      </c>
      <c r="C57" s="21">
        <f t="shared" si="1"/>
        <v>2344.170296</v>
      </c>
      <c r="D57" s="21">
        <f t="shared" si="4"/>
        <v>1187.511628</v>
      </c>
      <c r="E57" s="21">
        <f t="shared" si="5"/>
        <v>410115.5878</v>
      </c>
    </row>
    <row r="58">
      <c r="A58" s="33">
        <f t="shared" si="2"/>
        <v>2016</v>
      </c>
      <c r="B58" s="33">
        <f t="shared" si="3"/>
        <v>9</v>
      </c>
      <c r="C58" s="21">
        <f t="shared" si="1"/>
        <v>2344.170296</v>
      </c>
      <c r="D58" s="21">
        <f t="shared" si="4"/>
        <v>1184.17188</v>
      </c>
      <c r="E58" s="21">
        <f t="shared" si="5"/>
        <v>408955.5894</v>
      </c>
    </row>
    <row r="59">
      <c r="A59" s="33">
        <f t="shared" si="2"/>
        <v>2016</v>
      </c>
      <c r="B59" s="33">
        <f t="shared" si="3"/>
        <v>10</v>
      </c>
      <c r="C59" s="21">
        <f t="shared" si="1"/>
        <v>2344.170296</v>
      </c>
      <c r="D59" s="21">
        <f t="shared" si="4"/>
        <v>1180.822489</v>
      </c>
      <c r="E59" s="21">
        <f t="shared" si="5"/>
        <v>407792.2416</v>
      </c>
    </row>
    <row r="60">
      <c r="A60" s="33">
        <f t="shared" si="2"/>
        <v>2016</v>
      </c>
      <c r="B60" s="33">
        <f t="shared" si="3"/>
        <v>11</v>
      </c>
      <c r="C60" s="21">
        <f t="shared" si="1"/>
        <v>2344.170296</v>
      </c>
      <c r="D60" s="21">
        <f t="shared" si="4"/>
        <v>1177.463427</v>
      </c>
      <c r="E60" s="21">
        <f t="shared" si="5"/>
        <v>406625.5347</v>
      </c>
    </row>
    <row r="61">
      <c r="A61" s="33">
        <f t="shared" si="2"/>
        <v>2016</v>
      </c>
      <c r="B61" s="33">
        <f t="shared" si="3"/>
        <v>12</v>
      </c>
      <c r="C61" s="21">
        <f t="shared" si="1"/>
        <v>2344.170296</v>
      </c>
      <c r="D61" s="21">
        <f t="shared" si="4"/>
        <v>1174.094666</v>
      </c>
      <c r="E61" s="21">
        <f t="shared" si="5"/>
        <v>405455.4591</v>
      </c>
    </row>
    <row r="62">
      <c r="A62" s="33">
        <f t="shared" si="2"/>
        <v>2017</v>
      </c>
      <c r="B62" s="33">
        <f t="shared" si="3"/>
        <v>1</v>
      </c>
      <c r="C62" s="21">
        <f t="shared" si="1"/>
        <v>2556.012118</v>
      </c>
      <c r="D62" s="21">
        <f t="shared" si="4"/>
        <v>1506.396604</v>
      </c>
      <c r="E62" s="21">
        <f t="shared" si="5"/>
        <v>404405.8436</v>
      </c>
    </row>
    <row r="63">
      <c r="A63" s="33">
        <f t="shared" si="2"/>
        <v>2017</v>
      </c>
      <c r="B63" s="33">
        <f t="shared" si="3"/>
        <v>2</v>
      </c>
      <c r="C63" s="21">
        <f t="shared" si="1"/>
        <v>2556.012118</v>
      </c>
      <c r="D63" s="21">
        <f t="shared" si="4"/>
        <v>1502.496947</v>
      </c>
      <c r="E63" s="21">
        <f t="shared" si="5"/>
        <v>403352.3284</v>
      </c>
    </row>
    <row r="64">
      <c r="A64" s="33">
        <f t="shared" si="2"/>
        <v>2017</v>
      </c>
      <c r="B64" s="33">
        <f t="shared" si="3"/>
        <v>3</v>
      </c>
      <c r="C64" s="21">
        <f t="shared" si="1"/>
        <v>2556.012118</v>
      </c>
      <c r="D64" s="21">
        <f t="shared" si="4"/>
        <v>1498.582801</v>
      </c>
      <c r="E64" s="21">
        <f t="shared" si="5"/>
        <v>402294.8991</v>
      </c>
    </row>
    <row r="65">
      <c r="A65" s="33">
        <f t="shared" si="2"/>
        <v>2017</v>
      </c>
      <c r="B65" s="33">
        <f t="shared" si="3"/>
        <v>4</v>
      </c>
      <c r="C65" s="21">
        <f t="shared" si="1"/>
        <v>2556.012118</v>
      </c>
      <c r="D65" s="21">
        <f t="shared" si="4"/>
        <v>1494.654113</v>
      </c>
      <c r="E65" s="21">
        <f t="shared" si="5"/>
        <v>401233.5411</v>
      </c>
    </row>
    <row r="66">
      <c r="A66" s="33">
        <f t="shared" si="2"/>
        <v>2017</v>
      </c>
      <c r="B66" s="33">
        <f t="shared" si="3"/>
        <v>5</v>
      </c>
      <c r="C66" s="21">
        <f t="shared" si="1"/>
        <v>2556.012118</v>
      </c>
      <c r="D66" s="21">
        <f t="shared" si="4"/>
        <v>1490.710829</v>
      </c>
      <c r="E66" s="21">
        <f t="shared" si="5"/>
        <v>400168.2398</v>
      </c>
    </row>
    <row r="67">
      <c r="A67" s="33">
        <f t="shared" si="2"/>
        <v>2017</v>
      </c>
      <c r="B67" s="33">
        <f t="shared" si="3"/>
        <v>6</v>
      </c>
      <c r="C67" s="21">
        <f t="shared" si="1"/>
        <v>2556.012118</v>
      </c>
      <c r="D67" s="21">
        <f t="shared" si="4"/>
        <v>1486.752895</v>
      </c>
      <c r="E67" s="21">
        <f t="shared" si="5"/>
        <v>399098.9806</v>
      </c>
    </row>
    <row r="68">
      <c r="A68" s="33">
        <f t="shared" si="2"/>
        <v>2017</v>
      </c>
      <c r="B68" s="33">
        <f t="shared" si="3"/>
        <v>7</v>
      </c>
      <c r="C68" s="21">
        <f t="shared" si="1"/>
        <v>2556.012118</v>
      </c>
      <c r="D68" s="21">
        <f t="shared" si="4"/>
        <v>1482.780255</v>
      </c>
      <c r="E68" s="21">
        <f t="shared" si="5"/>
        <v>398025.7487</v>
      </c>
    </row>
    <row r="69">
      <c r="A69" s="33">
        <f t="shared" si="2"/>
        <v>2017</v>
      </c>
      <c r="B69" s="33">
        <f t="shared" si="3"/>
        <v>8</v>
      </c>
      <c r="C69" s="21">
        <f t="shared" si="1"/>
        <v>2556.012118</v>
      </c>
      <c r="D69" s="21">
        <f t="shared" si="4"/>
        <v>1478.792856</v>
      </c>
      <c r="E69" s="21">
        <f t="shared" si="5"/>
        <v>396948.5295</v>
      </c>
    </row>
    <row r="70">
      <c r="A70" s="33">
        <f t="shared" si="2"/>
        <v>2017</v>
      </c>
      <c r="B70" s="33">
        <f t="shared" si="3"/>
        <v>9</v>
      </c>
      <c r="C70" s="21">
        <f t="shared" si="1"/>
        <v>2556.012118</v>
      </c>
      <c r="D70" s="21">
        <f t="shared" si="4"/>
        <v>1474.790642</v>
      </c>
      <c r="E70" s="21">
        <f t="shared" si="5"/>
        <v>395867.308</v>
      </c>
    </row>
    <row r="71">
      <c r="A71" s="33">
        <f t="shared" si="2"/>
        <v>2017</v>
      </c>
      <c r="B71" s="33">
        <f t="shared" si="3"/>
        <v>10</v>
      </c>
      <c r="C71" s="21">
        <f t="shared" si="1"/>
        <v>2556.012118</v>
      </c>
      <c r="D71" s="21">
        <f t="shared" si="4"/>
        <v>1470.773558</v>
      </c>
      <c r="E71" s="21">
        <f t="shared" si="5"/>
        <v>394782.0694</v>
      </c>
    </row>
    <row r="72">
      <c r="A72" s="33">
        <f t="shared" si="2"/>
        <v>2017</v>
      </c>
      <c r="B72" s="33">
        <f t="shared" si="3"/>
        <v>11</v>
      </c>
      <c r="C72" s="21">
        <f t="shared" si="1"/>
        <v>2556.012118</v>
      </c>
      <c r="D72" s="21">
        <f t="shared" si="4"/>
        <v>1466.74155</v>
      </c>
      <c r="E72" s="21">
        <f t="shared" si="5"/>
        <v>393692.7989</v>
      </c>
    </row>
    <row r="73">
      <c r="A73" s="33">
        <f t="shared" si="2"/>
        <v>2017</v>
      </c>
      <c r="B73" s="33">
        <f t="shared" si="3"/>
        <v>12</v>
      </c>
      <c r="C73" s="21">
        <f t="shared" si="1"/>
        <v>2556.012118</v>
      </c>
      <c r="D73" s="21">
        <f t="shared" si="4"/>
        <v>1462.694562</v>
      </c>
      <c r="E73" s="21">
        <f t="shared" si="5"/>
        <v>392599.4813</v>
      </c>
    </row>
    <row r="74">
      <c r="A74" s="33">
        <f t="shared" si="2"/>
        <v>2018</v>
      </c>
      <c r="B74" s="33">
        <f t="shared" si="3"/>
        <v>1</v>
      </c>
      <c r="C74" s="21">
        <f t="shared" si="1"/>
        <v>2556.012118</v>
      </c>
      <c r="D74" s="21">
        <f t="shared" si="4"/>
        <v>1458.632538</v>
      </c>
      <c r="E74" s="21">
        <f t="shared" si="5"/>
        <v>391502.1017</v>
      </c>
    </row>
    <row r="75">
      <c r="A75" s="33">
        <f t="shared" si="2"/>
        <v>2018</v>
      </c>
      <c r="B75" s="33">
        <f t="shared" si="3"/>
        <v>2</v>
      </c>
      <c r="C75" s="21">
        <f t="shared" si="1"/>
        <v>2556.012118</v>
      </c>
      <c r="D75" s="21">
        <f t="shared" si="4"/>
        <v>1454.555422</v>
      </c>
      <c r="E75" s="21">
        <f t="shared" si="5"/>
        <v>390400.645</v>
      </c>
    </row>
    <row r="76">
      <c r="A76" s="33">
        <f t="shared" si="2"/>
        <v>2018</v>
      </c>
      <c r="B76" s="33">
        <f t="shared" si="3"/>
        <v>3</v>
      </c>
      <c r="C76" s="21">
        <f t="shared" si="1"/>
        <v>2556.012118</v>
      </c>
      <c r="D76" s="21">
        <f t="shared" si="4"/>
        <v>1450.463158</v>
      </c>
      <c r="E76" s="21">
        <f t="shared" si="5"/>
        <v>389295.0961</v>
      </c>
    </row>
    <row r="77">
      <c r="A77" s="33">
        <f t="shared" si="2"/>
        <v>2018</v>
      </c>
      <c r="B77" s="33">
        <f t="shared" si="3"/>
        <v>4</v>
      </c>
      <c r="C77" s="21">
        <f t="shared" si="1"/>
        <v>2556.012118</v>
      </c>
      <c r="D77" s="21">
        <f t="shared" si="4"/>
        <v>1446.355691</v>
      </c>
      <c r="E77" s="21">
        <f t="shared" si="5"/>
        <v>388185.4396</v>
      </c>
    </row>
    <row r="78">
      <c r="A78" s="33">
        <f t="shared" si="2"/>
        <v>2018</v>
      </c>
      <c r="B78" s="33">
        <f t="shared" si="3"/>
        <v>5</v>
      </c>
      <c r="C78" s="21">
        <f t="shared" si="1"/>
        <v>2556.012118</v>
      </c>
      <c r="D78" s="21">
        <f t="shared" si="4"/>
        <v>1442.232963</v>
      </c>
      <c r="E78" s="21">
        <f t="shared" si="5"/>
        <v>387071.6605</v>
      </c>
    </row>
    <row r="79">
      <c r="A79" s="33">
        <f t="shared" si="2"/>
        <v>2018</v>
      </c>
      <c r="B79" s="33">
        <f t="shared" si="3"/>
        <v>6</v>
      </c>
      <c r="C79" s="21">
        <f t="shared" si="1"/>
        <v>2556.012118</v>
      </c>
      <c r="D79" s="21">
        <f t="shared" si="4"/>
        <v>1438.094917</v>
      </c>
      <c r="E79" s="21">
        <f t="shared" si="5"/>
        <v>385953.7433</v>
      </c>
    </row>
    <row r="80">
      <c r="A80" s="33">
        <f t="shared" si="2"/>
        <v>2018</v>
      </c>
      <c r="B80" s="33">
        <f t="shared" si="3"/>
        <v>7</v>
      </c>
      <c r="C80" s="21">
        <f t="shared" si="1"/>
        <v>2556.012118</v>
      </c>
      <c r="D80" s="21">
        <f t="shared" si="4"/>
        <v>1433.941497</v>
      </c>
      <c r="E80" s="21">
        <f t="shared" si="5"/>
        <v>384831.6727</v>
      </c>
    </row>
    <row r="81">
      <c r="A81" s="33">
        <f t="shared" si="2"/>
        <v>2018</v>
      </c>
      <c r="B81" s="33">
        <f t="shared" si="3"/>
        <v>8</v>
      </c>
      <c r="C81" s="21">
        <f t="shared" si="1"/>
        <v>2556.012118</v>
      </c>
      <c r="D81" s="21">
        <f t="shared" si="4"/>
        <v>1429.772646</v>
      </c>
      <c r="E81" s="21">
        <f t="shared" si="5"/>
        <v>383705.4332</v>
      </c>
    </row>
    <row r="82">
      <c r="A82" s="33">
        <f t="shared" si="2"/>
        <v>2018</v>
      </c>
      <c r="B82" s="33">
        <f t="shared" si="3"/>
        <v>9</v>
      </c>
      <c r="C82" s="21">
        <f t="shared" si="1"/>
        <v>2556.012118</v>
      </c>
      <c r="D82" s="21">
        <f t="shared" si="4"/>
        <v>1425.588307</v>
      </c>
      <c r="E82" s="21">
        <f t="shared" si="5"/>
        <v>382575.0094</v>
      </c>
    </row>
    <row r="83">
      <c r="A83" s="33">
        <f t="shared" si="2"/>
        <v>2018</v>
      </c>
      <c r="B83" s="33">
        <f t="shared" si="3"/>
        <v>10</v>
      </c>
      <c r="C83" s="21">
        <f t="shared" si="1"/>
        <v>2556.012118</v>
      </c>
      <c r="D83" s="21">
        <f t="shared" si="4"/>
        <v>1421.388421</v>
      </c>
      <c r="E83" s="21">
        <f t="shared" si="5"/>
        <v>381440.3857</v>
      </c>
    </row>
    <row r="84">
      <c r="A84" s="33">
        <f t="shared" si="2"/>
        <v>2018</v>
      </c>
      <c r="B84" s="33">
        <f t="shared" si="3"/>
        <v>11</v>
      </c>
      <c r="C84" s="21">
        <f t="shared" si="1"/>
        <v>2556.012118</v>
      </c>
      <c r="D84" s="21">
        <f t="shared" si="4"/>
        <v>1417.172932</v>
      </c>
      <c r="E84" s="21">
        <f t="shared" si="5"/>
        <v>380301.5465</v>
      </c>
    </row>
    <row r="85">
      <c r="A85" s="33">
        <f t="shared" si="2"/>
        <v>2018</v>
      </c>
      <c r="B85" s="33">
        <f t="shared" si="3"/>
        <v>12</v>
      </c>
      <c r="C85" s="21">
        <f t="shared" si="1"/>
        <v>2556.012118</v>
      </c>
      <c r="D85" s="21">
        <f t="shared" si="4"/>
        <v>1412.94178</v>
      </c>
      <c r="E85" s="21">
        <f t="shared" si="5"/>
        <v>379158.4762</v>
      </c>
    </row>
    <row r="86">
      <c r="A86" s="33">
        <f t="shared" si="2"/>
        <v>2019</v>
      </c>
      <c r="B86" s="33">
        <f t="shared" si="3"/>
        <v>1</v>
      </c>
      <c r="C86" s="21">
        <f t="shared" si="1"/>
        <v>2556.012118</v>
      </c>
      <c r="D86" s="21">
        <f t="shared" si="4"/>
        <v>1408.694908</v>
      </c>
      <c r="E86" s="21">
        <f t="shared" si="5"/>
        <v>378011.1589</v>
      </c>
    </row>
    <row r="87">
      <c r="A87" s="33">
        <f t="shared" si="2"/>
        <v>2019</v>
      </c>
      <c r="B87" s="33">
        <f t="shared" si="3"/>
        <v>2</v>
      </c>
      <c r="C87" s="21">
        <f t="shared" si="1"/>
        <v>2556.012118</v>
      </c>
      <c r="D87" s="21">
        <f t="shared" si="4"/>
        <v>1404.432258</v>
      </c>
      <c r="E87" s="21">
        <f t="shared" si="5"/>
        <v>376859.5791</v>
      </c>
    </row>
    <row r="88">
      <c r="A88" s="33">
        <f t="shared" si="2"/>
        <v>2019</v>
      </c>
      <c r="B88" s="33">
        <f t="shared" si="3"/>
        <v>3</v>
      </c>
      <c r="C88" s="21">
        <f t="shared" si="1"/>
        <v>2556.012118</v>
      </c>
      <c r="D88" s="21">
        <f t="shared" si="4"/>
        <v>1400.153771</v>
      </c>
      <c r="E88" s="21">
        <f t="shared" si="5"/>
        <v>375703.7207</v>
      </c>
    </row>
    <row r="89">
      <c r="A89" s="33">
        <f t="shared" si="2"/>
        <v>2019</v>
      </c>
      <c r="B89" s="33">
        <f t="shared" si="3"/>
        <v>4</v>
      </c>
      <c r="C89" s="21">
        <f t="shared" si="1"/>
        <v>2556.012118</v>
      </c>
      <c r="D89" s="21">
        <f t="shared" si="4"/>
        <v>1395.859388</v>
      </c>
      <c r="E89" s="21">
        <f t="shared" si="5"/>
        <v>374543.568</v>
      </c>
    </row>
    <row r="90">
      <c r="A90" s="33">
        <f t="shared" si="2"/>
        <v>2019</v>
      </c>
      <c r="B90" s="33">
        <f t="shared" si="3"/>
        <v>5</v>
      </c>
      <c r="C90" s="21">
        <f t="shared" si="1"/>
        <v>2556.012118</v>
      </c>
      <c r="D90" s="21">
        <f t="shared" si="4"/>
        <v>1391.54905</v>
      </c>
      <c r="E90" s="21">
        <f t="shared" si="5"/>
        <v>373379.1049</v>
      </c>
    </row>
    <row r="91">
      <c r="A91" s="33">
        <f t="shared" si="2"/>
        <v>2019</v>
      </c>
      <c r="B91" s="33">
        <f t="shared" si="3"/>
        <v>6</v>
      </c>
      <c r="C91" s="21">
        <f t="shared" si="1"/>
        <v>2556.012118</v>
      </c>
      <c r="D91" s="21">
        <f t="shared" si="4"/>
        <v>1387.222697</v>
      </c>
      <c r="E91" s="21">
        <f t="shared" si="5"/>
        <v>372210.3155</v>
      </c>
    </row>
    <row r="92">
      <c r="A92" s="33">
        <f t="shared" si="2"/>
        <v>2019</v>
      </c>
      <c r="B92" s="33">
        <f t="shared" si="3"/>
        <v>7</v>
      </c>
      <c r="C92" s="21">
        <f t="shared" si="1"/>
        <v>2556.012118</v>
      </c>
      <c r="D92" s="21">
        <f t="shared" si="4"/>
        <v>1382.880271</v>
      </c>
      <c r="E92" s="21">
        <f t="shared" si="5"/>
        <v>371037.1837</v>
      </c>
    </row>
    <row r="93">
      <c r="A93" s="33">
        <f t="shared" si="2"/>
        <v>2019</v>
      </c>
      <c r="B93" s="33">
        <f t="shared" si="3"/>
        <v>8</v>
      </c>
      <c r="C93" s="21">
        <f t="shared" si="1"/>
        <v>2556.012118</v>
      </c>
      <c r="D93" s="21">
        <f t="shared" si="4"/>
        <v>1378.521711</v>
      </c>
      <c r="E93" s="21">
        <f t="shared" si="5"/>
        <v>369859.6933</v>
      </c>
    </row>
    <row r="94">
      <c r="A94" s="33">
        <f t="shared" si="2"/>
        <v>2019</v>
      </c>
      <c r="B94" s="33">
        <f t="shared" si="3"/>
        <v>9</v>
      </c>
      <c r="C94" s="21">
        <f t="shared" si="1"/>
        <v>2556.012118</v>
      </c>
      <c r="D94" s="21">
        <f t="shared" si="4"/>
        <v>1374.146958</v>
      </c>
      <c r="E94" s="21">
        <f t="shared" si="5"/>
        <v>368677.8281</v>
      </c>
    </row>
    <row r="95">
      <c r="A95" s="33">
        <f t="shared" si="2"/>
        <v>2019</v>
      </c>
      <c r="B95" s="33">
        <f t="shared" si="3"/>
        <v>10</v>
      </c>
      <c r="C95" s="21">
        <f t="shared" si="1"/>
        <v>2556.012118</v>
      </c>
      <c r="D95" s="21">
        <f t="shared" si="4"/>
        <v>1369.755952</v>
      </c>
      <c r="E95" s="21">
        <f t="shared" si="5"/>
        <v>367491.5719</v>
      </c>
    </row>
    <row r="96">
      <c r="A96" s="33">
        <f t="shared" si="2"/>
        <v>2019</v>
      </c>
      <c r="B96" s="33">
        <f t="shared" si="3"/>
        <v>11</v>
      </c>
      <c r="C96" s="21">
        <f t="shared" si="1"/>
        <v>2556.012118</v>
      </c>
      <c r="D96" s="21">
        <f t="shared" si="4"/>
        <v>1365.348631</v>
      </c>
      <c r="E96" s="21">
        <f t="shared" si="5"/>
        <v>366300.9085</v>
      </c>
    </row>
    <row r="97">
      <c r="A97" s="33">
        <f t="shared" si="2"/>
        <v>2019</v>
      </c>
      <c r="B97" s="33">
        <f t="shared" si="3"/>
        <v>12</v>
      </c>
      <c r="C97" s="21">
        <f t="shared" si="1"/>
        <v>2556.012118</v>
      </c>
      <c r="D97" s="21">
        <f t="shared" si="4"/>
        <v>1360.924935</v>
      </c>
      <c r="E97" s="21">
        <f t="shared" si="5"/>
        <v>365105.8213</v>
      </c>
    </row>
    <row r="98">
      <c r="A98" s="33">
        <f t="shared" si="2"/>
        <v>2020</v>
      </c>
      <c r="B98" s="33">
        <f t="shared" si="3"/>
        <v>1</v>
      </c>
      <c r="C98" s="21">
        <f t="shared" si="1"/>
        <v>2556.012118</v>
      </c>
      <c r="D98" s="21">
        <f t="shared" si="4"/>
        <v>1356.484805</v>
      </c>
      <c r="E98" s="21">
        <f t="shared" si="5"/>
        <v>363906.294</v>
      </c>
    </row>
    <row r="99">
      <c r="A99" s="33">
        <f t="shared" si="2"/>
        <v>2020</v>
      </c>
      <c r="B99" s="33">
        <f t="shared" si="3"/>
        <v>2</v>
      </c>
      <c r="C99" s="21">
        <f t="shared" si="1"/>
        <v>2556.012118</v>
      </c>
      <c r="D99" s="21">
        <f t="shared" si="4"/>
        <v>1352.028177</v>
      </c>
      <c r="E99" s="21">
        <f t="shared" si="5"/>
        <v>362702.31</v>
      </c>
    </row>
    <row r="100">
      <c r="A100" s="33">
        <f t="shared" si="2"/>
        <v>2020</v>
      </c>
      <c r="B100" s="33">
        <f t="shared" si="3"/>
        <v>3</v>
      </c>
      <c r="C100" s="21">
        <f t="shared" si="1"/>
        <v>2556.012118</v>
      </c>
      <c r="D100" s="21">
        <f t="shared" si="4"/>
        <v>1347.554992</v>
      </c>
      <c r="E100" s="21">
        <f t="shared" si="5"/>
        <v>361493.8529</v>
      </c>
    </row>
    <row r="101">
      <c r="A101" s="33">
        <f t="shared" si="2"/>
        <v>2020</v>
      </c>
      <c r="B101" s="33">
        <f t="shared" si="3"/>
        <v>4</v>
      </c>
      <c r="C101" s="21">
        <f t="shared" si="1"/>
        <v>2556.012118</v>
      </c>
      <c r="D101" s="21">
        <f t="shared" si="4"/>
        <v>1343.065188</v>
      </c>
      <c r="E101" s="21">
        <f t="shared" si="5"/>
        <v>360280.906</v>
      </c>
    </row>
    <row r="102">
      <c r="A102" s="33">
        <f t="shared" si="2"/>
        <v>2020</v>
      </c>
      <c r="B102" s="33">
        <f t="shared" si="3"/>
        <v>5</v>
      </c>
      <c r="C102" s="21">
        <f t="shared" si="1"/>
        <v>2556.012118</v>
      </c>
      <c r="D102" s="21">
        <f t="shared" si="4"/>
        <v>1338.558702</v>
      </c>
      <c r="E102" s="21">
        <f t="shared" si="5"/>
        <v>359063.4525</v>
      </c>
    </row>
    <row r="103">
      <c r="A103" s="33">
        <f t="shared" si="2"/>
        <v>2020</v>
      </c>
      <c r="B103" s="33">
        <f t="shared" si="3"/>
        <v>6</v>
      </c>
      <c r="C103" s="21">
        <f t="shared" si="1"/>
        <v>2556.012118</v>
      </c>
      <c r="D103" s="21">
        <f t="shared" si="4"/>
        <v>1334.035474</v>
      </c>
      <c r="E103" s="21">
        <f t="shared" si="5"/>
        <v>357841.4759</v>
      </c>
    </row>
    <row r="104">
      <c r="A104" s="33">
        <f t="shared" si="2"/>
        <v>2020</v>
      </c>
      <c r="B104" s="33">
        <f t="shared" si="3"/>
        <v>7</v>
      </c>
      <c r="C104" s="21">
        <f t="shared" si="1"/>
        <v>2556.012118</v>
      </c>
      <c r="D104" s="21">
        <f t="shared" si="4"/>
        <v>1329.49544</v>
      </c>
      <c r="E104" s="21">
        <f t="shared" si="5"/>
        <v>356614.9592</v>
      </c>
    </row>
    <row r="105">
      <c r="A105" s="33">
        <f t="shared" si="2"/>
        <v>2020</v>
      </c>
      <c r="B105" s="33">
        <f t="shared" si="3"/>
        <v>8</v>
      </c>
      <c r="C105" s="21">
        <f t="shared" si="1"/>
        <v>2556.012118</v>
      </c>
      <c r="D105" s="21">
        <f t="shared" si="4"/>
        <v>1324.938539</v>
      </c>
      <c r="E105" s="21">
        <f t="shared" si="5"/>
        <v>355383.8856</v>
      </c>
    </row>
    <row r="106">
      <c r="A106" s="33">
        <f t="shared" si="2"/>
        <v>2020</v>
      </c>
      <c r="B106" s="33">
        <f t="shared" si="3"/>
        <v>9</v>
      </c>
      <c r="C106" s="21">
        <f t="shared" si="1"/>
        <v>2556.012118</v>
      </c>
      <c r="D106" s="21">
        <f t="shared" si="4"/>
        <v>1320.364707</v>
      </c>
      <c r="E106" s="21">
        <f t="shared" si="5"/>
        <v>354148.2382</v>
      </c>
    </row>
    <row r="107">
      <c r="A107" s="33">
        <f t="shared" si="2"/>
        <v>2020</v>
      </c>
      <c r="B107" s="33">
        <f t="shared" si="3"/>
        <v>10</v>
      </c>
      <c r="C107" s="21">
        <f t="shared" si="1"/>
        <v>2556.012118</v>
      </c>
      <c r="D107" s="21">
        <f t="shared" si="4"/>
        <v>1315.773882</v>
      </c>
      <c r="E107" s="21">
        <f t="shared" si="5"/>
        <v>352908</v>
      </c>
    </row>
    <row r="108">
      <c r="A108" s="33">
        <f t="shared" si="2"/>
        <v>2020</v>
      </c>
      <c r="B108" s="33">
        <f t="shared" si="3"/>
        <v>11</v>
      </c>
      <c r="C108" s="21">
        <f t="shared" si="1"/>
        <v>2556.012118</v>
      </c>
      <c r="D108" s="21">
        <f t="shared" si="4"/>
        <v>1311.166</v>
      </c>
      <c r="E108" s="21">
        <f t="shared" si="5"/>
        <v>351663.1539</v>
      </c>
    </row>
    <row r="109">
      <c r="A109" s="33">
        <f t="shared" si="2"/>
        <v>2020</v>
      </c>
      <c r="B109" s="33">
        <f t="shared" si="3"/>
        <v>12</v>
      </c>
      <c r="C109" s="21">
        <f t="shared" si="1"/>
        <v>2556.012118</v>
      </c>
      <c r="D109" s="21">
        <f t="shared" si="4"/>
        <v>1306.540999</v>
      </c>
      <c r="E109" s="21">
        <f t="shared" si="5"/>
        <v>350413.6828</v>
      </c>
    </row>
    <row r="110">
      <c r="A110" s="33">
        <f t="shared" si="2"/>
        <v>2021</v>
      </c>
      <c r="B110" s="33">
        <f t="shared" si="3"/>
        <v>1</v>
      </c>
      <c r="C110" s="21">
        <f t="shared" si="1"/>
        <v>2556.012118</v>
      </c>
      <c r="D110" s="21">
        <f t="shared" si="4"/>
        <v>1301.898815</v>
      </c>
      <c r="E110" s="21">
        <f t="shared" si="5"/>
        <v>349159.5695</v>
      </c>
    </row>
    <row r="111">
      <c r="A111" s="33">
        <f t="shared" si="2"/>
        <v>2021</v>
      </c>
      <c r="B111" s="33">
        <f t="shared" si="3"/>
        <v>2</v>
      </c>
      <c r="C111" s="21">
        <f t="shared" si="1"/>
        <v>2556.012118</v>
      </c>
      <c r="D111" s="21">
        <f t="shared" si="4"/>
        <v>1297.239383</v>
      </c>
      <c r="E111" s="21">
        <f t="shared" si="5"/>
        <v>347900.7967</v>
      </c>
    </row>
    <row r="112">
      <c r="A112" s="33">
        <f t="shared" si="2"/>
        <v>2021</v>
      </c>
      <c r="B112" s="33">
        <f t="shared" si="3"/>
        <v>3</v>
      </c>
      <c r="C112" s="21">
        <f t="shared" si="1"/>
        <v>2556.012118</v>
      </c>
      <c r="D112" s="21">
        <f t="shared" si="4"/>
        <v>1292.56264</v>
      </c>
      <c r="E112" s="21">
        <f t="shared" si="5"/>
        <v>346637.3472</v>
      </c>
    </row>
    <row r="113">
      <c r="A113" s="33">
        <f t="shared" si="2"/>
        <v>2021</v>
      </c>
      <c r="B113" s="33">
        <f t="shared" si="3"/>
        <v>4</v>
      </c>
      <c r="C113" s="21">
        <f t="shared" si="1"/>
        <v>2556.012118</v>
      </c>
      <c r="D113" s="21">
        <f t="shared" si="4"/>
        <v>1287.868522</v>
      </c>
      <c r="E113" s="21">
        <f t="shared" si="5"/>
        <v>345369.2036</v>
      </c>
    </row>
    <row r="114">
      <c r="A114" s="33">
        <f t="shared" si="2"/>
        <v>2021</v>
      </c>
      <c r="B114" s="33">
        <f t="shared" si="3"/>
        <v>5</v>
      </c>
      <c r="C114" s="21">
        <f t="shared" si="1"/>
        <v>2556.012118</v>
      </c>
      <c r="D114" s="21">
        <f t="shared" si="4"/>
        <v>1283.156963</v>
      </c>
      <c r="E114" s="21">
        <f t="shared" si="5"/>
        <v>344096.3485</v>
      </c>
    </row>
    <row r="115">
      <c r="A115" s="33">
        <f t="shared" si="2"/>
        <v>2021</v>
      </c>
      <c r="B115" s="33">
        <f t="shared" si="3"/>
        <v>6</v>
      </c>
      <c r="C115" s="21">
        <f t="shared" si="1"/>
        <v>2556.012118</v>
      </c>
      <c r="D115" s="21">
        <f t="shared" si="4"/>
        <v>1278.427899</v>
      </c>
      <c r="E115" s="21">
        <f t="shared" si="5"/>
        <v>342818.7643</v>
      </c>
    </row>
    <row r="116">
      <c r="A116" s="33">
        <f t="shared" si="2"/>
        <v>2021</v>
      </c>
      <c r="B116" s="33">
        <f t="shared" si="3"/>
        <v>7</v>
      </c>
      <c r="C116" s="21">
        <f t="shared" si="1"/>
        <v>2556.012118</v>
      </c>
      <c r="D116" s="21">
        <f t="shared" si="4"/>
        <v>1273.681266</v>
      </c>
      <c r="E116" s="21">
        <f t="shared" si="5"/>
        <v>341536.4334</v>
      </c>
    </row>
    <row r="117">
      <c r="A117" s="33">
        <f t="shared" si="2"/>
        <v>2021</v>
      </c>
      <c r="B117" s="33">
        <f t="shared" si="3"/>
        <v>8</v>
      </c>
      <c r="C117" s="21">
        <f t="shared" si="1"/>
        <v>2556.012118</v>
      </c>
      <c r="D117" s="21">
        <f t="shared" si="4"/>
        <v>1268.916997</v>
      </c>
      <c r="E117" s="21">
        <f t="shared" si="5"/>
        <v>340249.3383</v>
      </c>
    </row>
    <row r="118">
      <c r="A118" s="33">
        <f t="shared" si="2"/>
        <v>2021</v>
      </c>
      <c r="B118" s="33">
        <f t="shared" si="3"/>
        <v>9</v>
      </c>
      <c r="C118" s="21">
        <f t="shared" si="1"/>
        <v>2556.012118</v>
      </c>
      <c r="D118" s="21">
        <f t="shared" si="4"/>
        <v>1264.135027</v>
      </c>
      <c r="E118" s="21">
        <f t="shared" si="5"/>
        <v>338957.4612</v>
      </c>
    </row>
    <row r="119">
      <c r="A119" s="33">
        <f t="shared" si="2"/>
        <v>2021</v>
      </c>
      <c r="B119" s="33">
        <f t="shared" si="3"/>
        <v>10</v>
      </c>
      <c r="C119" s="21">
        <f t="shared" si="1"/>
        <v>2556.012118</v>
      </c>
      <c r="D119" s="21">
        <f t="shared" si="4"/>
        <v>1259.335291</v>
      </c>
      <c r="E119" s="21">
        <f t="shared" si="5"/>
        <v>337660.7844</v>
      </c>
    </row>
    <row r="120">
      <c r="A120" s="33">
        <f t="shared" si="2"/>
        <v>2021</v>
      </c>
      <c r="B120" s="33">
        <f t="shared" si="3"/>
        <v>11</v>
      </c>
      <c r="C120" s="21">
        <f t="shared" si="1"/>
        <v>2556.012118</v>
      </c>
      <c r="D120" s="21">
        <f t="shared" si="4"/>
        <v>1254.517722</v>
      </c>
      <c r="E120" s="21">
        <f t="shared" si="5"/>
        <v>336359.29</v>
      </c>
    </row>
    <row r="121">
      <c r="A121" s="33">
        <f t="shared" si="2"/>
        <v>2021</v>
      </c>
      <c r="B121" s="33">
        <f t="shared" si="3"/>
        <v>12</v>
      </c>
      <c r="C121" s="21">
        <f t="shared" si="1"/>
        <v>2556.012118</v>
      </c>
      <c r="D121" s="21">
        <f t="shared" si="4"/>
        <v>1249.682254</v>
      </c>
      <c r="E121" s="21">
        <f t="shared" si="5"/>
        <v>335052.9601</v>
      </c>
    </row>
    <row r="122">
      <c r="A122" s="33">
        <f t="shared" si="2"/>
        <v>2022</v>
      </c>
      <c r="B122" s="33">
        <f t="shared" si="3"/>
        <v>1</v>
      </c>
      <c r="C122" s="21">
        <f t="shared" si="1"/>
        <v>2726.654572</v>
      </c>
      <c r="D122" s="21">
        <f t="shared" si="4"/>
        <v>1518.353374</v>
      </c>
      <c r="E122" s="21">
        <f t="shared" si="5"/>
        <v>333844.6589</v>
      </c>
    </row>
    <row r="123">
      <c r="A123" s="33">
        <f t="shared" si="2"/>
        <v>2022</v>
      </c>
      <c r="B123" s="33">
        <f t="shared" si="3"/>
        <v>2</v>
      </c>
      <c r="C123" s="21">
        <f t="shared" si="1"/>
        <v>2726.654572</v>
      </c>
      <c r="D123" s="21">
        <f t="shared" si="4"/>
        <v>1512.877738</v>
      </c>
      <c r="E123" s="21">
        <f t="shared" si="5"/>
        <v>332630.8821</v>
      </c>
    </row>
    <row r="124">
      <c r="A124" s="33">
        <f t="shared" si="2"/>
        <v>2022</v>
      </c>
      <c r="B124" s="33">
        <f t="shared" si="3"/>
        <v>3</v>
      </c>
      <c r="C124" s="21">
        <f t="shared" si="1"/>
        <v>2726.654572</v>
      </c>
      <c r="D124" s="21">
        <f t="shared" si="4"/>
        <v>1507.377287</v>
      </c>
      <c r="E124" s="21">
        <f t="shared" si="5"/>
        <v>331411.6048</v>
      </c>
    </row>
    <row r="125">
      <c r="A125" s="33">
        <f t="shared" si="2"/>
        <v>2022</v>
      </c>
      <c r="B125" s="33">
        <f t="shared" si="3"/>
        <v>4</v>
      </c>
      <c r="C125" s="21">
        <f t="shared" si="1"/>
        <v>2726.654572</v>
      </c>
      <c r="D125" s="21">
        <f t="shared" si="4"/>
        <v>1501.851911</v>
      </c>
      <c r="E125" s="21">
        <f t="shared" si="5"/>
        <v>330186.8021</v>
      </c>
    </row>
    <row r="126">
      <c r="A126" s="33">
        <f t="shared" si="2"/>
        <v>2022</v>
      </c>
      <c r="B126" s="33">
        <f t="shared" si="3"/>
        <v>5</v>
      </c>
      <c r="C126" s="21">
        <f t="shared" si="1"/>
        <v>2726.654572</v>
      </c>
      <c r="D126" s="21">
        <f t="shared" si="4"/>
        <v>1496.301495</v>
      </c>
      <c r="E126" s="21">
        <f t="shared" si="5"/>
        <v>328956.4491</v>
      </c>
    </row>
    <row r="127">
      <c r="A127" s="33">
        <f t="shared" si="2"/>
        <v>2022</v>
      </c>
      <c r="B127" s="33">
        <f t="shared" si="3"/>
        <v>6</v>
      </c>
      <c r="C127" s="21">
        <f t="shared" si="1"/>
        <v>2726.654572</v>
      </c>
      <c r="D127" s="21">
        <f t="shared" si="4"/>
        <v>1490.725926</v>
      </c>
      <c r="E127" s="21">
        <f t="shared" si="5"/>
        <v>327720.5204</v>
      </c>
    </row>
    <row r="128">
      <c r="A128" s="33">
        <f t="shared" si="2"/>
        <v>2022</v>
      </c>
      <c r="B128" s="33">
        <f t="shared" si="3"/>
        <v>7</v>
      </c>
      <c r="C128" s="21">
        <f t="shared" si="1"/>
        <v>2726.654572</v>
      </c>
      <c r="D128" s="21">
        <f t="shared" si="4"/>
        <v>1485.125091</v>
      </c>
      <c r="E128" s="21">
        <f t="shared" si="5"/>
        <v>326478.9909</v>
      </c>
    </row>
    <row r="129">
      <c r="A129" s="33">
        <f t="shared" si="2"/>
        <v>2022</v>
      </c>
      <c r="B129" s="33">
        <f t="shared" si="3"/>
        <v>8</v>
      </c>
      <c r="C129" s="21">
        <f t="shared" si="1"/>
        <v>2726.654572</v>
      </c>
      <c r="D129" s="21">
        <f t="shared" si="4"/>
        <v>1479.498875</v>
      </c>
      <c r="E129" s="21">
        <f t="shared" si="5"/>
        <v>325231.8352</v>
      </c>
    </row>
    <row r="130">
      <c r="A130" s="33">
        <f t="shared" si="2"/>
        <v>2022</v>
      </c>
      <c r="B130" s="33">
        <f t="shared" si="3"/>
        <v>9</v>
      </c>
      <c r="C130" s="21">
        <f t="shared" si="1"/>
        <v>2726.654572</v>
      </c>
      <c r="D130" s="21">
        <f t="shared" si="4"/>
        <v>1473.847162</v>
      </c>
      <c r="E130" s="21">
        <f t="shared" si="5"/>
        <v>323979.0278</v>
      </c>
    </row>
    <row r="131">
      <c r="A131" s="33">
        <f t="shared" si="2"/>
        <v>2022</v>
      </c>
      <c r="B131" s="33">
        <f t="shared" si="3"/>
        <v>10</v>
      </c>
      <c r="C131" s="21">
        <f t="shared" si="1"/>
        <v>2726.654572</v>
      </c>
      <c r="D131" s="21">
        <f t="shared" si="4"/>
        <v>1468.169838</v>
      </c>
      <c r="E131" s="21">
        <f t="shared" si="5"/>
        <v>322720.5431</v>
      </c>
    </row>
    <row r="132">
      <c r="A132" s="33">
        <f t="shared" si="2"/>
        <v>2022</v>
      </c>
      <c r="B132" s="33">
        <f t="shared" si="3"/>
        <v>11</v>
      </c>
      <c r="C132" s="21">
        <f t="shared" si="1"/>
        <v>2726.654572</v>
      </c>
      <c r="D132" s="21">
        <f t="shared" si="4"/>
        <v>1462.466785</v>
      </c>
      <c r="E132" s="21">
        <f t="shared" si="5"/>
        <v>321456.3553</v>
      </c>
    </row>
    <row r="133">
      <c r="A133" s="33">
        <f t="shared" si="2"/>
        <v>2022</v>
      </c>
      <c r="B133" s="33">
        <f t="shared" si="3"/>
        <v>12</v>
      </c>
      <c r="C133" s="21">
        <f t="shared" si="1"/>
        <v>2726.654572</v>
      </c>
      <c r="D133" s="21">
        <f t="shared" si="4"/>
        <v>1456.737889</v>
      </c>
      <c r="E133" s="21">
        <f t="shared" si="5"/>
        <v>320186.4386</v>
      </c>
    </row>
    <row r="134">
      <c r="A134" s="33">
        <f t="shared" si="2"/>
        <v>2023</v>
      </c>
      <c r="B134" s="33">
        <f t="shared" si="3"/>
        <v>1</v>
      </c>
      <c r="C134" s="21">
        <f t="shared" si="1"/>
        <v>2726.654572</v>
      </c>
      <c r="D134" s="21">
        <f t="shared" si="4"/>
        <v>1450.98303</v>
      </c>
      <c r="E134" s="21">
        <f t="shared" si="5"/>
        <v>318910.7671</v>
      </c>
    </row>
    <row r="135">
      <c r="A135" s="33">
        <f t="shared" si="2"/>
        <v>2023</v>
      </c>
      <c r="B135" s="33">
        <f t="shared" si="3"/>
        <v>2</v>
      </c>
      <c r="C135" s="21">
        <f t="shared" si="1"/>
        <v>2726.654572</v>
      </c>
      <c r="D135" s="21">
        <f t="shared" si="4"/>
        <v>1445.202093</v>
      </c>
      <c r="E135" s="21">
        <f t="shared" si="5"/>
        <v>317629.3146</v>
      </c>
    </row>
    <row r="136">
      <c r="A136" s="33">
        <f t="shared" si="2"/>
        <v>2023</v>
      </c>
      <c r="B136" s="33">
        <f t="shared" si="3"/>
        <v>3</v>
      </c>
      <c r="C136" s="21">
        <f t="shared" si="1"/>
        <v>2726.654572</v>
      </c>
      <c r="D136" s="21">
        <f t="shared" si="4"/>
        <v>1439.394958</v>
      </c>
      <c r="E136" s="21">
        <f t="shared" si="5"/>
        <v>316342.055</v>
      </c>
    </row>
    <row r="137">
      <c r="A137" s="33">
        <f t="shared" si="2"/>
        <v>2023</v>
      </c>
      <c r="B137" s="33">
        <f t="shared" si="3"/>
        <v>4</v>
      </c>
      <c r="C137" s="21">
        <f t="shared" si="1"/>
        <v>2726.654572</v>
      </c>
      <c r="D137" s="21">
        <f t="shared" si="4"/>
        <v>1433.561507</v>
      </c>
      <c r="E137" s="21">
        <f t="shared" si="5"/>
        <v>315048.9619</v>
      </c>
    </row>
    <row r="138">
      <c r="A138" s="33">
        <f t="shared" si="2"/>
        <v>2023</v>
      </c>
      <c r="B138" s="33">
        <f t="shared" si="3"/>
        <v>5</v>
      </c>
      <c r="C138" s="21">
        <f t="shared" si="1"/>
        <v>2726.654572</v>
      </c>
      <c r="D138" s="21">
        <f t="shared" si="4"/>
        <v>1427.701621</v>
      </c>
      <c r="E138" s="21">
        <f t="shared" si="5"/>
        <v>313750.009</v>
      </c>
    </row>
    <row r="139">
      <c r="A139" s="33">
        <f t="shared" si="2"/>
        <v>2023</v>
      </c>
      <c r="B139" s="33">
        <f t="shared" si="3"/>
        <v>6</v>
      </c>
      <c r="C139" s="21">
        <f t="shared" si="1"/>
        <v>2726.654572</v>
      </c>
      <c r="D139" s="21">
        <f t="shared" si="4"/>
        <v>1421.81518</v>
      </c>
      <c r="E139" s="21">
        <f t="shared" si="5"/>
        <v>312445.1696</v>
      </c>
    </row>
    <row r="140">
      <c r="A140" s="33">
        <f t="shared" si="2"/>
        <v>2023</v>
      </c>
      <c r="B140" s="33">
        <f t="shared" si="3"/>
        <v>7</v>
      </c>
      <c r="C140" s="21">
        <f t="shared" si="1"/>
        <v>2726.654572</v>
      </c>
      <c r="D140" s="21">
        <f t="shared" si="4"/>
        <v>1415.902063</v>
      </c>
      <c r="E140" s="21">
        <f t="shared" si="5"/>
        <v>311134.4171</v>
      </c>
    </row>
    <row r="141">
      <c r="A141" s="33">
        <f t="shared" si="2"/>
        <v>2023</v>
      </c>
      <c r="B141" s="33">
        <f t="shared" si="3"/>
        <v>8</v>
      </c>
      <c r="C141" s="21">
        <f t="shared" si="1"/>
        <v>2726.654572</v>
      </c>
      <c r="D141" s="21">
        <f t="shared" si="4"/>
        <v>1409.96215</v>
      </c>
      <c r="E141" s="21">
        <f t="shared" si="5"/>
        <v>309817.7246</v>
      </c>
    </row>
    <row r="142">
      <c r="A142" s="33">
        <f t="shared" si="2"/>
        <v>2023</v>
      </c>
      <c r="B142" s="33">
        <f t="shared" si="3"/>
        <v>9</v>
      </c>
      <c r="C142" s="21">
        <f t="shared" si="1"/>
        <v>2726.654572</v>
      </c>
      <c r="D142" s="21">
        <f t="shared" si="4"/>
        <v>1403.995319</v>
      </c>
      <c r="E142" s="21">
        <f t="shared" si="5"/>
        <v>308495.0654</v>
      </c>
    </row>
    <row r="143">
      <c r="A143" s="33">
        <f t="shared" si="2"/>
        <v>2023</v>
      </c>
      <c r="B143" s="33">
        <f t="shared" si="3"/>
        <v>10</v>
      </c>
      <c r="C143" s="21">
        <f t="shared" si="1"/>
        <v>2726.654572</v>
      </c>
      <c r="D143" s="21">
        <f t="shared" si="4"/>
        <v>1398.001448</v>
      </c>
      <c r="E143" s="21">
        <f t="shared" si="5"/>
        <v>307166.4123</v>
      </c>
    </row>
    <row r="144">
      <c r="A144" s="33">
        <f t="shared" si="2"/>
        <v>2023</v>
      </c>
      <c r="B144" s="33">
        <f t="shared" si="3"/>
        <v>11</v>
      </c>
      <c r="C144" s="21">
        <f t="shared" si="1"/>
        <v>2726.654572</v>
      </c>
      <c r="D144" s="21">
        <f t="shared" si="4"/>
        <v>1391.980415</v>
      </c>
      <c r="E144" s="21">
        <f t="shared" si="5"/>
        <v>305831.7381</v>
      </c>
    </row>
    <row r="145">
      <c r="A145" s="33">
        <f t="shared" si="2"/>
        <v>2023</v>
      </c>
      <c r="B145" s="33">
        <f t="shared" si="3"/>
        <v>12</v>
      </c>
      <c r="C145" s="21">
        <f t="shared" si="1"/>
        <v>2726.654572</v>
      </c>
      <c r="D145" s="21">
        <f t="shared" si="4"/>
        <v>1385.932096</v>
      </c>
      <c r="E145" s="21">
        <f t="shared" si="5"/>
        <v>304491.0156</v>
      </c>
    </row>
    <row r="146">
      <c r="A146" s="33">
        <f t="shared" si="2"/>
        <v>2024</v>
      </c>
      <c r="B146" s="33">
        <f t="shared" si="3"/>
        <v>1</v>
      </c>
      <c r="C146" s="21">
        <f t="shared" si="1"/>
        <v>2726.654572</v>
      </c>
      <c r="D146" s="21">
        <f t="shared" si="4"/>
        <v>1379.856369</v>
      </c>
      <c r="E146" s="21">
        <f t="shared" si="5"/>
        <v>303144.2174</v>
      </c>
    </row>
    <row r="147">
      <c r="A147" s="33">
        <f t="shared" si="2"/>
        <v>2024</v>
      </c>
      <c r="B147" s="33">
        <f t="shared" si="3"/>
        <v>2</v>
      </c>
      <c r="C147" s="21">
        <f t="shared" si="1"/>
        <v>2726.654572</v>
      </c>
      <c r="D147" s="21">
        <f t="shared" si="4"/>
        <v>1373.753108</v>
      </c>
      <c r="E147" s="21">
        <f t="shared" si="5"/>
        <v>301791.316</v>
      </c>
    </row>
    <row r="148">
      <c r="A148" s="33">
        <f t="shared" si="2"/>
        <v>2024</v>
      </c>
      <c r="B148" s="33">
        <f t="shared" si="3"/>
        <v>3</v>
      </c>
      <c r="C148" s="21">
        <f t="shared" si="1"/>
        <v>2726.654572</v>
      </c>
      <c r="D148" s="21">
        <f t="shared" si="4"/>
        <v>1367.622189</v>
      </c>
      <c r="E148" s="21">
        <f t="shared" si="5"/>
        <v>300432.2836</v>
      </c>
    </row>
    <row r="149">
      <c r="A149" s="33">
        <f t="shared" si="2"/>
        <v>2024</v>
      </c>
      <c r="B149" s="33">
        <f t="shared" si="3"/>
        <v>4</v>
      </c>
      <c r="C149" s="21">
        <f t="shared" si="1"/>
        <v>2726.654572</v>
      </c>
      <c r="D149" s="21">
        <f t="shared" si="4"/>
        <v>1361.463487</v>
      </c>
      <c r="E149" s="21">
        <f t="shared" si="5"/>
        <v>299067.0925</v>
      </c>
    </row>
    <row r="150">
      <c r="A150" s="33">
        <f t="shared" si="2"/>
        <v>2024</v>
      </c>
      <c r="B150" s="33">
        <f t="shared" si="3"/>
        <v>5</v>
      </c>
      <c r="C150" s="21">
        <f t="shared" si="1"/>
        <v>2726.654572</v>
      </c>
      <c r="D150" s="21">
        <f t="shared" si="4"/>
        <v>1355.276876</v>
      </c>
      <c r="E150" s="21">
        <f t="shared" si="5"/>
        <v>297695.7148</v>
      </c>
    </row>
    <row r="151">
      <c r="A151" s="33">
        <f t="shared" si="2"/>
        <v>2024</v>
      </c>
      <c r="B151" s="33">
        <f t="shared" si="3"/>
        <v>6</v>
      </c>
      <c r="C151" s="21">
        <f t="shared" si="1"/>
        <v>2726.654572</v>
      </c>
      <c r="D151" s="21">
        <f t="shared" si="4"/>
        <v>1349.062228</v>
      </c>
      <c r="E151" s="21">
        <f t="shared" si="5"/>
        <v>296318.1225</v>
      </c>
    </row>
    <row r="152">
      <c r="A152" s="33">
        <f t="shared" si="2"/>
        <v>2024</v>
      </c>
      <c r="B152" s="33">
        <f t="shared" si="3"/>
        <v>7</v>
      </c>
      <c r="C152" s="21">
        <f t="shared" si="1"/>
        <v>2726.654572</v>
      </c>
      <c r="D152" s="21">
        <f t="shared" si="4"/>
        <v>1342.819418</v>
      </c>
      <c r="E152" s="21">
        <f t="shared" si="5"/>
        <v>294934.2873</v>
      </c>
    </row>
    <row r="153">
      <c r="A153" s="33">
        <f t="shared" si="2"/>
        <v>2024</v>
      </c>
      <c r="B153" s="33">
        <f t="shared" si="3"/>
        <v>8</v>
      </c>
      <c r="C153" s="21">
        <f t="shared" si="1"/>
        <v>2726.654572</v>
      </c>
      <c r="D153" s="21">
        <f t="shared" si="4"/>
        <v>1336.548318</v>
      </c>
      <c r="E153" s="21">
        <f t="shared" si="5"/>
        <v>293544.1811</v>
      </c>
    </row>
    <row r="154">
      <c r="A154" s="33">
        <f t="shared" si="2"/>
        <v>2024</v>
      </c>
      <c r="B154" s="33">
        <f t="shared" si="3"/>
        <v>9</v>
      </c>
      <c r="C154" s="21">
        <f t="shared" si="1"/>
        <v>2726.654572</v>
      </c>
      <c r="D154" s="21">
        <f t="shared" si="4"/>
        <v>1330.248799</v>
      </c>
      <c r="E154" s="21">
        <f t="shared" si="5"/>
        <v>292147.7753</v>
      </c>
    </row>
    <row r="155">
      <c r="A155" s="33">
        <f t="shared" si="2"/>
        <v>2024</v>
      </c>
      <c r="B155" s="33">
        <f t="shared" si="3"/>
        <v>10</v>
      </c>
      <c r="C155" s="21">
        <f t="shared" si="1"/>
        <v>2726.654572</v>
      </c>
      <c r="D155" s="21">
        <f t="shared" si="4"/>
        <v>1323.920732</v>
      </c>
      <c r="E155" s="21">
        <f t="shared" si="5"/>
        <v>290745.0414</v>
      </c>
    </row>
    <row r="156">
      <c r="A156" s="33">
        <f t="shared" si="2"/>
        <v>2024</v>
      </c>
      <c r="B156" s="33">
        <f t="shared" si="3"/>
        <v>11</v>
      </c>
      <c r="C156" s="21">
        <f t="shared" si="1"/>
        <v>2726.654572</v>
      </c>
      <c r="D156" s="21">
        <f t="shared" si="4"/>
        <v>1317.563989</v>
      </c>
      <c r="E156" s="21">
        <f t="shared" si="5"/>
        <v>289335.9509</v>
      </c>
    </row>
    <row r="157">
      <c r="A157" s="33">
        <f t="shared" si="2"/>
        <v>2024</v>
      </c>
      <c r="B157" s="33">
        <f t="shared" si="3"/>
        <v>12</v>
      </c>
      <c r="C157" s="21">
        <f t="shared" si="1"/>
        <v>2726.654572</v>
      </c>
      <c r="D157" s="21">
        <f t="shared" si="4"/>
        <v>1311.178439</v>
      </c>
      <c r="E157" s="21">
        <f t="shared" si="5"/>
        <v>287920.4747</v>
      </c>
    </row>
    <row r="158">
      <c r="A158" s="33">
        <f t="shared" si="2"/>
        <v>2025</v>
      </c>
      <c r="B158" s="33">
        <f t="shared" si="3"/>
        <v>1</v>
      </c>
      <c r="C158" s="21">
        <f t="shared" si="1"/>
        <v>2726.654572</v>
      </c>
      <c r="D158" s="21">
        <f t="shared" si="4"/>
        <v>1304.763952</v>
      </c>
      <c r="E158" s="21">
        <f t="shared" si="5"/>
        <v>286498.5841</v>
      </c>
    </row>
    <row r="159">
      <c r="A159" s="33">
        <f t="shared" si="2"/>
        <v>2025</v>
      </c>
      <c r="B159" s="33">
        <f t="shared" si="3"/>
        <v>2</v>
      </c>
      <c r="C159" s="21">
        <f t="shared" si="1"/>
        <v>2726.654572</v>
      </c>
      <c r="D159" s="21">
        <f t="shared" si="4"/>
        <v>1298.320396</v>
      </c>
      <c r="E159" s="21">
        <f t="shared" si="5"/>
        <v>285070.2499</v>
      </c>
    </row>
    <row r="160">
      <c r="A160" s="33">
        <f t="shared" si="2"/>
        <v>2025</v>
      </c>
      <c r="B160" s="33">
        <f t="shared" si="3"/>
        <v>3</v>
      </c>
      <c r="C160" s="21">
        <f t="shared" si="1"/>
        <v>2726.654572</v>
      </c>
      <c r="D160" s="21">
        <f t="shared" si="4"/>
        <v>1291.84764</v>
      </c>
      <c r="E160" s="21">
        <f t="shared" si="5"/>
        <v>283635.443</v>
      </c>
    </row>
    <row r="161">
      <c r="A161" s="33">
        <f t="shared" si="2"/>
        <v>2025</v>
      </c>
      <c r="B161" s="33">
        <f t="shared" si="3"/>
        <v>4</v>
      </c>
      <c r="C161" s="21">
        <f t="shared" si="1"/>
        <v>2726.654572</v>
      </c>
      <c r="D161" s="21">
        <f t="shared" si="4"/>
        <v>1285.345552</v>
      </c>
      <c r="E161" s="21">
        <f t="shared" si="5"/>
        <v>282194.134</v>
      </c>
    </row>
    <row r="162">
      <c r="A162" s="33">
        <f t="shared" si="2"/>
        <v>2025</v>
      </c>
      <c r="B162" s="33">
        <f t="shared" si="3"/>
        <v>5</v>
      </c>
      <c r="C162" s="21">
        <f t="shared" si="1"/>
        <v>2726.654572</v>
      </c>
      <c r="D162" s="21">
        <f t="shared" si="4"/>
        <v>1278.813998</v>
      </c>
      <c r="E162" s="21">
        <f t="shared" si="5"/>
        <v>280746.2934</v>
      </c>
    </row>
    <row r="163">
      <c r="A163" s="33">
        <f t="shared" si="2"/>
        <v>2025</v>
      </c>
      <c r="B163" s="33">
        <f t="shared" si="3"/>
        <v>6</v>
      </c>
      <c r="C163" s="21">
        <f t="shared" si="1"/>
        <v>2726.654572</v>
      </c>
      <c r="D163" s="21">
        <f t="shared" si="4"/>
        <v>1272.252845</v>
      </c>
      <c r="E163" s="21">
        <f t="shared" si="5"/>
        <v>279291.8917</v>
      </c>
    </row>
    <row r="164">
      <c r="A164" s="33">
        <f t="shared" si="2"/>
        <v>2025</v>
      </c>
      <c r="B164" s="33">
        <f t="shared" si="3"/>
        <v>7</v>
      </c>
      <c r="C164" s="21">
        <f t="shared" si="1"/>
        <v>2726.654572</v>
      </c>
      <c r="D164" s="21">
        <f t="shared" si="4"/>
        <v>1265.66196</v>
      </c>
      <c r="E164" s="21">
        <f t="shared" si="5"/>
        <v>277830.8991</v>
      </c>
    </row>
    <row r="165">
      <c r="A165" s="33">
        <f t="shared" si="2"/>
        <v>2025</v>
      </c>
      <c r="B165" s="33">
        <f t="shared" si="3"/>
        <v>8</v>
      </c>
      <c r="C165" s="21">
        <f t="shared" si="1"/>
        <v>2726.654572</v>
      </c>
      <c r="D165" s="21">
        <f t="shared" si="4"/>
        <v>1259.041206</v>
      </c>
      <c r="E165" s="21">
        <f t="shared" si="5"/>
        <v>276363.2857</v>
      </c>
    </row>
    <row r="166">
      <c r="A166" s="33">
        <f t="shared" si="2"/>
        <v>2025</v>
      </c>
      <c r="B166" s="33">
        <f t="shared" si="3"/>
        <v>9</v>
      </c>
      <c r="C166" s="21">
        <f t="shared" si="1"/>
        <v>2726.654572</v>
      </c>
      <c r="D166" s="21">
        <f t="shared" si="4"/>
        <v>1252.390449</v>
      </c>
      <c r="E166" s="21">
        <f t="shared" si="5"/>
        <v>274889.0216</v>
      </c>
    </row>
    <row r="167">
      <c r="A167" s="33">
        <f t="shared" si="2"/>
        <v>2025</v>
      </c>
      <c r="B167" s="33">
        <f t="shared" si="3"/>
        <v>10</v>
      </c>
      <c r="C167" s="21">
        <f t="shared" si="1"/>
        <v>2726.654572</v>
      </c>
      <c r="D167" s="21">
        <f t="shared" si="4"/>
        <v>1245.709554</v>
      </c>
      <c r="E167" s="21">
        <f t="shared" si="5"/>
        <v>273408.0766</v>
      </c>
    </row>
    <row r="168">
      <c r="A168" s="33">
        <f t="shared" si="2"/>
        <v>2025</v>
      </c>
      <c r="B168" s="33">
        <f t="shared" si="3"/>
        <v>11</v>
      </c>
      <c r="C168" s="21">
        <f t="shared" si="1"/>
        <v>2726.654572</v>
      </c>
      <c r="D168" s="21">
        <f t="shared" si="4"/>
        <v>1238.998382</v>
      </c>
      <c r="E168" s="21">
        <f t="shared" si="5"/>
        <v>271920.4204</v>
      </c>
    </row>
    <row r="169">
      <c r="A169" s="33">
        <f t="shared" si="2"/>
        <v>2025</v>
      </c>
      <c r="B169" s="33">
        <f t="shared" si="3"/>
        <v>12</v>
      </c>
      <c r="C169" s="21">
        <f t="shared" si="1"/>
        <v>2726.654572</v>
      </c>
      <c r="D169" s="21">
        <f t="shared" si="4"/>
        <v>1232.256798</v>
      </c>
      <c r="E169" s="21">
        <f t="shared" si="5"/>
        <v>270426.0226</v>
      </c>
    </row>
    <row r="170">
      <c r="A170" s="33">
        <f t="shared" si="2"/>
        <v>2026</v>
      </c>
      <c r="B170" s="33">
        <f t="shared" si="3"/>
        <v>1</v>
      </c>
      <c r="C170" s="21">
        <f t="shared" si="1"/>
        <v>2726.654572</v>
      </c>
      <c r="D170" s="21">
        <f t="shared" si="4"/>
        <v>1225.484663</v>
      </c>
      <c r="E170" s="21">
        <f t="shared" si="5"/>
        <v>268924.8527</v>
      </c>
    </row>
    <row r="171">
      <c r="A171" s="33">
        <f t="shared" si="2"/>
        <v>2026</v>
      </c>
      <c r="B171" s="33">
        <f t="shared" si="3"/>
        <v>2</v>
      </c>
      <c r="C171" s="21">
        <f t="shared" si="1"/>
        <v>2726.654572</v>
      </c>
      <c r="D171" s="21">
        <f t="shared" si="4"/>
        <v>1218.681838</v>
      </c>
      <c r="E171" s="21">
        <f t="shared" si="5"/>
        <v>267416.8799</v>
      </c>
    </row>
    <row r="172">
      <c r="A172" s="33">
        <f t="shared" si="2"/>
        <v>2026</v>
      </c>
      <c r="B172" s="33">
        <f t="shared" si="3"/>
        <v>3</v>
      </c>
      <c r="C172" s="21">
        <f t="shared" si="1"/>
        <v>2726.654572</v>
      </c>
      <c r="D172" s="21">
        <f t="shared" si="4"/>
        <v>1211.848186</v>
      </c>
      <c r="E172" s="21">
        <f t="shared" si="5"/>
        <v>265902.0736</v>
      </c>
    </row>
    <row r="173">
      <c r="A173" s="33">
        <f t="shared" si="2"/>
        <v>2026</v>
      </c>
      <c r="B173" s="33">
        <f t="shared" si="3"/>
        <v>4</v>
      </c>
      <c r="C173" s="21">
        <f t="shared" si="1"/>
        <v>2726.654572</v>
      </c>
      <c r="D173" s="21">
        <f t="shared" si="4"/>
        <v>1204.983566</v>
      </c>
      <c r="E173" s="21">
        <f t="shared" si="5"/>
        <v>264380.4026</v>
      </c>
    </row>
    <row r="174">
      <c r="A174" s="33">
        <f t="shared" si="2"/>
        <v>2026</v>
      </c>
      <c r="B174" s="33">
        <f t="shared" si="3"/>
        <v>5</v>
      </c>
      <c r="C174" s="21">
        <f t="shared" si="1"/>
        <v>2726.654572</v>
      </c>
      <c r="D174" s="21">
        <f t="shared" si="4"/>
        <v>1198.087837</v>
      </c>
      <c r="E174" s="21">
        <f t="shared" si="5"/>
        <v>262851.8358</v>
      </c>
    </row>
    <row r="175">
      <c r="A175" s="33">
        <f t="shared" si="2"/>
        <v>2026</v>
      </c>
      <c r="B175" s="33">
        <f t="shared" si="3"/>
        <v>6</v>
      </c>
      <c r="C175" s="21">
        <f t="shared" si="1"/>
        <v>2726.654572</v>
      </c>
      <c r="D175" s="21">
        <f t="shared" si="4"/>
        <v>1191.160859</v>
      </c>
      <c r="E175" s="21">
        <f t="shared" si="5"/>
        <v>261316.3421</v>
      </c>
    </row>
    <row r="176">
      <c r="A176" s="33">
        <f t="shared" si="2"/>
        <v>2026</v>
      </c>
      <c r="B176" s="33">
        <f t="shared" si="3"/>
        <v>7</v>
      </c>
      <c r="C176" s="21">
        <f t="shared" si="1"/>
        <v>2726.654572</v>
      </c>
      <c r="D176" s="21">
        <f t="shared" si="4"/>
        <v>1184.20249</v>
      </c>
      <c r="E176" s="21">
        <f t="shared" si="5"/>
        <v>259773.89</v>
      </c>
    </row>
    <row r="177">
      <c r="A177" s="33">
        <f t="shared" si="2"/>
        <v>2026</v>
      </c>
      <c r="B177" s="33">
        <f t="shared" si="3"/>
        <v>8</v>
      </c>
      <c r="C177" s="21">
        <f t="shared" si="1"/>
        <v>2726.654572</v>
      </c>
      <c r="D177" s="21">
        <f t="shared" si="4"/>
        <v>1177.212588</v>
      </c>
      <c r="E177" s="21">
        <f t="shared" si="5"/>
        <v>258224.448</v>
      </c>
    </row>
    <row r="178">
      <c r="A178" s="33">
        <f t="shared" si="2"/>
        <v>2026</v>
      </c>
      <c r="B178" s="33">
        <f t="shared" si="3"/>
        <v>9</v>
      </c>
      <c r="C178" s="21">
        <f t="shared" si="1"/>
        <v>2726.654572</v>
      </c>
      <c r="D178" s="21">
        <f t="shared" si="4"/>
        <v>1170.19101</v>
      </c>
      <c r="E178" s="21">
        <f t="shared" si="5"/>
        <v>256667.9845</v>
      </c>
    </row>
    <row r="179">
      <c r="A179" s="33">
        <f t="shared" si="2"/>
        <v>2026</v>
      </c>
      <c r="B179" s="33">
        <f t="shared" si="3"/>
        <v>10</v>
      </c>
      <c r="C179" s="21">
        <f t="shared" si="1"/>
        <v>2726.654572</v>
      </c>
      <c r="D179" s="21">
        <f t="shared" si="4"/>
        <v>1163.137613</v>
      </c>
      <c r="E179" s="21">
        <f t="shared" si="5"/>
        <v>255104.4675</v>
      </c>
    </row>
    <row r="180">
      <c r="A180" s="33">
        <f t="shared" si="2"/>
        <v>2026</v>
      </c>
      <c r="B180" s="33">
        <f t="shared" si="3"/>
        <v>11</v>
      </c>
      <c r="C180" s="21">
        <f t="shared" si="1"/>
        <v>2726.654572</v>
      </c>
      <c r="D180" s="21">
        <f t="shared" si="4"/>
        <v>1156.052252</v>
      </c>
      <c r="E180" s="21">
        <f t="shared" si="5"/>
        <v>253533.8652</v>
      </c>
    </row>
    <row r="181">
      <c r="A181" s="33">
        <f t="shared" si="2"/>
        <v>2026</v>
      </c>
      <c r="B181" s="33">
        <f t="shared" si="3"/>
        <v>12</v>
      </c>
      <c r="C181" s="21">
        <f t="shared" si="1"/>
        <v>2726.654572</v>
      </c>
      <c r="D181" s="21">
        <f t="shared" si="4"/>
        <v>1148.934782</v>
      </c>
      <c r="E181" s="21">
        <f t="shared" si="5"/>
        <v>251956.1454</v>
      </c>
    </row>
    <row r="182">
      <c r="A182" s="33">
        <f t="shared" si="2"/>
        <v>2027</v>
      </c>
      <c r="B182" s="33">
        <f t="shared" si="3"/>
        <v>1</v>
      </c>
      <c r="C182" s="21">
        <f t="shared" si="1"/>
        <v>2726.654572</v>
      </c>
      <c r="D182" s="21">
        <f t="shared" si="4"/>
        <v>1141.785058</v>
      </c>
      <c r="E182" s="21">
        <f t="shared" si="5"/>
        <v>250371.2759</v>
      </c>
    </row>
    <row r="183">
      <c r="A183" s="33">
        <f t="shared" si="2"/>
        <v>2027</v>
      </c>
      <c r="B183" s="33">
        <f t="shared" si="3"/>
        <v>2</v>
      </c>
      <c r="C183" s="21">
        <f t="shared" si="1"/>
        <v>2726.654572</v>
      </c>
      <c r="D183" s="21">
        <f t="shared" si="4"/>
        <v>1134.602934</v>
      </c>
      <c r="E183" s="21">
        <f t="shared" si="5"/>
        <v>248779.2243</v>
      </c>
    </row>
    <row r="184">
      <c r="A184" s="33">
        <f t="shared" si="2"/>
        <v>2027</v>
      </c>
      <c r="B184" s="33">
        <f t="shared" si="3"/>
        <v>3</v>
      </c>
      <c r="C184" s="21">
        <f t="shared" si="1"/>
        <v>2726.654572</v>
      </c>
      <c r="D184" s="21">
        <f t="shared" si="4"/>
        <v>1127.388262</v>
      </c>
      <c r="E184" s="21">
        <f t="shared" si="5"/>
        <v>247179.9579</v>
      </c>
    </row>
    <row r="185">
      <c r="A185" s="33">
        <f t="shared" si="2"/>
        <v>2027</v>
      </c>
      <c r="B185" s="33">
        <f t="shared" si="3"/>
        <v>4</v>
      </c>
      <c r="C185" s="21">
        <f t="shared" si="1"/>
        <v>2726.654572</v>
      </c>
      <c r="D185" s="21">
        <f t="shared" si="4"/>
        <v>1120.140897</v>
      </c>
      <c r="E185" s="21">
        <f t="shared" si="5"/>
        <v>245573.4443</v>
      </c>
    </row>
    <row r="186">
      <c r="A186" s="33">
        <f t="shared" si="2"/>
        <v>2027</v>
      </c>
      <c r="B186" s="33">
        <f t="shared" si="3"/>
        <v>5</v>
      </c>
      <c r="C186" s="21">
        <f t="shared" si="1"/>
        <v>2726.654572</v>
      </c>
      <c r="D186" s="21">
        <f t="shared" si="4"/>
        <v>1112.860688</v>
      </c>
      <c r="E186" s="21">
        <f t="shared" si="5"/>
        <v>243959.6504</v>
      </c>
    </row>
    <row r="187">
      <c r="A187" s="33">
        <f t="shared" si="2"/>
        <v>2027</v>
      </c>
      <c r="B187" s="33">
        <f t="shared" si="3"/>
        <v>6</v>
      </c>
      <c r="C187" s="21">
        <f t="shared" si="1"/>
        <v>2726.654572</v>
      </c>
      <c r="D187" s="21">
        <f t="shared" si="4"/>
        <v>1105.547488</v>
      </c>
      <c r="E187" s="21">
        <f t="shared" si="5"/>
        <v>242338.5433</v>
      </c>
    </row>
    <row r="188">
      <c r="A188" s="33">
        <f t="shared" si="2"/>
        <v>2027</v>
      </c>
      <c r="B188" s="33">
        <f t="shared" si="3"/>
        <v>7</v>
      </c>
      <c r="C188" s="21">
        <f t="shared" si="1"/>
        <v>2726.654572</v>
      </c>
      <c r="D188" s="21">
        <f t="shared" si="4"/>
        <v>1098.201146</v>
      </c>
      <c r="E188" s="21">
        <f t="shared" si="5"/>
        <v>240710.0899</v>
      </c>
    </row>
    <row r="189">
      <c r="A189" s="33">
        <f t="shared" si="2"/>
        <v>2027</v>
      </c>
      <c r="B189" s="33">
        <f t="shared" si="3"/>
        <v>8</v>
      </c>
      <c r="C189" s="21">
        <f t="shared" si="1"/>
        <v>2726.654572</v>
      </c>
      <c r="D189" s="21">
        <f t="shared" si="4"/>
        <v>1090.821514</v>
      </c>
      <c r="E189" s="21">
        <f t="shared" si="5"/>
        <v>239074.2568</v>
      </c>
    </row>
    <row r="190">
      <c r="A190" s="33">
        <f t="shared" si="2"/>
        <v>2027</v>
      </c>
      <c r="B190" s="33">
        <f t="shared" si="3"/>
        <v>9</v>
      </c>
      <c r="C190" s="21">
        <f t="shared" si="1"/>
        <v>2726.654572</v>
      </c>
      <c r="D190" s="21">
        <f t="shared" si="4"/>
        <v>1083.408439</v>
      </c>
      <c r="E190" s="21">
        <f t="shared" si="5"/>
        <v>237431.0107</v>
      </c>
    </row>
    <row r="191">
      <c r="A191" s="33">
        <f t="shared" si="2"/>
        <v>2027</v>
      </c>
      <c r="B191" s="33">
        <f t="shared" si="3"/>
        <v>10</v>
      </c>
      <c r="C191" s="21">
        <f t="shared" si="1"/>
        <v>2726.654572</v>
      </c>
      <c r="D191" s="21">
        <f t="shared" si="4"/>
        <v>1075.96177</v>
      </c>
      <c r="E191" s="21">
        <f t="shared" si="5"/>
        <v>235780.3179</v>
      </c>
    </row>
    <row r="192">
      <c r="A192" s="33">
        <f t="shared" si="2"/>
        <v>2027</v>
      </c>
      <c r="B192" s="33">
        <f t="shared" si="3"/>
        <v>11</v>
      </c>
      <c r="C192" s="21">
        <f t="shared" si="1"/>
        <v>2726.654572</v>
      </c>
      <c r="D192" s="21">
        <f t="shared" si="4"/>
        <v>1068.481356</v>
      </c>
      <c r="E192" s="21">
        <f t="shared" si="5"/>
        <v>234122.1447</v>
      </c>
    </row>
    <row r="193">
      <c r="A193" s="33">
        <f t="shared" si="2"/>
        <v>2027</v>
      </c>
      <c r="B193" s="33">
        <f t="shared" si="3"/>
        <v>12</v>
      </c>
      <c r="C193" s="21">
        <f t="shared" si="1"/>
        <v>2726.654572</v>
      </c>
      <c r="D193" s="21">
        <f t="shared" si="4"/>
        <v>1060.967043</v>
      </c>
      <c r="E193" s="21">
        <f t="shared" si="5"/>
        <v>232456.4571</v>
      </c>
    </row>
    <row r="194">
      <c r="A194" s="33">
        <f t="shared" si="2"/>
        <v>2028</v>
      </c>
      <c r="B194" s="33">
        <f t="shared" si="3"/>
        <v>1</v>
      </c>
      <c r="C194" s="21">
        <f t="shared" si="1"/>
        <v>2726.654572</v>
      </c>
      <c r="D194" s="21">
        <f t="shared" si="4"/>
        <v>1053.418677</v>
      </c>
      <c r="E194" s="21">
        <f t="shared" si="5"/>
        <v>230783.2212</v>
      </c>
    </row>
    <row r="195">
      <c r="A195" s="33">
        <f t="shared" si="2"/>
        <v>2028</v>
      </c>
      <c r="B195" s="33">
        <f t="shared" si="3"/>
        <v>2</v>
      </c>
      <c r="C195" s="21">
        <f t="shared" si="1"/>
        <v>2726.654572</v>
      </c>
      <c r="D195" s="21">
        <f t="shared" si="4"/>
        <v>1045.836105</v>
      </c>
      <c r="E195" s="21">
        <f t="shared" si="5"/>
        <v>229102.4028</v>
      </c>
    </row>
    <row r="196">
      <c r="A196" s="33">
        <f t="shared" si="2"/>
        <v>2028</v>
      </c>
      <c r="B196" s="33">
        <f t="shared" si="3"/>
        <v>3</v>
      </c>
      <c r="C196" s="21">
        <f t="shared" si="1"/>
        <v>2726.654572</v>
      </c>
      <c r="D196" s="21">
        <f t="shared" si="4"/>
        <v>1038.21917</v>
      </c>
      <c r="E196" s="21">
        <f t="shared" si="5"/>
        <v>227413.9674</v>
      </c>
    </row>
    <row r="197">
      <c r="A197" s="33">
        <f t="shared" si="2"/>
        <v>2028</v>
      </c>
      <c r="B197" s="33">
        <f t="shared" si="3"/>
        <v>4</v>
      </c>
      <c r="C197" s="21">
        <f t="shared" si="1"/>
        <v>2726.654572</v>
      </c>
      <c r="D197" s="21">
        <f t="shared" si="4"/>
        <v>1030.567718</v>
      </c>
      <c r="E197" s="21">
        <f t="shared" si="5"/>
        <v>225717.8805</v>
      </c>
    </row>
    <row r="198">
      <c r="A198" s="33">
        <f t="shared" si="2"/>
        <v>2028</v>
      </c>
      <c r="B198" s="33">
        <f t="shared" si="3"/>
        <v>5</v>
      </c>
      <c r="C198" s="21">
        <f t="shared" si="1"/>
        <v>2726.654572</v>
      </c>
      <c r="D198" s="21">
        <f t="shared" si="4"/>
        <v>1022.881593</v>
      </c>
      <c r="E198" s="21">
        <f t="shared" si="5"/>
        <v>224014.1075</v>
      </c>
    </row>
    <row r="199">
      <c r="A199" s="33">
        <f t="shared" si="2"/>
        <v>2028</v>
      </c>
      <c r="B199" s="33">
        <f t="shared" si="3"/>
        <v>6</v>
      </c>
      <c r="C199" s="21">
        <f t="shared" si="1"/>
        <v>2726.654572</v>
      </c>
      <c r="D199" s="21">
        <f t="shared" si="4"/>
        <v>1015.160636</v>
      </c>
      <c r="E199" s="21">
        <f t="shared" si="5"/>
        <v>222302.6136</v>
      </c>
    </row>
    <row r="200">
      <c r="A200" s="33">
        <f t="shared" si="2"/>
        <v>2028</v>
      </c>
      <c r="B200" s="33">
        <f t="shared" si="3"/>
        <v>7</v>
      </c>
      <c r="C200" s="21">
        <f t="shared" si="1"/>
        <v>2726.654572</v>
      </c>
      <c r="D200" s="21">
        <f t="shared" si="4"/>
        <v>1007.40469</v>
      </c>
      <c r="E200" s="21">
        <f t="shared" si="5"/>
        <v>220583.3637</v>
      </c>
    </row>
    <row r="201">
      <c r="A201" s="33">
        <f t="shared" si="2"/>
        <v>2028</v>
      </c>
      <c r="B201" s="33">
        <f t="shared" si="3"/>
        <v>8</v>
      </c>
      <c r="C201" s="21">
        <f t="shared" si="1"/>
        <v>2726.654572</v>
      </c>
      <c r="D201" s="21">
        <f t="shared" si="4"/>
        <v>999.6135967</v>
      </c>
      <c r="E201" s="21">
        <f t="shared" si="5"/>
        <v>218856.3227</v>
      </c>
    </row>
    <row r="202">
      <c r="A202" s="33">
        <f t="shared" si="2"/>
        <v>2028</v>
      </c>
      <c r="B202" s="33">
        <f t="shared" si="3"/>
        <v>9</v>
      </c>
      <c r="C202" s="21">
        <f t="shared" si="1"/>
        <v>2726.654572</v>
      </c>
      <c r="D202" s="21">
        <f t="shared" si="4"/>
        <v>991.7871967</v>
      </c>
      <c r="E202" s="21">
        <f t="shared" si="5"/>
        <v>217121.4554</v>
      </c>
    </row>
    <row r="203">
      <c r="A203" s="33">
        <f t="shared" si="2"/>
        <v>2028</v>
      </c>
      <c r="B203" s="33">
        <f t="shared" si="3"/>
        <v>10</v>
      </c>
      <c r="C203" s="21">
        <f t="shared" si="1"/>
        <v>2726.654572</v>
      </c>
      <c r="D203" s="21">
        <f t="shared" si="4"/>
        <v>983.9253299</v>
      </c>
      <c r="E203" s="21">
        <f t="shared" si="5"/>
        <v>215378.7261</v>
      </c>
    </row>
    <row r="204">
      <c r="A204" s="33">
        <f t="shared" si="2"/>
        <v>2028</v>
      </c>
      <c r="B204" s="33">
        <f t="shared" si="3"/>
        <v>11</v>
      </c>
      <c r="C204" s="21">
        <f t="shared" si="1"/>
        <v>2726.654572</v>
      </c>
      <c r="D204" s="21">
        <f t="shared" si="4"/>
        <v>976.0278357</v>
      </c>
      <c r="E204" s="21">
        <f t="shared" si="5"/>
        <v>213628.0994</v>
      </c>
    </row>
    <row r="205">
      <c r="A205" s="33">
        <f t="shared" si="2"/>
        <v>2028</v>
      </c>
      <c r="B205" s="33">
        <f t="shared" si="3"/>
        <v>12</v>
      </c>
      <c r="C205" s="21">
        <f t="shared" si="1"/>
        <v>2726.654572</v>
      </c>
      <c r="D205" s="21">
        <f t="shared" si="4"/>
        <v>968.0945525</v>
      </c>
      <c r="E205" s="21">
        <f t="shared" si="5"/>
        <v>211869.5394</v>
      </c>
    </row>
    <row r="206">
      <c r="A206" s="33">
        <f t="shared" si="2"/>
        <v>2029</v>
      </c>
      <c r="B206" s="33">
        <f t="shared" si="3"/>
        <v>1</v>
      </c>
      <c r="C206" s="21">
        <f t="shared" si="1"/>
        <v>2726.654572</v>
      </c>
      <c r="D206" s="21">
        <f t="shared" si="4"/>
        <v>960.1253182</v>
      </c>
      <c r="E206" s="21">
        <f t="shared" si="5"/>
        <v>210103.0101</v>
      </c>
    </row>
    <row r="207">
      <c r="A207" s="33">
        <f t="shared" si="2"/>
        <v>2029</v>
      </c>
      <c r="B207" s="33">
        <f t="shared" si="3"/>
        <v>2</v>
      </c>
      <c r="C207" s="21">
        <f t="shared" si="1"/>
        <v>2726.654572</v>
      </c>
      <c r="D207" s="21">
        <f t="shared" si="4"/>
        <v>952.1199699</v>
      </c>
      <c r="E207" s="21">
        <f t="shared" si="5"/>
        <v>208328.4755</v>
      </c>
    </row>
    <row r="208">
      <c r="A208" s="33">
        <f t="shared" si="2"/>
        <v>2029</v>
      </c>
      <c r="B208" s="33">
        <f t="shared" si="3"/>
        <v>3</v>
      </c>
      <c r="C208" s="21">
        <f t="shared" si="1"/>
        <v>2726.654572</v>
      </c>
      <c r="D208" s="21">
        <f t="shared" si="4"/>
        <v>944.0783439</v>
      </c>
      <c r="E208" s="21">
        <f t="shared" si="5"/>
        <v>206545.8993</v>
      </c>
    </row>
    <row r="209">
      <c r="A209" s="33">
        <f t="shared" si="2"/>
        <v>2029</v>
      </c>
      <c r="B209" s="33">
        <f t="shared" si="3"/>
        <v>4</v>
      </c>
      <c r="C209" s="21">
        <f t="shared" si="1"/>
        <v>2726.654572</v>
      </c>
      <c r="D209" s="21">
        <f t="shared" si="4"/>
        <v>936.0002758</v>
      </c>
      <c r="E209" s="21">
        <f t="shared" si="5"/>
        <v>204755.245</v>
      </c>
    </row>
    <row r="210">
      <c r="A210" s="33">
        <f t="shared" si="2"/>
        <v>2029</v>
      </c>
      <c r="B210" s="33">
        <f t="shared" si="3"/>
        <v>5</v>
      </c>
      <c r="C210" s="21">
        <f t="shared" si="1"/>
        <v>2726.654572</v>
      </c>
      <c r="D210" s="21">
        <f t="shared" si="4"/>
        <v>927.8856004</v>
      </c>
      <c r="E210" s="21">
        <f t="shared" si="5"/>
        <v>202956.476</v>
      </c>
    </row>
    <row r="211">
      <c r="A211" s="33">
        <f t="shared" si="2"/>
        <v>2029</v>
      </c>
      <c r="B211" s="33">
        <f t="shared" si="3"/>
        <v>6</v>
      </c>
      <c r="C211" s="21">
        <f t="shared" si="1"/>
        <v>2726.654572</v>
      </c>
      <c r="D211" s="21">
        <f t="shared" si="4"/>
        <v>919.734152</v>
      </c>
      <c r="E211" s="21">
        <f t="shared" si="5"/>
        <v>201149.5556</v>
      </c>
    </row>
    <row r="212">
      <c r="A212" s="33">
        <f t="shared" si="2"/>
        <v>2029</v>
      </c>
      <c r="B212" s="33">
        <f t="shared" si="3"/>
        <v>7</v>
      </c>
      <c r="C212" s="21">
        <f t="shared" si="1"/>
        <v>2726.654572</v>
      </c>
      <c r="D212" s="21">
        <f t="shared" si="4"/>
        <v>911.5457637</v>
      </c>
      <c r="E212" s="21">
        <f t="shared" si="5"/>
        <v>199334.4468</v>
      </c>
    </row>
    <row r="213">
      <c r="A213" s="33">
        <f t="shared" si="2"/>
        <v>2029</v>
      </c>
      <c r="B213" s="33">
        <f t="shared" si="3"/>
        <v>8</v>
      </c>
      <c r="C213" s="21">
        <f t="shared" si="1"/>
        <v>2726.654572</v>
      </c>
      <c r="D213" s="21">
        <f t="shared" si="4"/>
        <v>903.3202683</v>
      </c>
      <c r="E213" s="21">
        <f t="shared" si="5"/>
        <v>197511.1125</v>
      </c>
    </row>
    <row r="214">
      <c r="A214" s="33">
        <f t="shared" si="2"/>
        <v>2029</v>
      </c>
      <c r="B214" s="33">
        <f t="shared" si="3"/>
        <v>9</v>
      </c>
      <c r="C214" s="21">
        <f t="shared" si="1"/>
        <v>2726.654572</v>
      </c>
      <c r="D214" s="21">
        <f t="shared" si="4"/>
        <v>895.0574976</v>
      </c>
      <c r="E214" s="21">
        <f t="shared" si="5"/>
        <v>195679.5154</v>
      </c>
    </row>
    <row r="215">
      <c r="A215" s="33">
        <f t="shared" si="2"/>
        <v>2029</v>
      </c>
      <c r="B215" s="33">
        <f t="shared" si="3"/>
        <v>10</v>
      </c>
      <c r="C215" s="21">
        <f t="shared" si="1"/>
        <v>2726.654572</v>
      </c>
      <c r="D215" s="21">
        <f t="shared" si="4"/>
        <v>886.7572826</v>
      </c>
      <c r="E215" s="21">
        <f t="shared" si="5"/>
        <v>193839.6181</v>
      </c>
    </row>
    <row r="216">
      <c r="A216" s="33">
        <f t="shared" si="2"/>
        <v>2029</v>
      </c>
      <c r="B216" s="33">
        <f t="shared" si="3"/>
        <v>11</v>
      </c>
      <c r="C216" s="21">
        <f t="shared" si="1"/>
        <v>2726.654572</v>
      </c>
      <c r="D216" s="21">
        <f t="shared" si="4"/>
        <v>878.4194537</v>
      </c>
      <c r="E216" s="21">
        <f t="shared" si="5"/>
        <v>191991.383</v>
      </c>
    </row>
    <row r="217">
      <c r="A217" s="33">
        <f t="shared" si="2"/>
        <v>2029</v>
      </c>
      <c r="B217" s="33">
        <f t="shared" si="3"/>
        <v>12</v>
      </c>
      <c r="C217" s="21">
        <f t="shared" si="1"/>
        <v>2726.654572</v>
      </c>
      <c r="D217" s="21">
        <f t="shared" si="4"/>
        <v>870.0438404</v>
      </c>
      <c r="E217" s="21">
        <f t="shared" si="5"/>
        <v>190134.7723</v>
      </c>
    </row>
    <row r="218">
      <c r="A218" s="33">
        <f t="shared" si="2"/>
        <v>2030</v>
      </c>
      <c r="B218" s="33">
        <f t="shared" si="3"/>
        <v>1</v>
      </c>
      <c r="C218" s="21">
        <f t="shared" si="1"/>
        <v>2726.654572</v>
      </c>
      <c r="D218" s="21">
        <f t="shared" si="4"/>
        <v>861.6302715</v>
      </c>
      <c r="E218" s="21">
        <f t="shared" si="5"/>
        <v>188269.748</v>
      </c>
    </row>
    <row r="219">
      <c r="A219" s="33">
        <f t="shared" si="2"/>
        <v>2030</v>
      </c>
      <c r="B219" s="33">
        <f t="shared" si="3"/>
        <v>2</v>
      </c>
      <c r="C219" s="21">
        <f t="shared" si="1"/>
        <v>2726.654572</v>
      </c>
      <c r="D219" s="21">
        <f t="shared" si="4"/>
        <v>853.178575</v>
      </c>
      <c r="E219" s="21">
        <f t="shared" si="5"/>
        <v>186396.272</v>
      </c>
    </row>
    <row r="220">
      <c r="A220" s="33">
        <f t="shared" si="2"/>
        <v>2030</v>
      </c>
      <c r="B220" s="33">
        <f t="shared" si="3"/>
        <v>3</v>
      </c>
      <c r="C220" s="21">
        <f t="shared" si="1"/>
        <v>2726.654572</v>
      </c>
      <c r="D220" s="21">
        <f t="shared" si="4"/>
        <v>844.688578</v>
      </c>
      <c r="E220" s="21">
        <f t="shared" si="5"/>
        <v>184514.306</v>
      </c>
    </row>
    <row r="221">
      <c r="A221" s="33">
        <f t="shared" si="2"/>
        <v>2030</v>
      </c>
      <c r="B221" s="33">
        <f t="shared" si="3"/>
        <v>4</v>
      </c>
      <c r="C221" s="21">
        <f t="shared" si="1"/>
        <v>2726.654572</v>
      </c>
      <c r="D221" s="21">
        <f t="shared" si="4"/>
        <v>836.1601071</v>
      </c>
      <c r="E221" s="21">
        <f t="shared" si="5"/>
        <v>182623.8115</v>
      </c>
    </row>
    <row r="222">
      <c r="A222" s="33">
        <f t="shared" si="2"/>
        <v>2030</v>
      </c>
      <c r="B222" s="33">
        <f t="shared" si="3"/>
        <v>5</v>
      </c>
      <c r="C222" s="21">
        <f t="shared" si="1"/>
        <v>2726.654572</v>
      </c>
      <c r="D222" s="21">
        <f t="shared" si="4"/>
        <v>827.5929879</v>
      </c>
      <c r="E222" s="21">
        <f t="shared" si="5"/>
        <v>180724.7499</v>
      </c>
    </row>
    <row r="223">
      <c r="A223" s="33">
        <f t="shared" si="2"/>
        <v>2030</v>
      </c>
      <c r="B223" s="33">
        <f t="shared" si="3"/>
        <v>6</v>
      </c>
      <c r="C223" s="21">
        <f t="shared" si="1"/>
        <v>2726.654572</v>
      </c>
      <c r="D223" s="21">
        <f t="shared" si="4"/>
        <v>818.9870453</v>
      </c>
      <c r="E223" s="21">
        <f t="shared" si="5"/>
        <v>178817.0824</v>
      </c>
    </row>
    <row r="224">
      <c r="A224" s="33">
        <f t="shared" si="2"/>
        <v>2030</v>
      </c>
      <c r="B224" s="33">
        <f t="shared" si="3"/>
        <v>7</v>
      </c>
      <c r="C224" s="21">
        <f t="shared" si="1"/>
        <v>2726.654572</v>
      </c>
      <c r="D224" s="21">
        <f t="shared" si="4"/>
        <v>810.3421032</v>
      </c>
      <c r="E224" s="21">
        <f t="shared" si="5"/>
        <v>176900.7699</v>
      </c>
    </row>
    <row r="225">
      <c r="A225" s="33">
        <f t="shared" si="2"/>
        <v>2030</v>
      </c>
      <c r="B225" s="33">
        <f t="shared" si="3"/>
        <v>8</v>
      </c>
      <c r="C225" s="21">
        <f t="shared" si="1"/>
        <v>2726.654572</v>
      </c>
      <c r="D225" s="21">
        <f t="shared" si="4"/>
        <v>801.657985</v>
      </c>
      <c r="E225" s="21">
        <f t="shared" si="5"/>
        <v>174975.7733</v>
      </c>
    </row>
    <row r="226">
      <c r="A226" s="33">
        <f t="shared" si="2"/>
        <v>2030</v>
      </c>
      <c r="B226" s="33">
        <f t="shared" si="3"/>
        <v>9</v>
      </c>
      <c r="C226" s="21">
        <f t="shared" si="1"/>
        <v>2726.654572</v>
      </c>
      <c r="D226" s="21">
        <f t="shared" si="4"/>
        <v>792.9345132</v>
      </c>
      <c r="E226" s="21">
        <f t="shared" si="5"/>
        <v>173042.0533</v>
      </c>
    </row>
    <row r="227">
      <c r="A227" s="33">
        <f t="shared" si="2"/>
        <v>2030</v>
      </c>
      <c r="B227" s="33">
        <f t="shared" si="3"/>
        <v>10</v>
      </c>
      <c r="C227" s="21">
        <f t="shared" si="1"/>
        <v>2726.654572</v>
      </c>
      <c r="D227" s="21">
        <f t="shared" si="4"/>
        <v>784.1715094</v>
      </c>
      <c r="E227" s="21">
        <f t="shared" si="5"/>
        <v>171099.5702</v>
      </c>
    </row>
    <row r="228">
      <c r="A228" s="33">
        <f t="shared" si="2"/>
        <v>2030</v>
      </c>
      <c r="B228" s="33">
        <f t="shared" si="3"/>
        <v>11</v>
      </c>
      <c r="C228" s="21">
        <f t="shared" si="1"/>
        <v>2726.654572</v>
      </c>
      <c r="D228" s="21">
        <f t="shared" si="4"/>
        <v>775.3687944</v>
      </c>
      <c r="E228" s="21">
        <f t="shared" si="5"/>
        <v>169148.2844</v>
      </c>
    </row>
    <row r="229">
      <c r="A229" s="33">
        <f t="shared" si="2"/>
        <v>2030</v>
      </c>
      <c r="B229" s="33">
        <f t="shared" si="3"/>
        <v>12</v>
      </c>
      <c r="C229" s="21">
        <f t="shared" si="1"/>
        <v>2726.654572</v>
      </c>
      <c r="D229" s="21">
        <f t="shared" si="4"/>
        <v>766.5261883</v>
      </c>
      <c r="E229" s="21">
        <f t="shared" si="5"/>
        <v>167188.1561</v>
      </c>
    </row>
    <row r="230">
      <c r="A230" s="33">
        <f t="shared" si="2"/>
        <v>2031</v>
      </c>
      <c r="B230" s="33">
        <f t="shared" si="3"/>
        <v>1</v>
      </c>
      <c r="C230" s="21">
        <f t="shared" si="1"/>
        <v>2726.654572</v>
      </c>
      <c r="D230" s="21">
        <f t="shared" si="4"/>
        <v>757.6435103</v>
      </c>
      <c r="E230" s="21">
        <f t="shared" si="5"/>
        <v>165219.145</v>
      </c>
    </row>
    <row r="231">
      <c r="A231" s="33">
        <f t="shared" si="2"/>
        <v>2031</v>
      </c>
      <c r="B231" s="33">
        <f t="shared" si="3"/>
        <v>2</v>
      </c>
      <c r="C231" s="21">
        <f t="shared" si="1"/>
        <v>2726.654572</v>
      </c>
      <c r="D231" s="21">
        <f t="shared" si="4"/>
        <v>748.7205789</v>
      </c>
      <c r="E231" s="21">
        <f t="shared" si="5"/>
        <v>163241.211</v>
      </c>
    </row>
    <row r="232">
      <c r="A232" s="33">
        <f t="shared" si="2"/>
        <v>2031</v>
      </c>
      <c r="B232" s="33">
        <f t="shared" si="3"/>
        <v>3</v>
      </c>
      <c r="C232" s="21">
        <f t="shared" si="1"/>
        <v>2726.654572</v>
      </c>
      <c r="D232" s="21">
        <f t="shared" si="4"/>
        <v>739.7572116</v>
      </c>
      <c r="E232" s="21">
        <f t="shared" si="5"/>
        <v>161254.3136</v>
      </c>
    </row>
    <row r="233">
      <c r="A233" s="33">
        <f t="shared" si="2"/>
        <v>2031</v>
      </c>
      <c r="B233" s="33">
        <f t="shared" si="3"/>
        <v>4</v>
      </c>
      <c r="C233" s="21">
        <f t="shared" si="1"/>
        <v>2726.654572</v>
      </c>
      <c r="D233" s="21">
        <f t="shared" si="4"/>
        <v>730.7532251</v>
      </c>
      <c r="E233" s="21">
        <f t="shared" si="5"/>
        <v>159258.4123</v>
      </c>
    </row>
    <row r="234">
      <c r="A234" s="33">
        <f t="shared" si="2"/>
        <v>2031</v>
      </c>
      <c r="B234" s="33">
        <f t="shared" si="3"/>
        <v>5</v>
      </c>
      <c r="C234" s="21">
        <f t="shared" si="1"/>
        <v>2726.654572</v>
      </c>
      <c r="D234" s="21">
        <f t="shared" si="4"/>
        <v>721.7084355</v>
      </c>
      <c r="E234" s="21">
        <f t="shared" si="5"/>
        <v>157253.4662</v>
      </c>
    </row>
    <row r="235">
      <c r="A235" s="33">
        <f t="shared" si="2"/>
        <v>2031</v>
      </c>
      <c r="B235" s="33">
        <f t="shared" si="3"/>
        <v>6</v>
      </c>
      <c r="C235" s="21">
        <f t="shared" si="1"/>
        <v>2726.654572</v>
      </c>
      <c r="D235" s="21">
        <f t="shared" si="4"/>
        <v>712.6226577</v>
      </c>
      <c r="E235" s="21">
        <f t="shared" si="5"/>
        <v>155239.4342</v>
      </c>
    </row>
    <row r="236">
      <c r="A236" s="33">
        <f t="shared" si="2"/>
        <v>2031</v>
      </c>
      <c r="B236" s="33">
        <f t="shared" si="3"/>
        <v>7</v>
      </c>
      <c r="C236" s="21">
        <f t="shared" si="1"/>
        <v>2726.654572</v>
      </c>
      <c r="D236" s="21">
        <f t="shared" si="4"/>
        <v>703.4957061</v>
      </c>
      <c r="E236" s="21">
        <f t="shared" si="5"/>
        <v>153216.2754</v>
      </c>
    </row>
    <row r="237">
      <c r="A237" s="33">
        <f t="shared" si="2"/>
        <v>2031</v>
      </c>
      <c r="B237" s="33">
        <f t="shared" si="3"/>
        <v>8</v>
      </c>
      <c r="C237" s="21">
        <f t="shared" si="1"/>
        <v>2726.654572</v>
      </c>
      <c r="D237" s="21">
        <f t="shared" si="4"/>
        <v>694.3273941</v>
      </c>
      <c r="E237" s="21">
        <f t="shared" si="5"/>
        <v>151183.9482</v>
      </c>
    </row>
    <row r="238">
      <c r="A238" s="33">
        <f t="shared" si="2"/>
        <v>2031</v>
      </c>
      <c r="B238" s="33">
        <f t="shared" si="3"/>
        <v>9</v>
      </c>
      <c r="C238" s="21">
        <f t="shared" si="1"/>
        <v>2726.654572</v>
      </c>
      <c r="D238" s="21">
        <f t="shared" si="4"/>
        <v>685.1175342</v>
      </c>
      <c r="E238" s="21">
        <f t="shared" si="5"/>
        <v>149142.4112</v>
      </c>
    </row>
    <row r="239">
      <c r="A239" s="33">
        <f t="shared" si="2"/>
        <v>2031</v>
      </c>
      <c r="B239" s="33">
        <f t="shared" si="3"/>
        <v>10</v>
      </c>
      <c r="C239" s="21">
        <f t="shared" si="1"/>
        <v>2726.654572</v>
      </c>
      <c r="D239" s="21">
        <f t="shared" si="4"/>
        <v>675.8659381</v>
      </c>
      <c r="E239" s="21">
        <f t="shared" si="5"/>
        <v>147091.6225</v>
      </c>
    </row>
    <row r="240">
      <c r="A240" s="33">
        <f t="shared" si="2"/>
        <v>2031</v>
      </c>
      <c r="B240" s="33">
        <f t="shared" si="3"/>
        <v>11</v>
      </c>
      <c r="C240" s="21">
        <f t="shared" si="1"/>
        <v>2726.654572</v>
      </c>
      <c r="D240" s="21">
        <f t="shared" si="4"/>
        <v>666.5724167</v>
      </c>
      <c r="E240" s="21">
        <f t="shared" si="5"/>
        <v>145031.5404</v>
      </c>
    </row>
    <row r="241">
      <c r="A241" s="33">
        <f t="shared" si="2"/>
        <v>2031</v>
      </c>
      <c r="B241" s="33">
        <f t="shared" si="3"/>
        <v>12</v>
      </c>
      <c r="C241" s="21">
        <f t="shared" si="1"/>
        <v>2726.654572</v>
      </c>
      <c r="D241" s="21">
        <f t="shared" si="4"/>
        <v>657.2367801</v>
      </c>
      <c r="E241" s="21">
        <f t="shared" si="5"/>
        <v>142962.1226</v>
      </c>
    </row>
    <row r="242">
      <c r="A242" s="33">
        <f t="shared" si="2"/>
        <v>2032</v>
      </c>
      <c r="B242" s="33">
        <f t="shared" si="3"/>
        <v>1</v>
      </c>
      <c r="C242" s="21">
        <f t="shared" si="1"/>
        <v>2726.654572</v>
      </c>
      <c r="D242" s="21">
        <f t="shared" si="4"/>
        <v>647.8588373</v>
      </c>
      <c r="E242" s="21">
        <f t="shared" si="5"/>
        <v>140883.3268</v>
      </c>
    </row>
    <row r="243">
      <c r="A243" s="33">
        <f t="shared" si="2"/>
        <v>2032</v>
      </c>
      <c r="B243" s="33">
        <f t="shared" si="3"/>
        <v>2</v>
      </c>
      <c r="C243" s="21">
        <f t="shared" si="1"/>
        <v>2726.654572</v>
      </c>
      <c r="D243" s="21">
        <f t="shared" si="4"/>
        <v>638.4383967</v>
      </c>
      <c r="E243" s="21">
        <f t="shared" si="5"/>
        <v>138795.1107</v>
      </c>
    </row>
    <row r="244">
      <c r="A244" s="33">
        <f t="shared" si="2"/>
        <v>2032</v>
      </c>
      <c r="B244" s="33">
        <f t="shared" si="3"/>
        <v>3</v>
      </c>
      <c r="C244" s="21">
        <f t="shared" si="1"/>
        <v>2726.654572</v>
      </c>
      <c r="D244" s="21">
        <f t="shared" si="4"/>
        <v>628.9752656</v>
      </c>
      <c r="E244" s="21">
        <f t="shared" si="5"/>
        <v>136697.4314</v>
      </c>
    </row>
    <row r="245">
      <c r="A245" s="33">
        <f t="shared" si="2"/>
        <v>2032</v>
      </c>
      <c r="B245" s="33">
        <f t="shared" si="3"/>
        <v>4</v>
      </c>
      <c r="C245" s="21">
        <f t="shared" si="1"/>
        <v>2726.654572</v>
      </c>
      <c r="D245" s="21">
        <f t="shared" si="4"/>
        <v>619.4692507</v>
      </c>
      <c r="E245" s="21">
        <f t="shared" si="5"/>
        <v>134590.246</v>
      </c>
    </row>
    <row r="246">
      <c r="A246" s="33">
        <f t="shared" si="2"/>
        <v>2032</v>
      </c>
      <c r="B246" s="33">
        <f t="shared" si="3"/>
        <v>5</v>
      </c>
      <c r="C246" s="21">
        <f t="shared" si="1"/>
        <v>2726.654572</v>
      </c>
      <c r="D246" s="21">
        <f t="shared" si="4"/>
        <v>609.9201575</v>
      </c>
      <c r="E246" s="21">
        <f t="shared" si="5"/>
        <v>132473.5116</v>
      </c>
    </row>
    <row r="247">
      <c r="A247" s="33">
        <f t="shared" si="2"/>
        <v>2032</v>
      </c>
      <c r="B247" s="33">
        <f t="shared" si="3"/>
        <v>6</v>
      </c>
      <c r="C247" s="21">
        <f t="shared" si="1"/>
        <v>2726.654572</v>
      </c>
      <c r="D247" s="21">
        <f t="shared" si="4"/>
        <v>600.3277908</v>
      </c>
      <c r="E247" s="21">
        <f t="shared" si="5"/>
        <v>130347.1848</v>
      </c>
    </row>
    <row r="248">
      <c r="A248" s="33">
        <f t="shared" si="2"/>
        <v>2032</v>
      </c>
      <c r="B248" s="33">
        <f t="shared" si="3"/>
        <v>7</v>
      </c>
      <c r="C248" s="21">
        <f t="shared" si="1"/>
        <v>2726.654572</v>
      </c>
      <c r="D248" s="21">
        <f t="shared" si="4"/>
        <v>590.6919546</v>
      </c>
      <c r="E248" s="21">
        <f t="shared" si="5"/>
        <v>128211.2222</v>
      </c>
    </row>
    <row r="249">
      <c r="A249" s="33">
        <f t="shared" si="2"/>
        <v>2032</v>
      </c>
      <c r="B249" s="33">
        <f t="shared" si="3"/>
        <v>8</v>
      </c>
      <c r="C249" s="21">
        <f t="shared" si="1"/>
        <v>2726.654572</v>
      </c>
      <c r="D249" s="21">
        <f t="shared" si="4"/>
        <v>581.0124519</v>
      </c>
      <c r="E249" s="21">
        <f t="shared" si="5"/>
        <v>126065.5801</v>
      </c>
    </row>
    <row r="250">
      <c r="A250" s="33">
        <f t="shared" si="2"/>
        <v>2032</v>
      </c>
      <c r="B250" s="33">
        <f t="shared" si="3"/>
        <v>9</v>
      </c>
      <c r="C250" s="21">
        <f t="shared" si="1"/>
        <v>2726.654572</v>
      </c>
      <c r="D250" s="21">
        <f t="shared" si="4"/>
        <v>571.2890847</v>
      </c>
      <c r="E250" s="21">
        <f t="shared" si="5"/>
        <v>123910.2146</v>
      </c>
    </row>
    <row r="251">
      <c r="A251" s="33">
        <f t="shared" si="2"/>
        <v>2032</v>
      </c>
      <c r="B251" s="33">
        <f t="shared" si="3"/>
        <v>10</v>
      </c>
      <c r="C251" s="21">
        <f t="shared" si="1"/>
        <v>2726.654572</v>
      </c>
      <c r="D251" s="21">
        <f t="shared" si="4"/>
        <v>561.5216543</v>
      </c>
      <c r="E251" s="21">
        <f t="shared" si="5"/>
        <v>121745.0817</v>
      </c>
    </row>
    <row r="252">
      <c r="A252" s="33">
        <f t="shared" si="2"/>
        <v>2032</v>
      </c>
      <c r="B252" s="33">
        <f t="shared" si="3"/>
        <v>11</v>
      </c>
      <c r="C252" s="21">
        <f t="shared" si="1"/>
        <v>2726.654572</v>
      </c>
      <c r="D252" s="21">
        <f t="shared" si="4"/>
        <v>551.709961</v>
      </c>
      <c r="E252" s="21">
        <f t="shared" si="5"/>
        <v>119570.1371</v>
      </c>
    </row>
    <row r="253">
      <c r="A253" s="33">
        <f t="shared" si="2"/>
        <v>2032</v>
      </c>
      <c r="B253" s="33">
        <f t="shared" si="3"/>
        <v>12</v>
      </c>
      <c r="C253" s="21">
        <f t="shared" si="1"/>
        <v>2726.654572</v>
      </c>
      <c r="D253" s="21">
        <f t="shared" si="4"/>
        <v>541.8538043</v>
      </c>
      <c r="E253" s="21">
        <f t="shared" si="5"/>
        <v>117385.3363</v>
      </c>
    </row>
    <row r="254">
      <c r="A254" s="33">
        <f t="shared" si="2"/>
        <v>2033</v>
      </c>
      <c r="B254" s="33">
        <f t="shared" si="3"/>
        <v>1</v>
      </c>
      <c r="C254" s="21">
        <f t="shared" si="1"/>
        <v>2726.654572</v>
      </c>
      <c r="D254" s="21">
        <f t="shared" si="4"/>
        <v>531.9529826</v>
      </c>
      <c r="E254" s="21">
        <f t="shared" si="5"/>
        <v>115190.6347</v>
      </c>
    </row>
    <row r="255">
      <c r="A255" s="33">
        <f t="shared" si="2"/>
        <v>2033</v>
      </c>
      <c r="B255" s="33">
        <f t="shared" si="3"/>
        <v>2</v>
      </c>
      <c r="C255" s="21">
        <f t="shared" si="1"/>
        <v>2726.654572</v>
      </c>
      <c r="D255" s="21">
        <f t="shared" si="4"/>
        <v>522.0072935</v>
      </c>
      <c r="E255" s="21">
        <f t="shared" si="5"/>
        <v>112985.9875</v>
      </c>
    </row>
    <row r="256">
      <c r="A256" s="33">
        <f t="shared" si="2"/>
        <v>2033</v>
      </c>
      <c r="B256" s="33">
        <f t="shared" si="3"/>
        <v>3</v>
      </c>
      <c r="C256" s="21">
        <f t="shared" si="1"/>
        <v>2726.654572</v>
      </c>
      <c r="D256" s="21">
        <f t="shared" si="4"/>
        <v>512.0165338</v>
      </c>
      <c r="E256" s="21">
        <f t="shared" si="5"/>
        <v>110771.3494</v>
      </c>
    </row>
    <row r="257">
      <c r="A257" s="33">
        <f t="shared" si="2"/>
        <v>2033</v>
      </c>
      <c r="B257" s="33">
        <f t="shared" si="3"/>
        <v>4</v>
      </c>
      <c r="C257" s="21">
        <f t="shared" si="1"/>
        <v>2726.654572</v>
      </c>
      <c r="D257" s="21">
        <f t="shared" si="4"/>
        <v>501.9804991</v>
      </c>
      <c r="E257" s="21">
        <f t="shared" si="5"/>
        <v>108546.6753</v>
      </c>
    </row>
    <row r="258">
      <c r="A258" s="33">
        <f t="shared" si="2"/>
        <v>2033</v>
      </c>
      <c r="B258" s="33">
        <f t="shared" si="3"/>
        <v>5</v>
      </c>
      <c r="C258" s="21">
        <f t="shared" si="1"/>
        <v>2726.654572</v>
      </c>
      <c r="D258" s="21">
        <f t="shared" si="4"/>
        <v>491.8989842</v>
      </c>
      <c r="E258" s="21">
        <f t="shared" si="5"/>
        <v>106311.9198</v>
      </c>
    </row>
    <row r="259">
      <c r="A259" s="33">
        <f t="shared" si="2"/>
        <v>2033</v>
      </c>
      <c r="B259" s="33">
        <f t="shared" si="3"/>
        <v>6</v>
      </c>
      <c r="C259" s="21">
        <f t="shared" si="1"/>
        <v>2726.654572</v>
      </c>
      <c r="D259" s="21">
        <f t="shared" si="4"/>
        <v>481.7717832</v>
      </c>
      <c r="E259" s="21">
        <f t="shared" si="5"/>
        <v>104067.037</v>
      </c>
    </row>
    <row r="260">
      <c r="A260" s="33">
        <f t="shared" si="2"/>
        <v>2033</v>
      </c>
      <c r="B260" s="33">
        <f t="shared" si="3"/>
        <v>7</v>
      </c>
      <c r="C260" s="21">
        <f t="shared" si="1"/>
        <v>2726.654572</v>
      </c>
      <c r="D260" s="21">
        <f t="shared" si="4"/>
        <v>471.5986889</v>
      </c>
      <c r="E260" s="21">
        <f t="shared" si="5"/>
        <v>101811.9811</v>
      </c>
    </row>
    <row r="261">
      <c r="A261" s="33">
        <f t="shared" si="2"/>
        <v>2033</v>
      </c>
      <c r="B261" s="33">
        <f t="shared" si="3"/>
        <v>8</v>
      </c>
      <c r="C261" s="21">
        <f t="shared" si="1"/>
        <v>2726.654572</v>
      </c>
      <c r="D261" s="21">
        <f t="shared" si="4"/>
        <v>461.3794934</v>
      </c>
      <c r="E261" s="21">
        <f t="shared" si="5"/>
        <v>99546.70601</v>
      </c>
    </row>
    <row r="262">
      <c r="A262" s="33">
        <f t="shared" si="2"/>
        <v>2033</v>
      </c>
      <c r="B262" s="33">
        <f t="shared" si="3"/>
        <v>9</v>
      </c>
      <c r="C262" s="21">
        <f t="shared" si="1"/>
        <v>2726.654572</v>
      </c>
      <c r="D262" s="21">
        <f t="shared" si="4"/>
        <v>451.1139877</v>
      </c>
      <c r="E262" s="21">
        <f t="shared" si="5"/>
        <v>97271.16542</v>
      </c>
    </row>
    <row r="263">
      <c r="A263" s="33">
        <f t="shared" si="2"/>
        <v>2033</v>
      </c>
      <c r="B263" s="33">
        <f t="shared" si="3"/>
        <v>10</v>
      </c>
      <c r="C263" s="21">
        <f t="shared" si="1"/>
        <v>2726.654572</v>
      </c>
      <c r="D263" s="21">
        <f t="shared" si="4"/>
        <v>440.8019621</v>
      </c>
      <c r="E263" s="21">
        <f t="shared" si="5"/>
        <v>94985.31281</v>
      </c>
    </row>
    <row r="264">
      <c r="A264" s="33">
        <f t="shared" si="2"/>
        <v>2033</v>
      </c>
      <c r="B264" s="33">
        <f t="shared" si="3"/>
        <v>11</v>
      </c>
      <c r="C264" s="21">
        <f t="shared" si="1"/>
        <v>2726.654572</v>
      </c>
      <c r="D264" s="21">
        <f t="shared" si="4"/>
        <v>430.4432056</v>
      </c>
      <c r="E264" s="21">
        <f t="shared" si="5"/>
        <v>92689.10145</v>
      </c>
    </row>
    <row r="265">
      <c r="A265" s="33">
        <f t="shared" si="2"/>
        <v>2033</v>
      </c>
      <c r="B265" s="33">
        <f t="shared" si="3"/>
        <v>12</v>
      </c>
      <c r="C265" s="21">
        <f t="shared" si="1"/>
        <v>2726.654572</v>
      </c>
      <c r="D265" s="21">
        <f t="shared" si="4"/>
        <v>420.0375065</v>
      </c>
      <c r="E265" s="21">
        <f t="shared" si="5"/>
        <v>90382.48438</v>
      </c>
    </row>
    <row r="266">
      <c r="A266" s="33">
        <f t="shared" si="2"/>
        <v>2034</v>
      </c>
      <c r="B266" s="33">
        <f t="shared" si="3"/>
        <v>1</v>
      </c>
      <c r="C266" s="21">
        <f t="shared" si="1"/>
        <v>2726.654572</v>
      </c>
      <c r="D266" s="21">
        <f t="shared" si="4"/>
        <v>409.5846521</v>
      </c>
      <c r="E266" s="21">
        <f t="shared" si="5"/>
        <v>88065.41446</v>
      </c>
    </row>
    <row r="267">
      <c r="A267" s="33">
        <f t="shared" si="2"/>
        <v>2034</v>
      </c>
      <c r="B267" s="33">
        <f t="shared" si="3"/>
        <v>2</v>
      </c>
      <c r="C267" s="21">
        <f t="shared" si="1"/>
        <v>2726.654572</v>
      </c>
      <c r="D267" s="21">
        <f t="shared" si="4"/>
        <v>399.0844287</v>
      </c>
      <c r="E267" s="21">
        <f t="shared" si="5"/>
        <v>85737.84432</v>
      </c>
    </row>
    <row r="268">
      <c r="A268" s="33">
        <f t="shared" si="2"/>
        <v>2034</v>
      </c>
      <c r="B268" s="33">
        <f t="shared" si="3"/>
        <v>3</v>
      </c>
      <c r="C268" s="21">
        <f t="shared" si="1"/>
        <v>2726.654572</v>
      </c>
      <c r="D268" s="21">
        <f t="shared" si="4"/>
        <v>388.5366217</v>
      </c>
      <c r="E268" s="21">
        <f t="shared" si="5"/>
        <v>83399.72637</v>
      </c>
    </row>
    <row r="269">
      <c r="A269" s="33">
        <f t="shared" si="2"/>
        <v>2034</v>
      </c>
      <c r="B269" s="33">
        <f t="shared" si="3"/>
        <v>4</v>
      </c>
      <c r="C269" s="21">
        <f t="shared" si="1"/>
        <v>2726.654572</v>
      </c>
      <c r="D269" s="21">
        <f t="shared" si="4"/>
        <v>377.9410153</v>
      </c>
      <c r="E269" s="21">
        <f t="shared" si="5"/>
        <v>81051.01281</v>
      </c>
    </row>
    <row r="270">
      <c r="A270" s="33">
        <f t="shared" si="2"/>
        <v>2034</v>
      </c>
      <c r="B270" s="33">
        <f t="shared" si="3"/>
        <v>5</v>
      </c>
      <c r="C270" s="21">
        <f t="shared" si="1"/>
        <v>2726.654572</v>
      </c>
      <c r="D270" s="21">
        <f t="shared" si="4"/>
        <v>367.297393</v>
      </c>
      <c r="E270" s="21">
        <f t="shared" si="5"/>
        <v>78691.65563</v>
      </c>
    </row>
    <row r="271">
      <c r="A271" s="33">
        <f t="shared" si="2"/>
        <v>2034</v>
      </c>
      <c r="B271" s="33">
        <f t="shared" si="3"/>
        <v>6</v>
      </c>
      <c r="C271" s="21">
        <f t="shared" si="1"/>
        <v>2726.654572</v>
      </c>
      <c r="D271" s="21">
        <f t="shared" si="4"/>
        <v>356.6055372</v>
      </c>
      <c r="E271" s="21">
        <f t="shared" si="5"/>
        <v>76321.60659</v>
      </c>
    </row>
    <row r="272">
      <c r="A272" s="33">
        <f t="shared" si="2"/>
        <v>2034</v>
      </c>
      <c r="B272" s="33">
        <f t="shared" si="3"/>
        <v>7</v>
      </c>
      <c r="C272" s="21">
        <f t="shared" si="1"/>
        <v>2726.654572</v>
      </c>
      <c r="D272" s="21">
        <f t="shared" si="4"/>
        <v>345.8652293</v>
      </c>
      <c r="E272" s="21">
        <f t="shared" si="5"/>
        <v>73940.81725</v>
      </c>
    </row>
    <row r="273">
      <c r="A273" s="33">
        <f t="shared" si="2"/>
        <v>2034</v>
      </c>
      <c r="B273" s="33">
        <f t="shared" si="3"/>
        <v>8</v>
      </c>
      <c r="C273" s="21">
        <f t="shared" si="1"/>
        <v>2726.654572</v>
      </c>
      <c r="D273" s="21">
        <f t="shared" si="4"/>
        <v>335.0762498</v>
      </c>
      <c r="E273" s="21">
        <f t="shared" si="5"/>
        <v>71549.23893</v>
      </c>
    </row>
    <row r="274">
      <c r="A274" s="33">
        <f t="shared" si="2"/>
        <v>2034</v>
      </c>
      <c r="B274" s="33">
        <f t="shared" si="3"/>
        <v>9</v>
      </c>
      <c r="C274" s="21">
        <f t="shared" si="1"/>
        <v>2726.654572</v>
      </c>
      <c r="D274" s="21">
        <f t="shared" si="4"/>
        <v>324.238378</v>
      </c>
      <c r="E274" s="21">
        <f t="shared" si="5"/>
        <v>69146.82273</v>
      </c>
    </row>
    <row r="275">
      <c r="A275" s="33">
        <f t="shared" si="2"/>
        <v>2034</v>
      </c>
      <c r="B275" s="33">
        <f t="shared" si="3"/>
        <v>10</v>
      </c>
      <c r="C275" s="21">
        <f t="shared" si="1"/>
        <v>2726.654572</v>
      </c>
      <c r="D275" s="21">
        <f t="shared" si="4"/>
        <v>313.3513925</v>
      </c>
      <c r="E275" s="21">
        <f t="shared" si="5"/>
        <v>66733.51956</v>
      </c>
    </row>
    <row r="276">
      <c r="A276" s="33">
        <f t="shared" si="2"/>
        <v>2034</v>
      </c>
      <c r="B276" s="33">
        <f t="shared" si="3"/>
        <v>11</v>
      </c>
      <c r="C276" s="21">
        <f t="shared" si="1"/>
        <v>2726.654572</v>
      </c>
      <c r="D276" s="21">
        <f t="shared" si="4"/>
        <v>302.4150706</v>
      </c>
      <c r="E276" s="21">
        <f t="shared" si="5"/>
        <v>64309.28005</v>
      </c>
    </row>
    <row r="277">
      <c r="A277" s="33">
        <f t="shared" si="2"/>
        <v>2034</v>
      </c>
      <c r="B277" s="33">
        <f t="shared" si="3"/>
        <v>12</v>
      </c>
      <c r="C277" s="21">
        <f t="shared" si="1"/>
        <v>2726.654572</v>
      </c>
      <c r="D277" s="21">
        <f t="shared" si="4"/>
        <v>291.4291887</v>
      </c>
      <c r="E277" s="21">
        <f t="shared" si="5"/>
        <v>61874.05467</v>
      </c>
    </row>
    <row r="278">
      <c r="A278" s="33">
        <f t="shared" si="2"/>
        <v>2035</v>
      </c>
      <c r="B278" s="33">
        <f t="shared" si="3"/>
        <v>1</v>
      </c>
      <c r="C278" s="21">
        <f t="shared" si="1"/>
        <v>2726.654572</v>
      </c>
      <c r="D278" s="21">
        <f t="shared" si="4"/>
        <v>280.3935224</v>
      </c>
      <c r="E278" s="21">
        <f t="shared" si="5"/>
        <v>59427.79362</v>
      </c>
    </row>
    <row r="279">
      <c r="A279" s="33">
        <f t="shared" si="2"/>
        <v>2035</v>
      </c>
      <c r="B279" s="33">
        <f t="shared" si="3"/>
        <v>2</v>
      </c>
      <c r="C279" s="21">
        <f t="shared" si="1"/>
        <v>2726.654572</v>
      </c>
      <c r="D279" s="21">
        <f t="shared" si="4"/>
        <v>269.3078459</v>
      </c>
      <c r="E279" s="21">
        <f t="shared" si="5"/>
        <v>56970.44689</v>
      </c>
    </row>
    <row r="280">
      <c r="A280" s="33">
        <f t="shared" si="2"/>
        <v>2035</v>
      </c>
      <c r="B280" s="33">
        <f t="shared" si="3"/>
        <v>3</v>
      </c>
      <c r="C280" s="21">
        <f t="shared" si="1"/>
        <v>2726.654572</v>
      </c>
      <c r="D280" s="21">
        <f t="shared" si="4"/>
        <v>258.1719327</v>
      </c>
      <c r="E280" s="21">
        <f t="shared" si="5"/>
        <v>54501.96425</v>
      </c>
    </row>
    <row r="281">
      <c r="A281" s="33">
        <f t="shared" si="2"/>
        <v>2035</v>
      </c>
      <c r="B281" s="33">
        <f t="shared" si="3"/>
        <v>4</v>
      </c>
      <c r="C281" s="21">
        <f t="shared" si="1"/>
        <v>2726.654572</v>
      </c>
      <c r="D281" s="21">
        <f t="shared" si="4"/>
        <v>246.985555</v>
      </c>
      <c r="E281" s="21">
        <f t="shared" si="5"/>
        <v>52022.29524</v>
      </c>
    </row>
    <row r="282">
      <c r="A282" s="33">
        <f t="shared" si="2"/>
        <v>2035</v>
      </c>
      <c r="B282" s="33">
        <f t="shared" si="3"/>
        <v>5</v>
      </c>
      <c r="C282" s="21">
        <f t="shared" si="1"/>
        <v>2726.654572</v>
      </c>
      <c r="D282" s="21">
        <f t="shared" si="4"/>
        <v>235.7484843</v>
      </c>
      <c r="E282" s="21">
        <f t="shared" si="5"/>
        <v>49531.38915</v>
      </c>
    </row>
    <row r="283">
      <c r="A283" s="33">
        <f t="shared" si="2"/>
        <v>2035</v>
      </c>
      <c r="B283" s="33">
        <f t="shared" si="3"/>
        <v>6</v>
      </c>
      <c r="C283" s="21">
        <f t="shared" si="1"/>
        <v>2726.654572</v>
      </c>
      <c r="D283" s="21">
        <f t="shared" si="4"/>
        <v>224.4604907</v>
      </c>
      <c r="E283" s="21">
        <f t="shared" si="5"/>
        <v>47029.19507</v>
      </c>
    </row>
    <row r="284">
      <c r="A284" s="33">
        <f t="shared" si="2"/>
        <v>2035</v>
      </c>
      <c r="B284" s="33">
        <f t="shared" si="3"/>
        <v>7</v>
      </c>
      <c r="C284" s="21">
        <f t="shared" si="1"/>
        <v>2726.654572</v>
      </c>
      <c r="D284" s="21">
        <f t="shared" si="4"/>
        <v>213.1213435</v>
      </c>
      <c r="E284" s="21">
        <f t="shared" si="5"/>
        <v>44515.66184</v>
      </c>
    </row>
    <row r="285">
      <c r="A285" s="33">
        <f t="shared" si="2"/>
        <v>2035</v>
      </c>
      <c r="B285" s="33">
        <f t="shared" si="3"/>
        <v>8</v>
      </c>
      <c r="C285" s="21">
        <f t="shared" si="1"/>
        <v>2726.654572</v>
      </c>
      <c r="D285" s="21">
        <f t="shared" si="4"/>
        <v>201.7308109</v>
      </c>
      <c r="E285" s="21">
        <f t="shared" si="5"/>
        <v>41990.73808</v>
      </c>
    </row>
    <row r="286">
      <c r="A286" s="33">
        <f t="shared" si="2"/>
        <v>2035</v>
      </c>
      <c r="B286" s="33">
        <f t="shared" si="3"/>
        <v>9</v>
      </c>
      <c r="C286" s="21">
        <f t="shared" si="1"/>
        <v>2726.654572</v>
      </c>
      <c r="D286" s="21">
        <f t="shared" si="4"/>
        <v>190.2886601</v>
      </c>
      <c r="E286" s="21">
        <f t="shared" si="5"/>
        <v>39454.37217</v>
      </c>
    </row>
    <row r="287">
      <c r="A287" s="33">
        <f t="shared" si="2"/>
        <v>2035</v>
      </c>
      <c r="B287" s="33">
        <f t="shared" si="3"/>
        <v>10</v>
      </c>
      <c r="C287" s="21">
        <f t="shared" si="1"/>
        <v>2726.654572</v>
      </c>
      <c r="D287" s="21">
        <f t="shared" si="4"/>
        <v>178.794657</v>
      </c>
      <c r="E287" s="21">
        <f t="shared" si="5"/>
        <v>36906.51225</v>
      </c>
    </row>
    <row r="288">
      <c r="A288" s="33">
        <f t="shared" si="2"/>
        <v>2035</v>
      </c>
      <c r="B288" s="33">
        <f t="shared" si="3"/>
        <v>11</v>
      </c>
      <c r="C288" s="21">
        <f t="shared" si="1"/>
        <v>2726.654572</v>
      </c>
      <c r="D288" s="21">
        <f t="shared" si="4"/>
        <v>167.2485669</v>
      </c>
      <c r="E288" s="21">
        <f t="shared" si="5"/>
        <v>34347.10625</v>
      </c>
    </row>
    <row r="289">
      <c r="A289" s="33">
        <f t="shared" si="2"/>
        <v>2035</v>
      </c>
      <c r="B289" s="33">
        <f t="shared" si="3"/>
        <v>12</v>
      </c>
      <c r="C289" s="21">
        <f t="shared" si="1"/>
        <v>2726.654572</v>
      </c>
      <c r="D289" s="21">
        <f t="shared" si="4"/>
        <v>155.6501534</v>
      </c>
      <c r="E289" s="21">
        <f t="shared" si="5"/>
        <v>31776.10183</v>
      </c>
    </row>
    <row r="290">
      <c r="A290" s="33">
        <f t="shared" si="2"/>
        <v>2036</v>
      </c>
      <c r="B290" s="33">
        <f t="shared" si="3"/>
        <v>1</v>
      </c>
      <c r="C290" s="21">
        <f t="shared" si="1"/>
        <v>2726.654572</v>
      </c>
      <c r="D290" s="21">
        <f t="shared" si="4"/>
        <v>143.9991797</v>
      </c>
      <c r="E290" s="21">
        <f t="shared" si="5"/>
        <v>29193.44643</v>
      </c>
    </row>
    <row r="291">
      <c r="A291" s="33">
        <f t="shared" si="2"/>
        <v>2036</v>
      </c>
      <c r="B291" s="33">
        <f t="shared" si="3"/>
        <v>2</v>
      </c>
      <c r="C291" s="21">
        <f t="shared" si="1"/>
        <v>2726.654572</v>
      </c>
      <c r="D291" s="21">
        <f t="shared" si="4"/>
        <v>132.2954075</v>
      </c>
      <c r="E291" s="21">
        <f t="shared" si="5"/>
        <v>26599.08727</v>
      </c>
    </row>
    <row r="292">
      <c r="A292" s="33">
        <f t="shared" si="2"/>
        <v>2036</v>
      </c>
      <c r="B292" s="33">
        <f t="shared" si="3"/>
        <v>3</v>
      </c>
      <c r="C292" s="21">
        <f t="shared" si="1"/>
        <v>2726.654572</v>
      </c>
      <c r="D292" s="21">
        <f t="shared" si="4"/>
        <v>120.5385975</v>
      </c>
      <c r="E292" s="21">
        <f t="shared" si="5"/>
        <v>23992.97129</v>
      </c>
    </row>
    <row r="293">
      <c r="A293" s="33">
        <f t="shared" si="2"/>
        <v>2036</v>
      </c>
      <c r="B293" s="33">
        <f t="shared" si="3"/>
        <v>4</v>
      </c>
      <c r="C293" s="21">
        <f t="shared" si="1"/>
        <v>2726.654572</v>
      </c>
      <c r="D293" s="21">
        <f t="shared" si="4"/>
        <v>108.7285094</v>
      </c>
      <c r="E293" s="21">
        <f t="shared" si="5"/>
        <v>21375.04523</v>
      </c>
    </row>
    <row r="294">
      <c r="A294" s="33">
        <f t="shared" si="2"/>
        <v>2036</v>
      </c>
      <c r="B294" s="33">
        <f t="shared" si="3"/>
        <v>5</v>
      </c>
      <c r="C294" s="21">
        <f t="shared" si="1"/>
        <v>2726.654572</v>
      </c>
      <c r="D294" s="21">
        <f t="shared" si="4"/>
        <v>96.86490171</v>
      </c>
      <c r="E294" s="21">
        <f t="shared" si="5"/>
        <v>18745.25556</v>
      </c>
    </row>
    <row r="295">
      <c r="A295" s="33">
        <f t="shared" si="2"/>
        <v>2036</v>
      </c>
      <c r="B295" s="33">
        <f t="shared" si="3"/>
        <v>6</v>
      </c>
      <c r="C295" s="21">
        <f t="shared" si="1"/>
        <v>2726.654572</v>
      </c>
      <c r="D295" s="21">
        <f t="shared" si="4"/>
        <v>84.94753193</v>
      </c>
      <c r="E295" s="21">
        <f t="shared" si="5"/>
        <v>16103.54852</v>
      </c>
    </row>
    <row r="296">
      <c r="A296" s="33">
        <f t="shared" si="2"/>
        <v>2036</v>
      </c>
      <c r="B296" s="33">
        <f t="shared" si="3"/>
        <v>7</v>
      </c>
      <c r="C296" s="21">
        <f t="shared" si="1"/>
        <v>2726.654572</v>
      </c>
      <c r="D296" s="21">
        <f t="shared" si="4"/>
        <v>72.97615643</v>
      </c>
      <c r="E296" s="21">
        <f t="shared" si="5"/>
        <v>13449.87011</v>
      </c>
    </row>
    <row r="297">
      <c r="A297" s="33">
        <f t="shared" si="2"/>
        <v>2036</v>
      </c>
      <c r="B297" s="33">
        <f t="shared" si="3"/>
        <v>8</v>
      </c>
      <c r="C297" s="21">
        <f t="shared" si="1"/>
        <v>2726.654572</v>
      </c>
      <c r="D297" s="21">
        <f t="shared" si="4"/>
        <v>60.95053047</v>
      </c>
      <c r="E297" s="21">
        <f t="shared" si="5"/>
        <v>10784.16606</v>
      </c>
    </row>
    <row r="298">
      <c r="A298" s="33">
        <f t="shared" si="2"/>
        <v>2036</v>
      </c>
      <c r="B298" s="33">
        <f t="shared" si="3"/>
        <v>9</v>
      </c>
      <c r="C298" s="21">
        <f t="shared" si="1"/>
        <v>2726.654572</v>
      </c>
      <c r="D298" s="21">
        <f t="shared" si="4"/>
        <v>48.8704082</v>
      </c>
      <c r="E298" s="21">
        <f t="shared" si="5"/>
        <v>8106.3819</v>
      </c>
    </row>
    <row r="299">
      <c r="A299" s="33">
        <f t="shared" si="2"/>
        <v>2036</v>
      </c>
      <c r="B299" s="33">
        <f t="shared" si="3"/>
        <v>10</v>
      </c>
      <c r="C299" s="21">
        <f t="shared" si="1"/>
        <v>2726.654572</v>
      </c>
      <c r="D299" s="21">
        <f t="shared" si="4"/>
        <v>36.73554266</v>
      </c>
      <c r="E299" s="21">
        <f t="shared" si="5"/>
        <v>5416.46287</v>
      </c>
    </row>
    <row r="300">
      <c r="A300" s="33">
        <f t="shared" si="2"/>
        <v>2036</v>
      </c>
      <c r="B300" s="33">
        <f t="shared" si="3"/>
        <v>11</v>
      </c>
      <c r="C300" s="21">
        <f t="shared" si="1"/>
        <v>2726.654572</v>
      </c>
      <c r="D300" s="21">
        <f t="shared" si="4"/>
        <v>24.54568577</v>
      </c>
      <c r="E300" s="21">
        <f t="shared" si="5"/>
        <v>2714.353984</v>
      </c>
    </row>
    <row r="301">
      <c r="A301" s="33">
        <f t="shared" si="2"/>
        <v>2036</v>
      </c>
      <c r="B301" s="33">
        <f t="shared" si="3"/>
        <v>12</v>
      </c>
      <c r="C301" s="21">
        <f t="shared" si="1"/>
        <v>2726.654572</v>
      </c>
      <c r="D301" s="21">
        <f t="shared" si="4"/>
        <v>12.30058833</v>
      </c>
      <c r="E301" s="21">
        <f t="shared" si="5"/>
        <v>0</v>
      </c>
    </row>
    <row r="302">
      <c r="A302" s="33">
        <f t="shared" si="2"/>
        <v>2037</v>
      </c>
      <c r="B302" s="33">
        <f t="shared" si="3"/>
        <v>1</v>
      </c>
      <c r="C302" s="21">
        <f t="shared" si="1"/>
        <v>2726.654572</v>
      </c>
      <c r="D302" s="21">
        <f t="shared" si="4"/>
        <v>0</v>
      </c>
      <c r="E302" s="21">
        <f t="shared" si="5"/>
        <v>0</v>
      </c>
    </row>
    <row r="303">
      <c r="A303" s="33">
        <f t="shared" si="2"/>
        <v>2037</v>
      </c>
      <c r="B303" s="33">
        <f t="shared" si="3"/>
        <v>2</v>
      </c>
      <c r="C303" s="21">
        <f t="shared" si="1"/>
        <v>2726.654572</v>
      </c>
      <c r="D303" s="21">
        <f t="shared" si="4"/>
        <v>0</v>
      </c>
      <c r="E303" s="21">
        <f t="shared" si="5"/>
        <v>0</v>
      </c>
    </row>
    <row r="304">
      <c r="A304" s="33">
        <f t="shared" si="2"/>
        <v>2037</v>
      </c>
      <c r="B304" s="33">
        <f t="shared" si="3"/>
        <v>3</v>
      </c>
      <c r="C304" s="21">
        <f t="shared" si="1"/>
        <v>2726.654572</v>
      </c>
      <c r="D304" s="21">
        <f t="shared" si="4"/>
        <v>0</v>
      </c>
      <c r="E304" s="21">
        <f t="shared" si="5"/>
        <v>0</v>
      </c>
    </row>
    <row r="305">
      <c r="A305" s="33">
        <f t="shared" si="2"/>
        <v>2037</v>
      </c>
      <c r="B305" s="33">
        <f t="shared" si="3"/>
        <v>4</v>
      </c>
      <c r="C305" s="21">
        <f t="shared" si="1"/>
        <v>2726.654572</v>
      </c>
      <c r="D305" s="21">
        <f t="shared" si="4"/>
        <v>0</v>
      </c>
      <c r="E305" s="21">
        <f t="shared" si="5"/>
        <v>0</v>
      </c>
    </row>
    <row r="306">
      <c r="A306" s="33">
        <f t="shared" si="2"/>
        <v>2037</v>
      </c>
      <c r="B306" s="33">
        <f t="shared" si="3"/>
        <v>5</v>
      </c>
      <c r="C306" s="21">
        <f t="shared" si="1"/>
        <v>2726.654572</v>
      </c>
      <c r="D306" s="21">
        <f t="shared" si="4"/>
        <v>0</v>
      </c>
      <c r="E306" s="21">
        <f t="shared" si="5"/>
        <v>0</v>
      </c>
    </row>
    <row r="307">
      <c r="A307" s="33">
        <f t="shared" si="2"/>
        <v>2037</v>
      </c>
      <c r="B307" s="33">
        <f t="shared" si="3"/>
        <v>6</v>
      </c>
      <c r="C307" s="21">
        <f t="shared" si="1"/>
        <v>2726.654572</v>
      </c>
      <c r="D307" s="21">
        <f t="shared" si="4"/>
        <v>0</v>
      </c>
      <c r="E307" s="21">
        <f t="shared" si="5"/>
        <v>0</v>
      </c>
    </row>
    <row r="308">
      <c r="A308" s="33">
        <f t="shared" si="2"/>
        <v>2037</v>
      </c>
      <c r="B308" s="33">
        <f t="shared" si="3"/>
        <v>7</v>
      </c>
      <c r="C308" s="21">
        <f t="shared" si="1"/>
        <v>2726.654572</v>
      </c>
      <c r="D308" s="21">
        <f t="shared" si="4"/>
        <v>0</v>
      </c>
      <c r="E308" s="21">
        <f t="shared" si="5"/>
        <v>0</v>
      </c>
    </row>
    <row r="309">
      <c r="A309" s="33">
        <f t="shared" si="2"/>
        <v>2037</v>
      </c>
      <c r="B309" s="33">
        <f t="shared" si="3"/>
        <v>8</v>
      </c>
      <c r="C309" s="21">
        <f t="shared" si="1"/>
        <v>2726.654572</v>
      </c>
      <c r="D309" s="21">
        <f t="shared" si="4"/>
        <v>0</v>
      </c>
      <c r="E309" s="21">
        <f t="shared" si="5"/>
        <v>0</v>
      </c>
    </row>
    <row r="310">
      <c r="A310" s="33">
        <f t="shared" si="2"/>
        <v>2037</v>
      </c>
      <c r="B310" s="33">
        <f t="shared" si="3"/>
        <v>9</v>
      </c>
      <c r="C310" s="21">
        <f t="shared" si="1"/>
        <v>2726.654572</v>
      </c>
      <c r="D310" s="21">
        <f t="shared" si="4"/>
        <v>0</v>
      </c>
      <c r="E310" s="21">
        <f t="shared" si="5"/>
        <v>0</v>
      </c>
    </row>
    <row r="311">
      <c r="A311" s="33">
        <f t="shared" si="2"/>
        <v>2037</v>
      </c>
      <c r="B311" s="33">
        <f t="shared" si="3"/>
        <v>10</v>
      </c>
      <c r="C311" s="21">
        <f t="shared" si="1"/>
        <v>2726.654572</v>
      </c>
      <c r="D311" s="21">
        <f t="shared" si="4"/>
        <v>0</v>
      </c>
      <c r="E311" s="21">
        <f t="shared" si="5"/>
        <v>0</v>
      </c>
    </row>
    <row r="312">
      <c r="A312" s="33">
        <f t="shared" si="2"/>
        <v>2037</v>
      </c>
      <c r="B312" s="33">
        <f t="shared" si="3"/>
        <v>11</v>
      </c>
      <c r="C312" s="21">
        <f t="shared" si="1"/>
        <v>2726.654572</v>
      </c>
      <c r="D312" s="21">
        <f t="shared" si="4"/>
        <v>0</v>
      </c>
      <c r="E312" s="21">
        <f t="shared" si="5"/>
        <v>0</v>
      </c>
    </row>
    <row r="313">
      <c r="A313" s="33">
        <f t="shared" si="2"/>
        <v>2037</v>
      </c>
      <c r="B313" s="33">
        <f t="shared" si="3"/>
        <v>12</v>
      </c>
      <c r="C313" s="21">
        <f t="shared" si="1"/>
        <v>2726.654572</v>
      </c>
      <c r="D313" s="21">
        <f t="shared" si="4"/>
        <v>0</v>
      </c>
      <c r="E313" s="21">
        <f t="shared" si="5"/>
        <v>0</v>
      </c>
    </row>
    <row r="314">
      <c r="A314" s="33">
        <f t="shared" si="2"/>
        <v>2038</v>
      </c>
      <c r="B314" s="33">
        <f t="shared" si="3"/>
        <v>1</v>
      </c>
      <c r="C314" s="21">
        <f t="shared" si="1"/>
        <v>2726.654572</v>
      </c>
      <c r="D314" s="21">
        <f t="shared" si="4"/>
        <v>0</v>
      </c>
      <c r="E314" s="21">
        <f t="shared" si="5"/>
        <v>0</v>
      </c>
    </row>
    <row r="315">
      <c r="A315" s="33">
        <f t="shared" si="2"/>
        <v>2038</v>
      </c>
      <c r="B315" s="33">
        <f t="shared" si="3"/>
        <v>2</v>
      </c>
      <c r="C315" s="21">
        <f t="shared" si="1"/>
        <v>2726.654572</v>
      </c>
      <c r="D315" s="21">
        <f t="shared" si="4"/>
        <v>0</v>
      </c>
      <c r="E315" s="21">
        <f t="shared" si="5"/>
        <v>0</v>
      </c>
    </row>
    <row r="316">
      <c r="A316" s="33">
        <f t="shared" si="2"/>
        <v>2038</v>
      </c>
      <c r="B316" s="33">
        <f t="shared" si="3"/>
        <v>3</v>
      </c>
      <c r="C316" s="21">
        <f t="shared" si="1"/>
        <v>2726.654572</v>
      </c>
      <c r="D316" s="21">
        <f t="shared" si="4"/>
        <v>0</v>
      </c>
      <c r="E316" s="21">
        <f t="shared" si="5"/>
        <v>0</v>
      </c>
    </row>
    <row r="317">
      <c r="A317" s="33">
        <f t="shared" si="2"/>
        <v>2038</v>
      </c>
      <c r="B317" s="33">
        <f t="shared" si="3"/>
        <v>4</v>
      </c>
      <c r="C317" s="21">
        <f t="shared" si="1"/>
        <v>2726.654572</v>
      </c>
      <c r="D317" s="21">
        <f t="shared" si="4"/>
        <v>0</v>
      </c>
      <c r="E317" s="21">
        <f t="shared" si="5"/>
        <v>0</v>
      </c>
    </row>
    <row r="318">
      <c r="A318" s="33">
        <f t="shared" si="2"/>
        <v>2038</v>
      </c>
      <c r="B318" s="33">
        <f t="shared" si="3"/>
        <v>5</v>
      </c>
      <c r="C318" s="21">
        <f t="shared" si="1"/>
        <v>2726.654572</v>
      </c>
      <c r="D318" s="21">
        <f t="shared" si="4"/>
        <v>0</v>
      </c>
      <c r="E318" s="21">
        <f t="shared" si="5"/>
        <v>0</v>
      </c>
    </row>
    <row r="319">
      <c r="A319" s="33">
        <f t="shared" si="2"/>
        <v>2038</v>
      </c>
      <c r="B319" s="33">
        <f t="shared" si="3"/>
        <v>6</v>
      </c>
      <c r="C319" s="21">
        <f t="shared" si="1"/>
        <v>2726.654572</v>
      </c>
      <c r="D319" s="21">
        <f t="shared" si="4"/>
        <v>0</v>
      </c>
      <c r="E319" s="21">
        <f t="shared" si="5"/>
        <v>0</v>
      </c>
    </row>
    <row r="320">
      <c r="A320" s="33">
        <f t="shared" si="2"/>
        <v>2038</v>
      </c>
      <c r="B320" s="33">
        <f t="shared" si="3"/>
        <v>7</v>
      </c>
      <c r="C320" s="21">
        <f t="shared" si="1"/>
        <v>2726.654572</v>
      </c>
      <c r="D320" s="21">
        <f t="shared" si="4"/>
        <v>0</v>
      </c>
      <c r="E320" s="21">
        <f t="shared" si="5"/>
        <v>0</v>
      </c>
    </row>
    <row r="321">
      <c r="A321" s="33">
        <f t="shared" si="2"/>
        <v>2038</v>
      </c>
      <c r="B321" s="33">
        <f t="shared" si="3"/>
        <v>8</v>
      </c>
      <c r="C321" s="21">
        <f t="shared" si="1"/>
        <v>2726.654572</v>
      </c>
      <c r="D321" s="21">
        <f t="shared" si="4"/>
        <v>0</v>
      </c>
      <c r="E321" s="21">
        <f t="shared" si="5"/>
        <v>0</v>
      </c>
    </row>
    <row r="322">
      <c r="A322" s="33">
        <f t="shared" si="2"/>
        <v>2038</v>
      </c>
      <c r="B322" s="33">
        <f t="shared" si="3"/>
        <v>9</v>
      </c>
      <c r="C322" s="21">
        <f t="shared" si="1"/>
        <v>2726.654572</v>
      </c>
      <c r="D322" s="21">
        <f t="shared" si="4"/>
        <v>0</v>
      </c>
      <c r="E322" s="21">
        <f t="shared" si="5"/>
        <v>0</v>
      </c>
    </row>
    <row r="323">
      <c r="A323" s="33">
        <f t="shared" si="2"/>
        <v>2038</v>
      </c>
      <c r="B323" s="33">
        <f t="shared" si="3"/>
        <v>10</v>
      </c>
      <c r="C323" s="21">
        <f t="shared" si="1"/>
        <v>2726.654572</v>
      </c>
      <c r="D323" s="21">
        <f t="shared" si="4"/>
        <v>0</v>
      </c>
      <c r="E323" s="21">
        <f t="shared" si="5"/>
        <v>0</v>
      </c>
    </row>
    <row r="324">
      <c r="A324" s="33">
        <f t="shared" si="2"/>
        <v>2038</v>
      </c>
      <c r="B324" s="33">
        <f t="shared" si="3"/>
        <v>11</v>
      </c>
      <c r="C324" s="21">
        <f t="shared" si="1"/>
        <v>2726.654572</v>
      </c>
      <c r="D324" s="21">
        <f t="shared" si="4"/>
        <v>0</v>
      </c>
      <c r="E324" s="21">
        <f t="shared" si="5"/>
        <v>0</v>
      </c>
    </row>
    <row r="325">
      <c r="A325" s="33">
        <f t="shared" si="2"/>
        <v>2038</v>
      </c>
      <c r="B325" s="33">
        <f t="shared" si="3"/>
        <v>12</v>
      </c>
      <c r="C325" s="21">
        <f t="shared" si="1"/>
        <v>2726.654572</v>
      </c>
      <c r="D325" s="21">
        <f t="shared" si="4"/>
        <v>0</v>
      </c>
      <c r="E325" s="21">
        <f t="shared" si="5"/>
        <v>0</v>
      </c>
    </row>
    <row r="326">
      <c r="A326" s="33">
        <f t="shared" si="2"/>
        <v>2039</v>
      </c>
      <c r="B326" s="33">
        <f t="shared" si="3"/>
        <v>1</v>
      </c>
      <c r="C326" s="21">
        <f t="shared" si="1"/>
        <v>2726.654572</v>
      </c>
      <c r="D326" s="21">
        <f t="shared" si="4"/>
        <v>0</v>
      </c>
      <c r="E326" s="21">
        <f t="shared" si="5"/>
        <v>0</v>
      </c>
    </row>
    <row r="327">
      <c r="A327" s="33">
        <f t="shared" si="2"/>
        <v>2039</v>
      </c>
      <c r="B327" s="33">
        <f t="shared" si="3"/>
        <v>2</v>
      </c>
      <c r="C327" s="21">
        <f t="shared" si="1"/>
        <v>2726.654572</v>
      </c>
      <c r="D327" s="21">
        <f t="shared" si="4"/>
        <v>0</v>
      </c>
      <c r="E327" s="21">
        <f t="shared" si="5"/>
        <v>0</v>
      </c>
    </row>
    <row r="328">
      <c r="A328" s="33">
        <f t="shared" si="2"/>
        <v>2039</v>
      </c>
      <c r="B328" s="33">
        <f t="shared" si="3"/>
        <v>3</v>
      </c>
      <c r="C328" s="21">
        <f t="shared" si="1"/>
        <v>2726.654572</v>
      </c>
      <c r="D328" s="21">
        <f t="shared" si="4"/>
        <v>0</v>
      </c>
      <c r="E328" s="21">
        <f t="shared" si="5"/>
        <v>0</v>
      </c>
    </row>
    <row r="329">
      <c r="A329" s="33">
        <f t="shared" si="2"/>
        <v>2039</v>
      </c>
      <c r="B329" s="33">
        <f t="shared" si="3"/>
        <v>4</v>
      </c>
      <c r="C329" s="21">
        <f t="shared" si="1"/>
        <v>2726.654572</v>
      </c>
      <c r="D329" s="21">
        <f t="shared" si="4"/>
        <v>0</v>
      </c>
      <c r="E329" s="21">
        <f t="shared" si="5"/>
        <v>0</v>
      </c>
    </row>
    <row r="330">
      <c r="A330" s="33">
        <f t="shared" si="2"/>
        <v>2039</v>
      </c>
      <c r="B330" s="33">
        <f t="shared" si="3"/>
        <v>5</v>
      </c>
      <c r="C330" s="21">
        <f t="shared" si="1"/>
        <v>2726.654572</v>
      </c>
      <c r="D330" s="21">
        <f t="shared" si="4"/>
        <v>0</v>
      </c>
      <c r="E330" s="21">
        <f t="shared" si="5"/>
        <v>0</v>
      </c>
    </row>
    <row r="331">
      <c r="A331" s="33">
        <f t="shared" si="2"/>
        <v>2039</v>
      </c>
      <c r="B331" s="33">
        <f t="shared" si="3"/>
        <v>6</v>
      </c>
      <c r="C331" s="21">
        <f t="shared" si="1"/>
        <v>2726.654572</v>
      </c>
      <c r="D331" s="21">
        <f t="shared" si="4"/>
        <v>0</v>
      </c>
      <c r="E331" s="21">
        <f t="shared" si="5"/>
        <v>0</v>
      </c>
    </row>
    <row r="332">
      <c r="A332" s="33">
        <f t="shared" si="2"/>
        <v>2039</v>
      </c>
      <c r="B332" s="33">
        <f t="shared" si="3"/>
        <v>7</v>
      </c>
      <c r="C332" s="21">
        <f t="shared" si="1"/>
        <v>2726.654572</v>
      </c>
      <c r="D332" s="21">
        <f t="shared" si="4"/>
        <v>0</v>
      </c>
      <c r="E332" s="21">
        <f t="shared" si="5"/>
        <v>0</v>
      </c>
    </row>
    <row r="333">
      <c r="A333" s="33">
        <f t="shared" si="2"/>
        <v>2039</v>
      </c>
      <c r="B333" s="33">
        <f t="shared" si="3"/>
        <v>8</v>
      </c>
      <c r="C333" s="21">
        <f t="shared" si="1"/>
        <v>2726.654572</v>
      </c>
      <c r="D333" s="21">
        <f t="shared" si="4"/>
        <v>0</v>
      </c>
      <c r="E333" s="21">
        <f t="shared" si="5"/>
        <v>0</v>
      </c>
    </row>
    <row r="334">
      <c r="A334" s="33">
        <f t="shared" si="2"/>
        <v>2039</v>
      </c>
      <c r="B334" s="33">
        <f t="shared" si="3"/>
        <v>9</v>
      </c>
      <c r="C334" s="21">
        <f t="shared" si="1"/>
        <v>2726.654572</v>
      </c>
      <c r="D334" s="21">
        <f t="shared" si="4"/>
        <v>0</v>
      </c>
      <c r="E334" s="21">
        <f t="shared" si="5"/>
        <v>0</v>
      </c>
    </row>
    <row r="335">
      <c r="A335" s="33">
        <f t="shared" si="2"/>
        <v>2039</v>
      </c>
      <c r="B335" s="33">
        <f t="shared" si="3"/>
        <v>10</v>
      </c>
      <c r="C335" s="21">
        <f t="shared" si="1"/>
        <v>2726.654572</v>
      </c>
      <c r="D335" s="21">
        <f t="shared" si="4"/>
        <v>0</v>
      </c>
      <c r="E335" s="21">
        <f t="shared" si="5"/>
        <v>0</v>
      </c>
    </row>
    <row r="336">
      <c r="A336" s="33">
        <f t="shared" si="2"/>
        <v>2039</v>
      </c>
      <c r="B336" s="33">
        <f t="shared" si="3"/>
        <v>11</v>
      </c>
      <c r="C336" s="21">
        <f t="shared" si="1"/>
        <v>2726.654572</v>
      </c>
      <c r="D336" s="21">
        <f t="shared" si="4"/>
        <v>0</v>
      </c>
      <c r="E336" s="21">
        <f t="shared" si="5"/>
        <v>0</v>
      </c>
    </row>
    <row r="337">
      <c r="A337" s="33">
        <f t="shared" si="2"/>
        <v>2039</v>
      </c>
      <c r="B337" s="33">
        <f t="shared" si="3"/>
        <v>12</v>
      </c>
      <c r="C337" s="21">
        <f t="shared" si="1"/>
        <v>2726.654572</v>
      </c>
      <c r="D337" s="21">
        <f t="shared" si="4"/>
        <v>0</v>
      </c>
      <c r="E337" s="21">
        <f t="shared" si="5"/>
        <v>0</v>
      </c>
    </row>
    <row r="338">
      <c r="A338" s="33">
        <f t="shared" si="2"/>
        <v>2040</v>
      </c>
      <c r="B338" s="33">
        <f t="shared" si="3"/>
        <v>1</v>
      </c>
      <c r="C338" s="21">
        <f t="shared" si="1"/>
        <v>2726.654572</v>
      </c>
      <c r="D338" s="21">
        <f t="shared" si="4"/>
        <v>0</v>
      </c>
      <c r="E338" s="21">
        <f t="shared" si="5"/>
        <v>0</v>
      </c>
    </row>
    <row r="339">
      <c r="A339" s="33">
        <f t="shared" si="2"/>
        <v>2040</v>
      </c>
      <c r="B339" s="33">
        <f t="shared" si="3"/>
        <v>2</v>
      </c>
      <c r="C339" s="21">
        <f t="shared" si="1"/>
        <v>2726.654572</v>
      </c>
      <c r="D339" s="21">
        <f t="shared" si="4"/>
        <v>0</v>
      </c>
      <c r="E339" s="21">
        <f t="shared" si="5"/>
        <v>0</v>
      </c>
    </row>
    <row r="340">
      <c r="A340" s="33">
        <f t="shared" si="2"/>
        <v>2040</v>
      </c>
      <c r="B340" s="33">
        <f t="shared" si="3"/>
        <v>3</v>
      </c>
      <c r="C340" s="21">
        <f t="shared" si="1"/>
        <v>2726.654572</v>
      </c>
      <c r="D340" s="21">
        <f t="shared" si="4"/>
        <v>0</v>
      </c>
      <c r="E340" s="21">
        <f t="shared" si="5"/>
        <v>0</v>
      </c>
    </row>
    <row r="341">
      <c r="A341" s="33">
        <f t="shared" si="2"/>
        <v>2040</v>
      </c>
      <c r="B341" s="33">
        <f t="shared" si="3"/>
        <v>4</v>
      </c>
      <c r="C341" s="21">
        <f t="shared" si="1"/>
        <v>2726.654572</v>
      </c>
      <c r="D341" s="21">
        <f t="shared" si="4"/>
        <v>0</v>
      </c>
      <c r="E341" s="21">
        <f t="shared" si="5"/>
        <v>0</v>
      </c>
    </row>
    <row r="342">
      <c r="A342" s="33">
        <f t="shared" si="2"/>
        <v>2040</v>
      </c>
      <c r="B342" s="33">
        <f t="shared" si="3"/>
        <v>5</v>
      </c>
      <c r="C342" s="21">
        <f t="shared" si="1"/>
        <v>2726.654572</v>
      </c>
      <c r="D342" s="21">
        <f t="shared" si="4"/>
        <v>0</v>
      </c>
      <c r="E342" s="21">
        <f t="shared" si="5"/>
        <v>0</v>
      </c>
    </row>
    <row r="343">
      <c r="A343" s="33">
        <f t="shared" si="2"/>
        <v>2040</v>
      </c>
      <c r="B343" s="33">
        <f t="shared" si="3"/>
        <v>6</v>
      </c>
      <c r="C343" s="21">
        <f t="shared" si="1"/>
        <v>2726.654572</v>
      </c>
      <c r="D343" s="21">
        <f t="shared" si="4"/>
        <v>0</v>
      </c>
      <c r="E343" s="21">
        <f t="shared" si="5"/>
        <v>0</v>
      </c>
    </row>
    <row r="344">
      <c r="A344" s="33">
        <f t="shared" si="2"/>
        <v>2040</v>
      </c>
      <c r="B344" s="33">
        <f t="shared" si="3"/>
        <v>7</v>
      </c>
      <c r="C344" s="21">
        <f t="shared" si="1"/>
        <v>2726.654572</v>
      </c>
      <c r="D344" s="21">
        <f t="shared" si="4"/>
        <v>0</v>
      </c>
      <c r="E344" s="21">
        <f t="shared" si="5"/>
        <v>0</v>
      </c>
    </row>
    <row r="345">
      <c r="A345" s="33">
        <f t="shared" si="2"/>
        <v>2040</v>
      </c>
      <c r="B345" s="33">
        <f t="shared" si="3"/>
        <v>8</v>
      </c>
      <c r="C345" s="21">
        <f t="shared" si="1"/>
        <v>2726.654572</v>
      </c>
      <c r="D345" s="21">
        <f t="shared" si="4"/>
        <v>0</v>
      </c>
      <c r="E345" s="21">
        <f t="shared" si="5"/>
        <v>0</v>
      </c>
    </row>
    <row r="346">
      <c r="A346" s="33">
        <f t="shared" si="2"/>
        <v>2040</v>
      </c>
      <c r="B346" s="33">
        <f t="shared" si="3"/>
        <v>9</v>
      </c>
      <c r="C346" s="21">
        <f t="shared" si="1"/>
        <v>2726.654572</v>
      </c>
      <c r="D346" s="21">
        <f t="shared" si="4"/>
        <v>0</v>
      </c>
      <c r="E346" s="21">
        <f t="shared" si="5"/>
        <v>0</v>
      </c>
    </row>
    <row r="347">
      <c r="A347" s="33">
        <f t="shared" si="2"/>
        <v>2040</v>
      </c>
      <c r="B347" s="33">
        <f t="shared" si="3"/>
        <v>10</v>
      </c>
      <c r="C347" s="21">
        <f t="shared" si="1"/>
        <v>2726.654572</v>
      </c>
      <c r="D347" s="21">
        <f t="shared" si="4"/>
        <v>0</v>
      </c>
      <c r="E347" s="21">
        <f t="shared" si="5"/>
        <v>0</v>
      </c>
    </row>
    <row r="348">
      <c r="A348" s="33">
        <f t="shared" si="2"/>
        <v>2040</v>
      </c>
      <c r="B348" s="33">
        <f t="shared" si="3"/>
        <v>11</v>
      </c>
      <c r="C348" s="21">
        <f t="shared" si="1"/>
        <v>2726.654572</v>
      </c>
      <c r="D348" s="21">
        <f t="shared" si="4"/>
        <v>0</v>
      </c>
      <c r="E348" s="21">
        <f t="shared" si="5"/>
        <v>0</v>
      </c>
    </row>
    <row r="349">
      <c r="A349" s="33">
        <f t="shared" si="2"/>
        <v>2040</v>
      </c>
      <c r="B349" s="33">
        <f t="shared" si="3"/>
        <v>12</v>
      </c>
      <c r="C349" s="21">
        <f t="shared" si="1"/>
        <v>2726.654572</v>
      </c>
      <c r="D349" s="21">
        <f t="shared" si="4"/>
        <v>0</v>
      </c>
      <c r="E349" s="21">
        <f t="shared" si="5"/>
        <v>0</v>
      </c>
    </row>
    <row r="350">
      <c r="A350" s="33">
        <f t="shared" si="2"/>
        <v>2041</v>
      </c>
      <c r="B350" s="33">
        <f t="shared" si="3"/>
        <v>1</v>
      </c>
      <c r="C350" s="21">
        <f t="shared" si="1"/>
        <v>2726.654572</v>
      </c>
      <c r="D350" s="21">
        <f t="shared" si="4"/>
        <v>0</v>
      </c>
      <c r="E350" s="21">
        <f t="shared" si="5"/>
        <v>0</v>
      </c>
    </row>
    <row r="351">
      <c r="A351" s="33">
        <f t="shared" si="2"/>
        <v>2041</v>
      </c>
      <c r="B351" s="33">
        <f t="shared" si="3"/>
        <v>2</v>
      </c>
      <c r="C351" s="21">
        <f t="shared" si="1"/>
        <v>2726.654572</v>
      </c>
      <c r="D351" s="21">
        <f t="shared" si="4"/>
        <v>0</v>
      </c>
      <c r="E351" s="21">
        <f t="shared" si="5"/>
        <v>0</v>
      </c>
    </row>
    <row r="352">
      <c r="A352" s="33">
        <f t="shared" si="2"/>
        <v>2041</v>
      </c>
      <c r="B352" s="33">
        <f t="shared" si="3"/>
        <v>3</v>
      </c>
      <c r="C352" s="21">
        <f t="shared" si="1"/>
        <v>2726.654572</v>
      </c>
      <c r="D352" s="21">
        <f t="shared" si="4"/>
        <v>0</v>
      </c>
      <c r="E352" s="21">
        <f t="shared" si="5"/>
        <v>0</v>
      </c>
    </row>
    <row r="353">
      <c r="A353" s="33">
        <f t="shared" si="2"/>
        <v>2041</v>
      </c>
      <c r="B353" s="33">
        <f t="shared" si="3"/>
        <v>4</v>
      </c>
      <c r="C353" s="21">
        <f t="shared" si="1"/>
        <v>2726.654572</v>
      </c>
      <c r="D353" s="21">
        <f t="shared" si="4"/>
        <v>0</v>
      </c>
      <c r="E353" s="21">
        <f t="shared" si="5"/>
        <v>0</v>
      </c>
    </row>
    <row r="354">
      <c r="A354" s="33">
        <f t="shared" si="2"/>
        <v>2041</v>
      </c>
      <c r="B354" s="33">
        <f t="shared" si="3"/>
        <v>5</v>
      </c>
      <c r="C354" s="21">
        <f t="shared" si="1"/>
        <v>2726.654572</v>
      </c>
      <c r="D354" s="21">
        <f t="shared" si="4"/>
        <v>0</v>
      </c>
      <c r="E354" s="21">
        <f t="shared" si="5"/>
        <v>0</v>
      </c>
    </row>
    <row r="355">
      <c r="A355" s="33">
        <f t="shared" si="2"/>
        <v>2041</v>
      </c>
      <c r="B355" s="33">
        <f t="shared" si="3"/>
        <v>6</v>
      </c>
      <c r="C355" s="21">
        <f t="shared" si="1"/>
        <v>2726.654572</v>
      </c>
      <c r="D355" s="21">
        <f t="shared" si="4"/>
        <v>0</v>
      </c>
      <c r="E355" s="21">
        <f t="shared" si="5"/>
        <v>0</v>
      </c>
    </row>
    <row r="356">
      <c r="A356" s="33">
        <f t="shared" si="2"/>
        <v>2041</v>
      </c>
      <c r="B356" s="33">
        <f t="shared" si="3"/>
        <v>7</v>
      </c>
      <c r="C356" s="21">
        <f t="shared" si="1"/>
        <v>2726.654572</v>
      </c>
      <c r="D356" s="21">
        <f t="shared" si="4"/>
        <v>0</v>
      </c>
      <c r="E356" s="21">
        <f t="shared" si="5"/>
        <v>0</v>
      </c>
    </row>
    <row r="357">
      <c r="A357" s="33">
        <f t="shared" si="2"/>
        <v>2041</v>
      </c>
      <c r="B357" s="33">
        <f t="shared" si="3"/>
        <v>8</v>
      </c>
      <c r="C357" s="21">
        <f t="shared" si="1"/>
        <v>2726.654572</v>
      </c>
      <c r="D357" s="21">
        <f t="shared" si="4"/>
        <v>0</v>
      </c>
      <c r="E357" s="21">
        <f t="shared" si="5"/>
        <v>0</v>
      </c>
    </row>
    <row r="358">
      <c r="A358" s="33">
        <f t="shared" si="2"/>
        <v>2041</v>
      </c>
      <c r="B358" s="33">
        <f t="shared" si="3"/>
        <v>9</v>
      </c>
      <c r="C358" s="21">
        <f t="shared" si="1"/>
        <v>2726.654572</v>
      </c>
      <c r="D358" s="21">
        <f t="shared" si="4"/>
        <v>0</v>
      </c>
      <c r="E358" s="21">
        <f t="shared" si="5"/>
        <v>0</v>
      </c>
    </row>
    <row r="359">
      <c r="A359" s="33">
        <f t="shared" si="2"/>
        <v>2041</v>
      </c>
      <c r="B359" s="33">
        <f t="shared" si="3"/>
        <v>10</v>
      </c>
      <c r="C359" s="21">
        <f t="shared" si="1"/>
        <v>2726.654572</v>
      </c>
      <c r="D359" s="21">
        <f t="shared" si="4"/>
        <v>0</v>
      </c>
      <c r="E359" s="21">
        <f t="shared" si="5"/>
        <v>0</v>
      </c>
    </row>
    <row r="360">
      <c r="A360" s="33">
        <f t="shared" si="2"/>
        <v>2041</v>
      </c>
      <c r="B360" s="33">
        <f t="shared" si="3"/>
        <v>11</v>
      </c>
      <c r="C360" s="21">
        <f t="shared" si="1"/>
        <v>2726.654572</v>
      </c>
      <c r="D360" s="21">
        <f t="shared" si="4"/>
        <v>0</v>
      </c>
      <c r="E360" s="21">
        <f t="shared" si="5"/>
        <v>0</v>
      </c>
    </row>
    <row r="361">
      <c r="A361" s="33">
        <f t="shared" si="2"/>
        <v>2041</v>
      </c>
      <c r="B361" s="33">
        <f t="shared" si="3"/>
        <v>12</v>
      </c>
      <c r="C361" s="21">
        <f t="shared" si="1"/>
        <v>2726.654572</v>
      </c>
      <c r="D361" s="21">
        <f t="shared" si="4"/>
        <v>0</v>
      </c>
      <c r="E361" s="21">
        <f t="shared" si="5"/>
        <v>0</v>
      </c>
    </row>
  </sheetData>
  <mergeCells count="2">
    <mergeCell ref="G1:H1"/>
    <mergeCell ref="G11:I11"/>
  </mergeCells>
  <drawing r:id="rId1"/>
</worksheet>
</file>