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orio\Google Drive\UW_Seattle\NLEIS_Development\LabView Files\NLEIS_PXI_system_2020\NLEIS_Run\Library\"/>
    </mc:Choice>
  </mc:AlternateContent>
  <bookViews>
    <workbookView xWindow="0" yWindow="0" windowWidth="13485" windowHeight="11400" tabRatio="729" activeTab="5"/>
  </bookViews>
  <sheets>
    <sheet name="SamplingSettings.vi(Old)" sheetId="2" r:id="rId1"/>
    <sheet name="SamplingSettings.vi(New)" sheetId="1" r:id="rId2"/>
    <sheet name="FGen_PXI.vi(Old)" sheetId="3" r:id="rId3"/>
    <sheet name="FGen_PXI.vi(New)" sheetId="4" r:id="rId4"/>
    <sheet name="DAQ_PXI.vi (Old)" sheetId="5" r:id="rId5"/>
    <sheet name="DAQ_PXI_NISCOPE.vi (New)" sheetId="6" r:id="rId6"/>
  </sheets>
  <calcPr calcId="162913"/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2" i="6"/>
  <c r="G2" i="5"/>
  <c r="H2" i="5"/>
  <c r="I2" i="5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F6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2" i="5"/>
  <c r="H94" i="4" l="1"/>
  <c r="I94" i="4" s="1"/>
  <c r="F94" i="4"/>
  <c r="H80" i="4"/>
  <c r="F80" i="4"/>
  <c r="I68" i="4"/>
  <c r="F68" i="4"/>
  <c r="F43" i="4"/>
  <c r="I43" i="4" s="1"/>
  <c r="F31" i="4"/>
  <c r="I31" i="4" s="1"/>
  <c r="F56" i="4"/>
  <c r="I56" i="4" s="1"/>
  <c r="B18" i="4"/>
  <c r="F18" i="4" s="1"/>
  <c r="I18" i="4" s="1"/>
  <c r="F5" i="4"/>
  <c r="I5" i="4" s="1"/>
  <c r="I52" i="3"/>
  <c r="I40" i="3"/>
  <c r="I28" i="3"/>
  <c r="I16" i="3"/>
  <c r="I4" i="3"/>
  <c r="B16" i="3"/>
  <c r="F16" i="3" s="1"/>
  <c r="F52" i="3"/>
  <c r="F40" i="3"/>
  <c r="F4" i="3"/>
  <c r="F28" i="3"/>
  <c r="G68" i="1"/>
  <c r="G69" i="1" s="1"/>
  <c r="F68" i="1"/>
  <c r="F69" i="1"/>
  <c r="E69" i="1"/>
  <c r="E68" i="1"/>
  <c r="E67" i="1"/>
  <c r="F65" i="1"/>
  <c r="G66" i="1"/>
  <c r="E6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6" i="1"/>
  <c r="H26" i="1"/>
  <c r="H25" i="1"/>
  <c r="H54" i="1"/>
  <c r="H49" i="1"/>
  <c r="H50" i="1"/>
  <c r="H51" i="1"/>
  <c r="H52" i="1"/>
  <c r="H53" i="1"/>
  <c r="H48" i="1"/>
  <c r="H47" i="1"/>
  <c r="F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I62" i="1"/>
  <c r="E2" i="2"/>
  <c r="E3" i="2"/>
  <c r="K8" i="2"/>
  <c r="K9" i="2" s="1"/>
  <c r="N8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F8" i="2"/>
  <c r="G8" i="2"/>
  <c r="I8" i="2" s="1"/>
  <c r="H8" i="2"/>
  <c r="J8" i="2"/>
  <c r="M8" i="2"/>
  <c r="F9" i="2"/>
  <c r="G9" i="2"/>
  <c r="I9" i="2" s="1"/>
  <c r="H9" i="2"/>
  <c r="J9" i="2" s="1"/>
  <c r="M9" i="2"/>
  <c r="F10" i="2"/>
  <c r="G10" i="2"/>
  <c r="I10" i="2" s="1"/>
  <c r="H10" i="2"/>
  <c r="J10" i="2" s="1"/>
  <c r="M10" i="2"/>
  <c r="F11" i="2"/>
  <c r="G11" i="2"/>
  <c r="I11" i="2" s="1"/>
  <c r="H11" i="2"/>
  <c r="J11" i="2" s="1"/>
  <c r="M11" i="2"/>
  <c r="F12" i="2"/>
  <c r="G12" i="2"/>
  <c r="I12" i="2" s="1"/>
  <c r="H12" i="2"/>
  <c r="J12" i="2" s="1"/>
  <c r="M12" i="2"/>
  <c r="F13" i="2"/>
  <c r="G13" i="2"/>
  <c r="I13" i="2" s="1"/>
  <c r="H13" i="2"/>
  <c r="J13" i="2" s="1"/>
  <c r="M13" i="2"/>
  <c r="F14" i="2"/>
  <c r="G14" i="2"/>
  <c r="I14" i="2" s="1"/>
  <c r="H14" i="2"/>
  <c r="J14" i="2" s="1"/>
  <c r="M14" i="2"/>
  <c r="F15" i="2"/>
  <c r="G15" i="2"/>
  <c r="I15" i="2" s="1"/>
  <c r="H15" i="2"/>
  <c r="J15" i="2" s="1"/>
  <c r="M15" i="2"/>
  <c r="F16" i="2"/>
  <c r="G16" i="2"/>
  <c r="I16" i="2" s="1"/>
  <c r="H16" i="2"/>
  <c r="J16" i="2" s="1"/>
  <c r="M16" i="2"/>
  <c r="F17" i="2"/>
  <c r="G17" i="2"/>
  <c r="I17" i="2" s="1"/>
  <c r="H17" i="2"/>
  <c r="J17" i="2" s="1"/>
  <c r="M17" i="2"/>
  <c r="F18" i="2"/>
  <c r="G18" i="2"/>
  <c r="I18" i="2" s="1"/>
  <c r="H18" i="2"/>
  <c r="J18" i="2" s="1"/>
  <c r="M18" i="2"/>
  <c r="F19" i="2"/>
  <c r="G19" i="2"/>
  <c r="I19" i="2" s="1"/>
  <c r="H19" i="2"/>
  <c r="J19" i="2" s="1"/>
  <c r="M19" i="2"/>
  <c r="F20" i="2"/>
  <c r="G20" i="2"/>
  <c r="I20" i="2" s="1"/>
  <c r="H20" i="2"/>
  <c r="J20" i="2" s="1"/>
  <c r="M20" i="2"/>
  <c r="F21" i="2"/>
  <c r="G21" i="2"/>
  <c r="I21" i="2" s="1"/>
  <c r="H21" i="2"/>
  <c r="J21" i="2" s="1"/>
  <c r="M21" i="2"/>
  <c r="F22" i="2"/>
  <c r="G22" i="2"/>
  <c r="I22" i="2" s="1"/>
  <c r="H22" i="2"/>
  <c r="J22" i="2" s="1"/>
  <c r="M22" i="2"/>
  <c r="F23" i="2"/>
  <c r="G23" i="2"/>
  <c r="I23" i="2" s="1"/>
  <c r="H23" i="2"/>
  <c r="J23" i="2" s="1"/>
  <c r="M23" i="2"/>
  <c r="F24" i="2"/>
  <c r="G24" i="2"/>
  <c r="I24" i="2" s="1"/>
  <c r="H24" i="2"/>
  <c r="J24" i="2" s="1"/>
  <c r="M24" i="2"/>
  <c r="F25" i="2"/>
  <c r="G25" i="2"/>
  <c r="I25" i="2" s="1"/>
  <c r="H25" i="2"/>
  <c r="J25" i="2" s="1"/>
  <c r="M25" i="2"/>
  <c r="F26" i="2"/>
  <c r="G26" i="2"/>
  <c r="I26" i="2" s="1"/>
  <c r="H26" i="2"/>
  <c r="J26" i="2" s="1"/>
  <c r="M26" i="2"/>
  <c r="F27" i="2"/>
  <c r="G27" i="2"/>
  <c r="H27" i="2"/>
  <c r="J27" i="2" s="1"/>
  <c r="I27" i="2"/>
  <c r="M27" i="2"/>
  <c r="F28" i="2"/>
  <c r="G28" i="2"/>
  <c r="H28" i="2"/>
  <c r="J28" i="2" s="1"/>
  <c r="I28" i="2"/>
  <c r="M28" i="2"/>
  <c r="F29" i="2"/>
  <c r="G29" i="2"/>
  <c r="H29" i="2"/>
  <c r="J29" i="2" s="1"/>
  <c r="I29" i="2"/>
  <c r="M29" i="2"/>
  <c r="F30" i="2"/>
  <c r="G30" i="2"/>
  <c r="H30" i="2"/>
  <c r="J30" i="2" s="1"/>
  <c r="I30" i="2"/>
  <c r="M30" i="2"/>
  <c r="F31" i="2"/>
  <c r="G31" i="2"/>
  <c r="H31" i="2"/>
  <c r="J31" i="2" s="1"/>
  <c r="I31" i="2"/>
  <c r="M31" i="2"/>
  <c r="F32" i="2"/>
  <c r="G32" i="2"/>
  <c r="H32" i="2"/>
  <c r="J32" i="2" s="1"/>
  <c r="I32" i="2"/>
  <c r="M32" i="2"/>
  <c r="F33" i="2"/>
  <c r="G33" i="2"/>
  <c r="H33" i="2"/>
  <c r="I33" i="2"/>
  <c r="J33" i="2"/>
  <c r="M33" i="2"/>
  <c r="F34" i="2"/>
  <c r="G34" i="2"/>
  <c r="H34" i="2"/>
  <c r="I34" i="2"/>
  <c r="J34" i="2"/>
  <c r="M34" i="2"/>
  <c r="F35" i="2"/>
  <c r="G35" i="2"/>
  <c r="H35" i="2"/>
  <c r="I35" i="2"/>
  <c r="J35" i="2"/>
  <c r="M35" i="2"/>
  <c r="F36" i="2"/>
  <c r="G36" i="2"/>
  <c r="H36" i="2"/>
  <c r="I36" i="2"/>
  <c r="J36" i="2"/>
  <c r="M36" i="2"/>
  <c r="F37" i="2"/>
  <c r="G37" i="2"/>
  <c r="H37" i="2"/>
  <c r="I37" i="2"/>
  <c r="J37" i="2"/>
  <c r="M37" i="2"/>
  <c r="F38" i="2"/>
  <c r="G38" i="2"/>
  <c r="H38" i="2"/>
  <c r="I38" i="2"/>
  <c r="J38" i="2"/>
  <c r="M38" i="2"/>
  <c r="F39" i="2"/>
  <c r="G39" i="2"/>
  <c r="H39" i="2"/>
  <c r="I39" i="2"/>
  <c r="J39" i="2"/>
  <c r="M39" i="2"/>
  <c r="F40" i="2"/>
  <c r="G40" i="2"/>
  <c r="H40" i="2"/>
  <c r="I40" i="2"/>
  <c r="J40" i="2"/>
  <c r="M40" i="2"/>
  <c r="F41" i="2"/>
  <c r="G41" i="2"/>
  <c r="H41" i="2"/>
  <c r="I41" i="2"/>
  <c r="J41" i="2"/>
  <c r="M41" i="2"/>
  <c r="F42" i="2"/>
  <c r="G42" i="2"/>
  <c r="H42" i="2"/>
  <c r="I42" i="2"/>
  <c r="J42" i="2"/>
  <c r="M42" i="2"/>
  <c r="F43" i="2"/>
  <c r="G43" i="2"/>
  <c r="H43" i="2"/>
  <c r="I43" i="2"/>
  <c r="J43" i="2"/>
  <c r="M43" i="2"/>
  <c r="F44" i="2"/>
  <c r="G44" i="2"/>
  <c r="H44" i="2"/>
  <c r="I44" i="2"/>
  <c r="J44" i="2"/>
  <c r="M44" i="2"/>
  <c r="F45" i="2"/>
  <c r="G45" i="2"/>
  <c r="H45" i="2"/>
  <c r="I45" i="2"/>
  <c r="J45" i="2"/>
  <c r="M45" i="2"/>
  <c r="F46" i="2"/>
  <c r="G46" i="2"/>
  <c r="H46" i="2"/>
  <c r="I46" i="2"/>
  <c r="J46" i="2"/>
  <c r="M46" i="2"/>
  <c r="F47" i="2"/>
  <c r="G47" i="2"/>
  <c r="H47" i="2"/>
  <c r="I47" i="2"/>
  <c r="J47" i="2"/>
  <c r="M47" i="2"/>
  <c r="F48" i="2"/>
  <c r="G48" i="2"/>
  <c r="H48" i="2"/>
  <c r="I48" i="2"/>
  <c r="J48" i="2"/>
  <c r="M48" i="2"/>
  <c r="F49" i="2"/>
  <c r="G49" i="2"/>
  <c r="H49" i="2"/>
  <c r="I49" i="2"/>
  <c r="J49" i="2"/>
  <c r="M49" i="2"/>
  <c r="F50" i="2"/>
  <c r="G50" i="2"/>
  <c r="H50" i="2"/>
  <c r="I50" i="2"/>
  <c r="J50" i="2"/>
  <c r="M50" i="2"/>
  <c r="F51" i="2"/>
  <c r="G51" i="2"/>
  <c r="H51" i="2"/>
  <c r="I51" i="2"/>
  <c r="J51" i="2"/>
  <c r="M51" i="2"/>
  <c r="F52" i="2"/>
  <c r="G52" i="2"/>
  <c r="H52" i="2"/>
  <c r="I52" i="2"/>
  <c r="J52" i="2"/>
  <c r="M52" i="2"/>
  <c r="F53" i="2"/>
  <c r="G53" i="2"/>
  <c r="H53" i="2"/>
  <c r="I53" i="2"/>
  <c r="J53" i="2"/>
  <c r="M53" i="2"/>
  <c r="F54" i="2"/>
  <c r="G54" i="2"/>
  <c r="H54" i="2"/>
  <c r="I54" i="2"/>
  <c r="J54" i="2"/>
  <c r="M54" i="2"/>
  <c r="F55" i="2"/>
  <c r="G55" i="2"/>
  <c r="H55" i="2"/>
  <c r="I55" i="2"/>
  <c r="J55" i="2"/>
  <c r="M55" i="2"/>
  <c r="F56" i="2"/>
  <c r="G56" i="2"/>
  <c r="H56" i="2"/>
  <c r="I56" i="2"/>
  <c r="J56" i="2"/>
  <c r="M56" i="2"/>
  <c r="F57" i="2"/>
  <c r="G57" i="2"/>
  <c r="I57" i="2" s="1"/>
  <c r="H57" i="2"/>
  <c r="J57" i="2"/>
  <c r="M57" i="2"/>
  <c r="F58" i="2"/>
  <c r="G58" i="2"/>
  <c r="I58" i="2" s="1"/>
  <c r="H58" i="2"/>
  <c r="J58" i="2" s="1"/>
  <c r="M58" i="2"/>
  <c r="F59" i="2"/>
  <c r="G59" i="2"/>
  <c r="I59" i="2" s="1"/>
  <c r="H59" i="2"/>
  <c r="J59" i="2" s="1"/>
  <c r="M59" i="2"/>
  <c r="F60" i="2"/>
  <c r="G60" i="2"/>
  <c r="I60" i="2" s="1"/>
  <c r="H60" i="2"/>
  <c r="J60" i="2" s="1"/>
  <c r="M60" i="2"/>
  <c r="F61" i="2"/>
  <c r="G61" i="2"/>
  <c r="I61" i="2" s="1"/>
  <c r="H61" i="2"/>
  <c r="J61" i="2" s="1"/>
  <c r="M61" i="2"/>
  <c r="F62" i="2"/>
  <c r="G62" i="2"/>
  <c r="I62" i="2" s="1"/>
  <c r="H62" i="2"/>
  <c r="J62" i="2" s="1"/>
  <c r="M62" i="2"/>
  <c r="M3" i="2"/>
  <c r="M4" i="2"/>
  <c r="M5" i="2"/>
  <c r="O5" i="2" s="1"/>
  <c r="M6" i="2"/>
  <c r="M7" i="2"/>
  <c r="O7" i="2" s="1"/>
  <c r="M2" i="2"/>
  <c r="O2" i="2" s="1"/>
  <c r="P2" i="2" s="1"/>
  <c r="J7" i="2"/>
  <c r="H7" i="2"/>
  <c r="G7" i="2"/>
  <c r="I7" i="2" s="1"/>
  <c r="F7" i="2"/>
  <c r="O6" i="2"/>
  <c r="J6" i="2"/>
  <c r="H6" i="2"/>
  <c r="G6" i="2"/>
  <c r="I6" i="2" s="1"/>
  <c r="F6" i="2"/>
  <c r="I5" i="2"/>
  <c r="H5" i="2"/>
  <c r="J5" i="2" s="1"/>
  <c r="G5" i="2"/>
  <c r="F5" i="2"/>
  <c r="O4" i="2"/>
  <c r="I4" i="2"/>
  <c r="H4" i="2"/>
  <c r="J4" i="2" s="1"/>
  <c r="G4" i="2"/>
  <c r="F4" i="2"/>
  <c r="O3" i="2"/>
  <c r="K3" i="2"/>
  <c r="K4" i="2" s="1"/>
  <c r="H3" i="2"/>
  <c r="J3" i="2" s="1"/>
  <c r="G3" i="2"/>
  <c r="I3" i="2" s="1"/>
  <c r="F3" i="2"/>
  <c r="N2" i="2"/>
  <c r="L2" i="2"/>
  <c r="Q2" i="2" s="1"/>
  <c r="I2" i="2"/>
  <c r="H2" i="2"/>
  <c r="J2" i="2" s="1"/>
  <c r="G2" i="2"/>
  <c r="F2" i="2"/>
  <c r="I80" i="4" l="1"/>
  <c r="K10" i="2"/>
  <c r="N9" i="2"/>
  <c r="P9" i="2" s="1"/>
  <c r="L9" i="2"/>
  <c r="Q9" i="2" s="1"/>
  <c r="L8" i="2"/>
  <c r="Q8" i="2" s="1"/>
  <c r="P8" i="2"/>
  <c r="N4" i="2"/>
  <c r="P4" i="2" s="1"/>
  <c r="L4" i="2"/>
  <c r="Q4" i="2" s="1"/>
  <c r="K5" i="2"/>
  <c r="L3" i="2"/>
  <c r="Q3" i="2" s="1"/>
  <c r="N3" i="2"/>
  <c r="P3" i="2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K11" i="2" l="1"/>
  <c r="L10" i="2"/>
  <c r="Q10" i="2" s="1"/>
  <c r="N10" i="2"/>
  <c r="P10" i="2" s="1"/>
  <c r="L5" i="2"/>
  <c r="Q5" i="2" s="1"/>
  <c r="K6" i="2"/>
  <c r="N5" i="2"/>
  <c r="P5" i="2" s="1"/>
  <c r="N11" i="2" l="1"/>
  <c r="P11" i="2" s="1"/>
  <c r="L11" i="2"/>
  <c r="Q11" i="2" s="1"/>
  <c r="K12" i="2"/>
  <c r="K7" i="2"/>
  <c r="N6" i="2"/>
  <c r="P6" i="2" s="1"/>
  <c r="L6" i="2"/>
  <c r="Q6" i="2" s="1"/>
  <c r="K13" i="2" l="1"/>
  <c r="N12" i="2"/>
  <c r="P12" i="2" s="1"/>
  <c r="L12" i="2"/>
  <c r="Q12" i="2" s="1"/>
  <c r="N7" i="2"/>
  <c r="P7" i="2" s="1"/>
  <c r="L7" i="2"/>
  <c r="Q7" i="2" s="1"/>
  <c r="N13" i="2" l="1"/>
  <c r="P13" i="2" s="1"/>
  <c r="L13" i="2"/>
  <c r="Q13" i="2" s="1"/>
  <c r="K14" i="2"/>
  <c r="L14" i="2" l="1"/>
  <c r="Q14" i="2" s="1"/>
  <c r="N14" i="2"/>
  <c r="P14" i="2" s="1"/>
  <c r="K15" i="2"/>
  <c r="K16" i="2" l="1"/>
  <c r="N15" i="2"/>
  <c r="P15" i="2" s="1"/>
  <c r="L15" i="2"/>
  <c r="Q15" i="2" s="1"/>
  <c r="K17" i="2" l="1"/>
  <c r="N16" i="2"/>
  <c r="P16" i="2" s="1"/>
  <c r="L16" i="2"/>
  <c r="Q16" i="2" s="1"/>
  <c r="K18" i="2" l="1"/>
  <c r="L17" i="2"/>
  <c r="Q17" i="2" s="1"/>
  <c r="N17" i="2"/>
  <c r="P17" i="2" s="1"/>
  <c r="N18" i="2" l="1"/>
  <c r="P18" i="2" s="1"/>
  <c r="K19" i="2"/>
  <c r="L18" i="2"/>
  <c r="Q18" i="2" s="1"/>
  <c r="L19" i="2" l="1"/>
  <c r="Q19" i="2" s="1"/>
  <c r="K20" i="2"/>
  <c r="N19" i="2"/>
  <c r="P19" i="2" s="1"/>
  <c r="N20" i="2" l="1"/>
  <c r="P20" i="2" s="1"/>
  <c r="K21" i="2"/>
  <c r="L20" i="2"/>
  <c r="Q20" i="2" s="1"/>
  <c r="N21" i="2" l="1"/>
  <c r="P21" i="2" s="1"/>
  <c r="L21" i="2"/>
  <c r="Q21" i="2" s="1"/>
  <c r="K22" i="2"/>
  <c r="N22" i="2" l="1"/>
  <c r="P22" i="2" s="1"/>
  <c r="L22" i="2"/>
  <c r="Q22" i="2" s="1"/>
  <c r="K23" i="2"/>
  <c r="K24" i="2" l="1"/>
  <c r="N23" i="2"/>
  <c r="P23" i="2" s="1"/>
  <c r="L23" i="2"/>
  <c r="Q23" i="2" s="1"/>
  <c r="K25" i="2" l="1"/>
  <c r="L24" i="2"/>
  <c r="Q24" i="2" s="1"/>
  <c r="N24" i="2"/>
  <c r="P24" i="2" s="1"/>
  <c r="K26" i="2" l="1"/>
  <c r="N25" i="2"/>
  <c r="P25" i="2" s="1"/>
  <c r="L25" i="2"/>
  <c r="Q25" i="2" s="1"/>
  <c r="K27" i="2" l="1"/>
  <c r="L26" i="2"/>
  <c r="Q26" i="2" s="1"/>
  <c r="N26" i="2"/>
  <c r="P26" i="2" s="1"/>
  <c r="N27" i="2" l="1"/>
  <c r="P27" i="2" s="1"/>
  <c r="L27" i="2"/>
  <c r="Q27" i="2" s="1"/>
  <c r="K28" i="2"/>
  <c r="L28" i="2" l="1"/>
  <c r="Q28" i="2" s="1"/>
  <c r="K29" i="2"/>
  <c r="N28" i="2"/>
  <c r="P28" i="2" s="1"/>
  <c r="N29" i="2" l="1"/>
  <c r="P29" i="2" s="1"/>
  <c r="K30" i="2"/>
  <c r="L29" i="2"/>
  <c r="Q29" i="2" s="1"/>
  <c r="N30" i="2" l="1"/>
  <c r="P30" i="2" s="1"/>
  <c r="L30" i="2"/>
  <c r="Q30" i="2" s="1"/>
  <c r="K31" i="2"/>
  <c r="K32" i="2" l="1"/>
  <c r="L31" i="2"/>
  <c r="Q31" i="2" s="1"/>
  <c r="N31" i="2"/>
  <c r="P31" i="2" s="1"/>
  <c r="K33" i="2" l="1"/>
  <c r="L32" i="2"/>
  <c r="Q32" i="2" s="1"/>
  <c r="N32" i="2"/>
  <c r="P32" i="2" s="1"/>
  <c r="K34" i="2" l="1"/>
  <c r="L33" i="2"/>
  <c r="Q33" i="2" s="1"/>
  <c r="N33" i="2"/>
  <c r="P33" i="2" s="1"/>
  <c r="N34" i="2" l="1"/>
  <c r="P34" i="2" s="1"/>
  <c r="K35" i="2"/>
  <c r="L34" i="2"/>
  <c r="Q34" i="2" s="1"/>
  <c r="K36" i="2" l="1"/>
  <c r="N35" i="2"/>
  <c r="P35" i="2" s="1"/>
  <c r="L35" i="2"/>
  <c r="Q35" i="2" s="1"/>
  <c r="N36" i="2" l="1"/>
  <c r="P36" i="2" s="1"/>
  <c r="K37" i="2"/>
  <c r="L36" i="2"/>
  <c r="Q36" i="2" s="1"/>
  <c r="L37" i="2" l="1"/>
  <c r="Q37" i="2" s="1"/>
  <c r="N37" i="2"/>
  <c r="P37" i="2" s="1"/>
  <c r="K38" i="2"/>
  <c r="N38" i="2" l="1"/>
  <c r="P38" i="2" s="1"/>
  <c r="L38" i="2"/>
  <c r="Q38" i="2" s="1"/>
  <c r="K39" i="2"/>
  <c r="K40" i="2" l="1"/>
  <c r="L39" i="2"/>
  <c r="Q39" i="2" s="1"/>
  <c r="N39" i="2"/>
  <c r="P39" i="2" s="1"/>
  <c r="K41" i="2" l="1"/>
  <c r="N40" i="2"/>
  <c r="P40" i="2" s="1"/>
  <c r="L40" i="2"/>
  <c r="Q40" i="2" s="1"/>
  <c r="K42" i="2" l="1"/>
  <c r="N41" i="2"/>
  <c r="P41" i="2" s="1"/>
  <c r="L41" i="2"/>
  <c r="Q41" i="2" s="1"/>
  <c r="K43" i="2" l="1"/>
  <c r="N42" i="2"/>
  <c r="P42" i="2" s="1"/>
  <c r="L42" i="2"/>
  <c r="Q42" i="2" s="1"/>
  <c r="N43" i="2" l="1"/>
  <c r="P43" i="2" s="1"/>
  <c r="K44" i="2"/>
  <c r="L43" i="2"/>
  <c r="Q43" i="2" s="1"/>
  <c r="L44" i="2" l="1"/>
  <c r="Q44" i="2" s="1"/>
  <c r="K45" i="2"/>
  <c r="N44" i="2"/>
  <c r="P44" i="2" s="1"/>
  <c r="N45" i="2" l="1"/>
  <c r="P45" i="2" s="1"/>
  <c r="L45" i="2"/>
  <c r="Q45" i="2" s="1"/>
  <c r="K46" i="2"/>
  <c r="N46" i="2" l="1"/>
  <c r="P46" i="2" s="1"/>
  <c r="K47" i="2"/>
  <c r="L46" i="2"/>
  <c r="Q46" i="2" s="1"/>
  <c r="K48" i="2" l="1"/>
  <c r="N47" i="2"/>
  <c r="P47" i="2" s="1"/>
  <c r="L47" i="2"/>
  <c r="Q47" i="2" s="1"/>
  <c r="K49" i="2" l="1"/>
  <c r="N48" i="2"/>
  <c r="P48" i="2" s="1"/>
  <c r="L48" i="2"/>
  <c r="Q48" i="2" s="1"/>
  <c r="K50" i="2" l="1"/>
  <c r="N49" i="2"/>
  <c r="P49" i="2" s="1"/>
  <c r="L49" i="2"/>
  <c r="Q49" i="2" s="1"/>
  <c r="N50" i="2" l="1"/>
  <c r="P50" i="2" s="1"/>
  <c r="K51" i="2"/>
  <c r="L50" i="2"/>
  <c r="Q50" i="2" s="1"/>
  <c r="K52" i="2" l="1"/>
  <c r="N51" i="2"/>
  <c r="P51" i="2" s="1"/>
  <c r="L51" i="2"/>
  <c r="Q51" i="2" s="1"/>
  <c r="N52" i="2" l="1"/>
  <c r="P52" i="2" s="1"/>
  <c r="K53" i="2"/>
  <c r="L52" i="2"/>
  <c r="Q52" i="2" s="1"/>
  <c r="N53" i="2" l="1"/>
  <c r="P53" i="2" s="1"/>
  <c r="L53" i="2"/>
  <c r="Q53" i="2" s="1"/>
  <c r="K54" i="2"/>
  <c r="L54" i="2" l="1"/>
  <c r="Q54" i="2" s="1"/>
  <c r="K55" i="2"/>
  <c r="N54" i="2"/>
  <c r="P54" i="2" s="1"/>
  <c r="K56" i="2" l="1"/>
  <c r="L55" i="2"/>
  <c r="Q55" i="2" s="1"/>
  <c r="N55" i="2"/>
  <c r="P55" i="2" s="1"/>
  <c r="K57" i="2" l="1"/>
  <c r="L56" i="2"/>
  <c r="Q56" i="2" s="1"/>
  <c r="N56" i="2"/>
  <c r="P56" i="2" s="1"/>
  <c r="K58" i="2" l="1"/>
  <c r="N57" i="2"/>
  <c r="P57" i="2" s="1"/>
  <c r="L57" i="2"/>
  <c r="Q57" i="2" s="1"/>
  <c r="K59" i="2" l="1"/>
  <c r="N58" i="2"/>
  <c r="P58" i="2" s="1"/>
  <c r="L58" i="2"/>
  <c r="Q58" i="2" s="1"/>
  <c r="N59" i="2" l="1"/>
  <c r="P59" i="2" s="1"/>
  <c r="K60" i="2"/>
  <c r="L59" i="2"/>
  <c r="Q59" i="2" s="1"/>
  <c r="K61" i="2" l="1"/>
  <c r="N60" i="2"/>
  <c r="P60" i="2" s="1"/>
  <c r="L60" i="2"/>
  <c r="Q60" i="2" s="1"/>
  <c r="N61" i="2" l="1"/>
  <c r="P61" i="2" s="1"/>
  <c r="K62" i="2"/>
  <c r="L61" i="2"/>
  <c r="Q61" i="2" s="1"/>
  <c r="L62" i="2" l="1"/>
  <c r="Q62" i="2" s="1"/>
  <c r="N62" i="2"/>
  <c r="P62" i="2" s="1"/>
</calcChain>
</file>

<file path=xl/sharedStrings.xml><?xml version="1.0" encoding="utf-8"?>
<sst xmlns="http://schemas.openxmlformats.org/spreadsheetml/2006/main" count="62" uniqueCount="23">
  <si>
    <t>fs</t>
  </si>
  <si>
    <t>fp</t>
  </si>
  <si>
    <t>Ns</t>
  </si>
  <si>
    <t>Np</t>
  </si>
  <si>
    <t>nF</t>
  </si>
  <si>
    <t>nO</t>
  </si>
  <si>
    <t>fs/fp</t>
  </si>
  <si>
    <t>FGEN_PXI_old version</t>
  </si>
  <si>
    <t>SamplingSettings.vi</t>
  </si>
  <si>
    <t>FGEN_PXI.vi</t>
  </si>
  <si>
    <t>Ns min</t>
  </si>
  <si>
    <t>fs FGEN</t>
  </si>
  <si>
    <t>above 10 kHz</t>
  </si>
  <si>
    <t>between 48.83 Hz and 1220.7 Hz</t>
  </si>
  <si>
    <t>between 1220.7 Hz and 10 kHz</t>
  </si>
  <si>
    <t>between 0.03125 Hz and 48.83 Hz</t>
  </si>
  <si>
    <t>between 0.003 Hz and 0.03125 Hz</t>
  </si>
  <si>
    <t>Decimation factor to 
1024 pts/period</t>
  </si>
  <si>
    <t>Duplicate factor
to 100 periods</t>
  </si>
  <si>
    <t>Downsample to
4096 pts</t>
  </si>
  <si>
    <t>Decimation 
factor</t>
  </si>
  <si>
    <t>Decimation factor to 
4096 pts/100 periods</t>
  </si>
  <si>
    <t>Discarding factor to 
1024 pts/period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</si>
</sst>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33" borderId="0" xfId="0" applyFill="1"/>
    <xf numFmtId="4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16" fillId="0" borderId="0" xfId="0" applyFont="1"/>
    <xf numFmtId="0" fontId="0" fillId="0" borderId="0" xfId="0" applyFont="1"/>
    <xf numFmtId="3" fontId="0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9999"/>
        </patternFill>
      </fill>
    </dxf>
    <dxf>
      <fill>
        <patternFill>
          <bgColor rgb="FFFFCCFF"/>
        </patternFill>
      </fill>
    </dxf>
    <dxf>
      <fill>
        <patternFill>
          <bgColor rgb="FFFF9999"/>
        </patternFill>
      </fill>
    </dxf>
    <dxf>
      <fill>
        <patternFill>
          <bgColor rgb="FFFFCCFF"/>
        </patternFill>
      </fill>
    </dxf>
    <dxf>
      <fill>
        <patternFill>
          <bgColor rgb="FFFF9999"/>
        </patternFill>
      </fill>
    </dxf>
    <dxf>
      <fill>
        <patternFill>
          <bgColor rgb="FFFFCCFF"/>
        </patternFill>
      </fill>
    </dxf>
    <dxf>
      <fill>
        <patternFill>
          <bgColor rgb="FFFF9999"/>
        </patternFill>
      </fill>
    </dxf>
    <dxf>
      <fill>
        <patternFill>
          <bgColor rgb="FFFFCCFF"/>
        </patternFill>
      </fill>
    </dxf>
    <dxf>
      <fill>
        <patternFill>
          <bgColor rgb="FFFF9999"/>
        </patternFill>
      </fill>
    </dxf>
    <dxf>
      <fill>
        <patternFill>
          <bgColor rgb="FFFFCCFF"/>
        </patternFill>
      </fill>
    </dxf>
    <dxf>
      <fill>
        <patternFill>
          <bgColor rgb="FFFF9999"/>
        </patternFill>
      </fill>
    </dxf>
    <dxf>
      <fill>
        <patternFill>
          <bgColor rgb="FFFFCCFF"/>
        </patternFill>
      </fill>
    </dxf>
    <dxf>
      <fill>
        <patternFill>
          <bgColor rgb="FFFF9999"/>
        </patternFill>
      </fill>
    </dxf>
    <dxf>
      <fill>
        <patternFill>
          <bgColor rgb="FFFFCCFF"/>
        </patternFill>
      </fill>
    </dxf>
    <dxf>
      <fill>
        <patternFill>
          <bgColor rgb="FFFF9999"/>
        </patternFill>
      </fill>
    </dxf>
    <dxf>
      <fill>
        <patternFill>
          <bgColor rgb="FFFFCCFF"/>
        </patternFill>
      </fill>
    </dxf>
    <dxf>
      <fill>
        <patternFill>
          <bgColor rgb="FFFF9999"/>
        </patternFill>
      </fill>
    </dxf>
    <dxf>
      <fill>
        <patternFill>
          <bgColor rgb="FFFFCCFF"/>
        </patternFill>
      </fill>
    </dxf>
    <dxf>
      <fill>
        <patternFill>
          <bgColor rgb="FFFF9999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'SamplingSettings.vi(New)'!$N$2:$N$62</c:f>
              <c:numCache>
                <c:formatCode>General</c:formatCode>
                <c:ptCount val="61"/>
                <c:pt idx="0">
                  <c:v>10000</c:v>
                </c:pt>
                <c:pt idx="1">
                  <c:v>7943.2823472428145</c:v>
                </c:pt>
                <c:pt idx="2">
                  <c:v>6309.5734448019321</c:v>
                </c:pt>
                <c:pt idx="3">
                  <c:v>5011.8723362727224</c:v>
                </c:pt>
                <c:pt idx="4">
                  <c:v>3981.0717055349719</c:v>
                </c:pt>
                <c:pt idx="5">
                  <c:v>3162.2776601683786</c:v>
                </c:pt>
                <c:pt idx="6">
                  <c:v>2511.8864315095793</c:v>
                </c:pt>
                <c:pt idx="7">
                  <c:v>1995.2623149688789</c:v>
                </c:pt>
                <c:pt idx="8">
                  <c:v>1584.8931924611129</c:v>
                </c:pt>
                <c:pt idx="9">
                  <c:v>1258.9254117941666</c:v>
                </c:pt>
                <c:pt idx="10">
                  <c:v>999.99999999999943</c:v>
                </c:pt>
                <c:pt idx="11">
                  <c:v>794.32823472428106</c:v>
                </c:pt>
                <c:pt idx="12">
                  <c:v>630.95734448019289</c:v>
                </c:pt>
                <c:pt idx="13">
                  <c:v>501.18723362727195</c:v>
                </c:pt>
                <c:pt idx="14">
                  <c:v>398.10717055349699</c:v>
                </c:pt>
                <c:pt idx="15">
                  <c:v>316.22776601683768</c:v>
                </c:pt>
                <c:pt idx="16">
                  <c:v>251.1886431509578</c:v>
                </c:pt>
                <c:pt idx="17">
                  <c:v>199.52623149688779</c:v>
                </c:pt>
                <c:pt idx="18">
                  <c:v>158.48931924611119</c:v>
                </c:pt>
                <c:pt idx="19">
                  <c:v>125.8925411794166</c:v>
                </c:pt>
                <c:pt idx="20">
                  <c:v>99.999999999999901</c:v>
                </c:pt>
                <c:pt idx="21">
                  <c:v>79.432823472428069</c:v>
                </c:pt>
                <c:pt idx="22">
                  <c:v>63.095734448019257</c:v>
                </c:pt>
                <c:pt idx="23">
                  <c:v>50.118723362727174</c:v>
                </c:pt>
                <c:pt idx="24">
                  <c:v>39.810717055349677</c:v>
                </c:pt>
                <c:pt idx="25">
                  <c:v>31.622776601683753</c:v>
                </c:pt>
                <c:pt idx="26">
                  <c:v>25.118864315095767</c:v>
                </c:pt>
                <c:pt idx="27">
                  <c:v>19.952623149688769</c:v>
                </c:pt>
                <c:pt idx="28">
                  <c:v>15.848931924611113</c:v>
                </c:pt>
                <c:pt idx="29">
                  <c:v>12.589254117941655</c:v>
                </c:pt>
                <c:pt idx="30">
                  <c:v>9.9999999999999858</c:v>
                </c:pt>
                <c:pt idx="31">
                  <c:v>7.9432823472428034</c:v>
                </c:pt>
                <c:pt idx="32">
                  <c:v>6.3095734448019227</c:v>
                </c:pt>
                <c:pt idx="33">
                  <c:v>5.0118723362727149</c:v>
                </c:pt>
                <c:pt idx="34">
                  <c:v>3.981071705534966</c:v>
                </c:pt>
                <c:pt idx="35">
                  <c:v>3.1622776601683742</c:v>
                </c:pt>
                <c:pt idx="36">
                  <c:v>2.5118864315095757</c:v>
                </c:pt>
                <c:pt idx="37">
                  <c:v>1.995262314968876</c:v>
                </c:pt>
                <c:pt idx="38">
                  <c:v>1.5848931924611105</c:v>
                </c:pt>
                <c:pt idx="39">
                  <c:v>1.2589254117941648</c:v>
                </c:pt>
                <c:pt idx="40">
                  <c:v>0.99999999999999811</c:v>
                </c:pt>
                <c:pt idx="41">
                  <c:v>0.79432823472427994</c:v>
                </c:pt>
                <c:pt idx="42">
                  <c:v>0.63095734448019192</c:v>
                </c:pt>
                <c:pt idx="43">
                  <c:v>0.50118723362727124</c:v>
                </c:pt>
                <c:pt idx="44">
                  <c:v>0.39810717055349643</c:v>
                </c:pt>
                <c:pt idx="45">
                  <c:v>0.31622776601683728</c:v>
                </c:pt>
                <c:pt idx="46">
                  <c:v>0.25118864315095746</c:v>
                </c:pt>
                <c:pt idx="47">
                  <c:v>0.1995262314968875</c:v>
                </c:pt>
                <c:pt idx="48">
                  <c:v>0.15848931924611098</c:v>
                </c:pt>
                <c:pt idx="49">
                  <c:v>0.12589254117941642</c:v>
                </c:pt>
                <c:pt idx="50">
                  <c:v>9.9999999999999756E-2</c:v>
                </c:pt>
                <c:pt idx="51">
                  <c:v>7.9432823472427957E-2</c:v>
                </c:pt>
                <c:pt idx="52">
                  <c:v>6.3095734448019164E-2</c:v>
                </c:pt>
                <c:pt idx="53">
                  <c:v>5.0118723362727095E-2</c:v>
                </c:pt>
                <c:pt idx="54">
                  <c:v>3.9810717055349616E-2</c:v>
                </c:pt>
                <c:pt idx="55">
                  <c:v>3.1622776601683708E-2</c:v>
                </c:pt>
                <c:pt idx="56">
                  <c:v>2.5118864315095732E-2</c:v>
                </c:pt>
                <c:pt idx="57">
                  <c:v>1.995262314968874E-2</c:v>
                </c:pt>
                <c:pt idx="58">
                  <c:v>1.5848931924611089E-2</c:v>
                </c:pt>
                <c:pt idx="59">
                  <c:v>1.2589254117941635E-2</c:v>
                </c:pt>
                <c:pt idx="60">
                  <c:v>9.9999999999999707E-3</c:v>
                </c:pt>
              </c:numCache>
            </c:numRef>
          </c:xVal>
          <c:yVal>
            <c:numRef>
              <c:f>'SamplingSettings.vi(New)'!$O$2:$O$62</c:f>
              <c:numCache>
                <c:formatCode>General</c:formatCode>
                <c:ptCount val="61"/>
                <c:pt idx="0">
                  <c:v>10000</c:v>
                </c:pt>
                <c:pt idx="1">
                  <c:v>7943.2823472428145</c:v>
                </c:pt>
                <c:pt idx="2">
                  <c:v>6309.5734448019321</c:v>
                </c:pt>
                <c:pt idx="3">
                  <c:v>5011.8723362727224</c:v>
                </c:pt>
                <c:pt idx="4">
                  <c:v>3981.0717055349719</c:v>
                </c:pt>
                <c:pt idx="5">
                  <c:v>3162.2776601683786</c:v>
                </c:pt>
                <c:pt idx="6">
                  <c:v>2511.8864315095793</c:v>
                </c:pt>
                <c:pt idx="7">
                  <c:v>1995.2623149688789</c:v>
                </c:pt>
                <c:pt idx="8">
                  <c:v>1584.8931924611129</c:v>
                </c:pt>
                <c:pt idx="9">
                  <c:v>1258.9254117941666</c:v>
                </c:pt>
                <c:pt idx="10">
                  <c:v>999.99999999999943</c:v>
                </c:pt>
                <c:pt idx="11">
                  <c:v>794.32823472428106</c:v>
                </c:pt>
                <c:pt idx="12">
                  <c:v>630.95734448019289</c:v>
                </c:pt>
                <c:pt idx="13">
                  <c:v>501.18723362727195</c:v>
                </c:pt>
                <c:pt idx="14">
                  <c:v>398.10717055349699</c:v>
                </c:pt>
                <c:pt idx="15">
                  <c:v>316.22776601683768</c:v>
                </c:pt>
                <c:pt idx="16">
                  <c:v>251.1886431509578</c:v>
                </c:pt>
                <c:pt idx="17">
                  <c:v>199.52623149688779</c:v>
                </c:pt>
                <c:pt idx="18">
                  <c:v>158.48931924611119</c:v>
                </c:pt>
                <c:pt idx="19">
                  <c:v>125.8925411794166</c:v>
                </c:pt>
                <c:pt idx="20">
                  <c:v>99.999999999999901</c:v>
                </c:pt>
                <c:pt idx="21">
                  <c:v>79.432823472428069</c:v>
                </c:pt>
                <c:pt idx="22">
                  <c:v>63.095734448019257</c:v>
                </c:pt>
                <c:pt idx="23">
                  <c:v>50.118723362727174</c:v>
                </c:pt>
                <c:pt idx="24">
                  <c:v>39.810717055349677</c:v>
                </c:pt>
                <c:pt idx="25">
                  <c:v>31.622776601683753</c:v>
                </c:pt>
                <c:pt idx="26">
                  <c:v>25.118864315095767</c:v>
                </c:pt>
                <c:pt idx="27">
                  <c:v>19.952623149688769</c:v>
                </c:pt>
                <c:pt idx="28">
                  <c:v>15.848931924611113</c:v>
                </c:pt>
                <c:pt idx="29">
                  <c:v>12.589254117941655</c:v>
                </c:pt>
                <c:pt idx="30">
                  <c:v>9.9999999999999858</c:v>
                </c:pt>
                <c:pt idx="31">
                  <c:v>7.9432823472428034</c:v>
                </c:pt>
                <c:pt idx="32">
                  <c:v>6.3095734448019227</c:v>
                </c:pt>
                <c:pt idx="33">
                  <c:v>5.0118723362727149</c:v>
                </c:pt>
                <c:pt idx="34">
                  <c:v>3.981071705534966</c:v>
                </c:pt>
                <c:pt idx="35">
                  <c:v>3.1622776601683742</c:v>
                </c:pt>
                <c:pt idx="36">
                  <c:v>2.5118864315095757</c:v>
                </c:pt>
                <c:pt idx="37">
                  <c:v>1.995262314968876</c:v>
                </c:pt>
                <c:pt idx="38">
                  <c:v>1.5848931924611105</c:v>
                </c:pt>
                <c:pt idx="39">
                  <c:v>1.2589254117941648</c:v>
                </c:pt>
                <c:pt idx="40">
                  <c:v>0.99999999999999811</c:v>
                </c:pt>
                <c:pt idx="41">
                  <c:v>0.79432823472427994</c:v>
                </c:pt>
                <c:pt idx="42">
                  <c:v>0.63095734448019192</c:v>
                </c:pt>
                <c:pt idx="43">
                  <c:v>0.50118723362727124</c:v>
                </c:pt>
                <c:pt idx="44">
                  <c:v>0.39810717055349643</c:v>
                </c:pt>
                <c:pt idx="45">
                  <c:v>0.31622776601683728</c:v>
                </c:pt>
                <c:pt idx="46">
                  <c:v>0.25118864315095746</c:v>
                </c:pt>
                <c:pt idx="47">
                  <c:v>0.1995262314968875</c:v>
                </c:pt>
                <c:pt idx="48">
                  <c:v>0.15848931924611098</c:v>
                </c:pt>
                <c:pt idx="49">
                  <c:v>0.12589254117941642</c:v>
                </c:pt>
                <c:pt idx="50">
                  <c:v>9.9999999999999756E-2</c:v>
                </c:pt>
                <c:pt idx="51">
                  <c:v>7.9432823472427957E-2</c:v>
                </c:pt>
                <c:pt idx="52">
                  <c:v>6.3095734448019164E-2</c:v>
                </c:pt>
                <c:pt idx="53">
                  <c:v>5.0118723362727095E-2</c:v>
                </c:pt>
                <c:pt idx="54">
                  <c:v>3.9810717055349616E-2</c:v>
                </c:pt>
                <c:pt idx="55">
                  <c:v>3.1622776601683708E-2</c:v>
                </c:pt>
                <c:pt idx="56">
                  <c:v>2.5118864315095732E-2</c:v>
                </c:pt>
                <c:pt idx="57">
                  <c:v>1.995262314968874E-2</c:v>
                </c:pt>
                <c:pt idx="58">
                  <c:v>1.5848931924611089E-2</c:v>
                </c:pt>
                <c:pt idx="59">
                  <c:v>1.2589254117941635E-2</c:v>
                </c:pt>
                <c:pt idx="60">
                  <c:v>9.9999999999999707E-3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E6-4E29-837F-E08D83D6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624192"/>
        <c:axId val="1026612800"/>
      </c:scatterChart>
      <c:valAx>
        <c:axId val="11746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12800"/>
        <c:crosses val="autoZero"/>
        <c:crossBetween val="midCat"/>
      </c:valAx>
      <c:valAx>
        <c:axId val="10266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'SamplingSettings.vi(New)'!$N$2:$N$62</c:f>
              <c:numCache>
                <c:formatCode>General</c:formatCode>
                <c:ptCount val="61"/>
                <c:pt idx="0">
                  <c:v>10000</c:v>
                </c:pt>
                <c:pt idx="1">
                  <c:v>7943.2823472428145</c:v>
                </c:pt>
                <c:pt idx="2">
                  <c:v>6309.5734448019321</c:v>
                </c:pt>
                <c:pt idx="3">
                  <c:v>5011.8723362727224</c:v>
                </c:pt>
                <c:pt idx="4">
                  <c:v>3981.0717055349719</c:v>
                </c:pt>
                <c:pt idx="5">
                  <c:v>3162.2776601683786</c:v>
                </c:pt>
                <c:pt idx="6">
                  <c:v>2511.8864315095793</c:v>
                </c:pt>
                <c:pt idx="7">
                  <c:v>1995.2623149688789</c:v>
                </c:pt>
                <c:pt idx="8">
                  <c:v>1584.8931924611129</c:v>
                </c:pt>
                <c:pt idx="9">
                  <c:v>1258.9254117941666</c:v>
                </c:pt>
                <c:pt idx="10">
                  <c:v>999.99999999999943</c:v>
                </c:pt>
                <c:pt idx="11">
                  <c:v>794.32823472428106</c:v>
                </c:pt>
                <c:pt idx="12">
                  <c:v>630.95734448019289</c:v>
                </c:pt>
                <c:pt idx="13">
                  <c:v>501.18723362727195</c:v>
                </c:pt>
                <c:pt idx="14">
                  <c:v>398.10717055349699</c:v>
                </c:pt>
                <c:pt idx="15">
                  <c:v>316.22776601683768</c:v>
                </c:pt>
                <c:pt idx="16">
                  <c:v>251.1886431509578</c:v>
                </c:pt>
                <c:pt idx="17">
                  <c:v>199.52623149688779</c:v>
                </c:pt>
                <c:pt idx="18">
                  <c:v>158.48931924611119</c:v>
                </c:pt>
                <c:pt idx="19">
                  <c:v>125.8925411794166</c:v>
                </c:pt>
                <c:pt idx="20">
                  <c:v>99.999999999999901</c:v>
                </c:pt>
                <c:pt idx="21">
                  <c:v>79.432823472428069</c:v>
                </c:pt>
                <c:pt idx="22">
                  <c:v>63.095734448019257</c:v>
                </c:pt>
                <c:pt idx="23">
                  <c:v>50.118723362727174</c:v>
                </c:pt>
                <c:pt idx="24">
                  <c:v>39.810717055349677</c:v>
                </c:pt>
                <c:pt idx="25">
                  <c:v>31.622776601683753</c:v>
                </c:pt>
                <c:pt idx="26">
                  <c:v>25.118864315095767</c:v>
                </c:pt>
                <c:pt idx="27">
                  <c:v>19.952623149688769</c:v>
                </c:pt>
                <c:pt idx="28">
                  <c:v>15.848931924611113</c:v>
                </c:pt>
                <c:pt idx="29">
                  <c:v>12.589254117941655</c:v>
                </c:pt>
                <c:pt idx="30">
                  <c:v>9.9999999999999858</c:v>
                </c:pt>
                <c:pt idx="31">
                  <c:v>7.9432823472428034</c:v>
                </c:pt>
                <c:pt idx="32">
                  <c:v>6.3095734448019227</c:v>
                </c:pt>
                <c:pt idx="33">
                  <c:v>5.0118723362727149</c:v>
                </c:pt>
                <c:pt idx="34">
                  <c:v>3.981071705534966</c:v>
                </c:pt>
                <c:pt idx="35">
                  <c:v>3.1622776601683742</c:v>
                </c:pt>
                <c:pt idx="36">
                  <c:v>2.5118864315095757</c:v>
                </c:pt>
                <c:pt idx="37">
                  <c:v>1.995262314968876</c:v>
                </c:pt>
                <c:pt idx="38">
                  <c:v>1.5848931924611105</c:v>
                </c:pt>
                <c:pt idx="39">
                  <c:v>1.2589254117941648</c:v>
                </c:pt>
                <c:pt idx="40">
                  <c:v>0.99999999999999811</c:v>
                </c:pt>
                <c:pt idx="41">
                  <c:v>0.79432823472427994</c:v>
                </c:pt>
                <c:pt idx="42">
                  <c:v>0.63095734448019192</c:v>
                </c:pt>
                <c:pt idx="43">
                  <c:v>0.50118723362727124</c:v>
                </c:pt>
                <c:pt idx="44">
                  <c:v>0.39810717055349643</c:v>
                </c:pt>
                <c:pt idx="45">
                  <c:v>0.31622776601683728</c:v>
                </c:pt>
                <c:pt idx="46">
                  <c:v>0.25118864315095746</c:v>
                </c:pt>
                <c:pt idx="47">
                  <c:v>0.1995262314968875</c:v>
                </c:pt>
                <c:pt idx="48">
                  <c:v>0.15848931924611098</c:v>
                </c:pt>
                <c:pt idx="49">
                  <c:v>0.12589254117941642</c:v>
                </c:pt>
                <c:pt idx="50">
                  <c:v>9.9999999999999756E-2</c:v>
                </c:pt>
                <c:pt idx="51">
                  <c:v>7.9432823472427957E-2</c:v>
                </c:pt>
                <c:pt idx="52">
                  <c:v>6.3095734448019164E-2</c:v>
                </c:pt>
                <c:pt idx="53">
                  <c:v>5.0118723362727095E-2</c:v>
                </c:pt>
                <c:pt idx="54">
                  <c:v>3.9810717055349616E-2</c:v>
                </c:pt>
                <c:pt idx="55">
                  <c:v>3.1622776601683708E-2</c:v>
                </c:pt>
                <c:pt idx="56">
                  <c:v>2.5118864315095732E-2</c:v>
                </c:pt>
                <c:pt idx="57">
                  <c:v>1.995262314968874E-2</c:v>
                </c:pt>
                <c:pt idx="58">
                  <c:v>1.5848931924611089E-2</c:v>
                </c:pt>
                <c:pt idx="59">
                  <c:v>1.2589254117941635E-2</c:v>
                </c:pt>
                <c:pt idx="60">
                  <c:v>9.9999999999999707E-3</c:v>
                </c:pt>
              </c:numCache>
            </c:numRef>
          </c:xVal>
          <c:yVal>
            <c:numRef>
              <c:f>'SamplingSettings.vi(New)'!$P$2:$P$62</c:f>
              <c:numCache>
                <c:formatCode>General</c:formatCode>
                <c:ptCount val="61"/>
                <c:pt idx="0">
                  <c:v>9964.92</c:v>
                </c:pt>
                <c:pt idx="1">
                  <c:v>8004.61</c:v>
                </c:pt>
                <c:pt idx="2">
                  <c:v>6341.31</c:v>
                </c:pt>
                <c:pt idx="3">
                  <c:v>5033.83</c:v>
                </c:pt>
                <c:pt idx="4">
                  <c:v>3969.77</c:v>
                </c:pt>
                <c:pt idx="5">
                  <c:v>3170.66</c:v>
                </c:pt>
                <c:pt idx="6">
                  <c:v>2516.91</c:v>
                </c:pt>
                <c:pt idx="7">
                  <c:v>1992.98</c:v>
                </c:pt>
                <c:pt idx="8">
                  <c:v>1585.33</c:v>
                </c:pt>
                <c:pt idx="9">
                  <c:v>1258.46</c:v>
                </c:pt>
                <c:pt idx="10">
                  <c:v>1000.58</c:v>
                </c:pt>
                <c:pt idx="11">
                  <c:v>795.24599999999998</c:v>
                </c:pt>
                <c:pt idx="12">
                  <c:v>630.85400000000004</c:v>
                </c:pt>
                <c:pt idx="13">
                  <c:v>500.80099999999999</c:v>
                </c:pt>
                <c:pt idx="14">
                  <c:v>397.62299999999999</c:v>
                </c:pt>
                <c:pt idx="15">
                  <c:v>316.24400000000003</c:v>
                </c:pt>
                <c:pt idx="16">
                  <c:v>251.04400000000001</c:v>
                </c:pt>
                <c:pt idx="17">
                  <c:v>199.298</c:v>
                </c:pt>
                <c:pt idx="18">
                  <c:v>158.53299999999999</c:v>
                </c:pt>
                <c:pt idx="19">
                  <c:v>125.846</c:v>
                </c:pt>
                <c:pt idx="20">
                  <c:v>99.893900000000002</c:v>
                </c:pt>
                <c:pt idx="21">
                  <c:v>79.472899999999996</c:v>
                </c:pt>
                <c:pt idx="22">
                  <c:v>63.0854</c:v>
                </c:pt>
                <c:pt idx="23">
                  <c:v>50.080100000000002</c:v>
                </c:pt>
                <c:pt idx="24">
                  <c:v>39.859699999999997</c:v>
                </c:pt>
                <c:pt idx="25">
                  <c:v>31.603999999999999</c:v>
                </c:pt>
                <c:pt idx="26">
                  <c:v>25.104399999999998</c:v>
                </c:pt>
                <c:pt idx="27">
                  <c:v>19.970600000000001</c:v>
                </c:pt>
                <c:pt idx="28">
                  <c:v>15.853300000000001</c:v>
                </c:pt>
                <c:pt idx="29">
                  <c:v>12.5846</c:v>
                </c:pt>
                <c:pt idx="30">
                  <c:v>9.9904100000000007</c:v>
                </c:pt>
                <c:pt idx="31">
                  <c:v>7.94923</c:v>
                </c:pt>
                <c:pt idx="32">
                  <c:v>6.3085399999999998</c:v>
                </c:pt>
                <c:pt idx="33">
                  <c:v>5.0080099999999996</c:v>
                </c:pt>
                <c:pt idx="34">
                  <c:v>3.98516</c:v>
                </c:pt>
                <c:pt idx="35">
                  <c:v>3.1624400000000001</c:v>
                </c:pt>
                <c:pt idx="36">
                  <c:v>2.51044</c:v>
                </c:pt>
                <c:pt idx="37">
                  <c:v>1.99298</c:v>
                </c:pt>
                <c:pt idx="38">
                  <c:v>1.5830200000000001</c:v>
                </c:pt>
                <c:pt idx="39">
                  <c:v>1.2582899999999999</c:v>
                </c:pt>
                <c:pt idx="40">
                  <c:v>0.99899000000000004</c:v>
                </c:pt>
                <c:pt idx="41">
                  <c:v>0.79350200000000004</c:v>
                </c:pt>
                <c:pt idx="42">
                  <c:v>0.63073199999999996</c:v>
                </c:pt>
                <c:pt idx="43">
                  <c:v>0.50075000000000003</c:v>
                </c:pt>
                <c:pt idx="44">
                  <c:v>0.39797199999999999</c:v>
                </c:pt>
                <c:pt idx="45">
                  <c:v>0.31660300000000002</c:v>
                </c:pt>
                <c:pt idx="46">
                  <c:v>0.25102799999999997</c:v>
                </c:pt>
                <c:pt idx="47">
                  <c:v>0.199298</c:v>
                </c:pt>
                <c:pt idx="48">
                  <c:v>0.158416</c:v>
                </c:pt>
                <c:pt idx="49">
                  <c:v>0.12584600000000001</c:v>
                </c:pt>
                <c:pt idx="50">
                  <c:v>0.100103</c:v>
                </c:pt>
                <c:pt idx="51">
                  <c:v>7.9395300000000002E-2</c:v>
                </c:pt>
                <c:pt idx="52">
                  <c:v>6.30854E-2</c:v>
                </c:pt>
                <c:pt idx="53">
                  <c:v>5.0080100000000002E-2</c:v>
                </c:pt>
                <c:pt idx="54">
                  <c:v>3.9794700000000002E-2</c:v>
                </c:pt>
                <c:pt idx="55">
                  <c:v>3.1604E-2</c:v>
                </c:pt>
                <c:pt idx="56">
                  <c:v>2.5117299999999999E-2</c:v>
                </c:pt>
                <c:pt idx="57">
                  <c:v>1.9946100000000001E-2</c:v>
                </c:pt>
                <c:pt idx="58">
                  <c:v>1.58481E-2</c:v>
                </c:pt>
                <c:pt idx="59">
                  <c:v>1.25878E-2</c:v>
                </c:pt>
                <c:pt idx="60">
                  <c:v>9.9996200000000007E-3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8-4BB7-A2DA-78ECEB8D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42688"/>
        <c:axId val="1382248928"/>
      </c:scatterChart>
      <c:valAx>
        <c:axId val="1382242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48928"/>
        <c:crosses val="autoZero"/>
        <c:crossBetween val="midCat"/>
      </c:valAx>
      <c:valAx>
        <c:axId val="1382248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'SamplingSettings.vi(New)'!$Q$2:$Q$62</c:f>
              <c:numCache>
                <c:formatCode>General</c:formatCode>
                <c:ptCount val="61"/>
                <c:pt idx="0">
                  <c:v>4</c:v>
                </c:pt>
                <c:pt idx="1">
                  <c:v>3.9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3.5</c:v>
                </c:pt>
                <c:pt idx="6">
                  <c:v>3.4</c:v>
                </c:pt>
                <c:pt idx="7">
                  <c:v>3.3</c:v>
                </c:pt>
                <c:pt idx="8">
                  <c:v>3.1999999999999997</c:v>
                </c:pt>
                <c:pt idx="9">
                  <c:v>3.0999999999999996</c:v>
                </c:pt>
                <c:pt idx="10">
                  <c:v>2.9999999999999996</c:v>
                </c:pt>
                <c:pt idx="11">
                  <c:v>2.9</c:v>
                </c:pt>
                <c:pt idx="12">
                  <c:v>2.8</c:v>
                </c:pt>
                <c:pt idx="13">
                  <c:v>2.6999999999999997</c:v>
                </c:pt>
                <c:pt idx="14">
                  <c:v>2.5999999999999996</c:v>
                </c:pt>
                <c:pt idx="15">
                  <c:v>2.4999999999999996</c:v>
                </c:pt>
                <c:pt idx="16">
                  <c:v>2.3999999999999995</c:v>
                </c:pt>
                <c:pt idx="17">
                  <c:v>2.2999999999999998</c:v>
                </c:pt>
                <c:pt idx="18">
                  <c:v>2.1999999999999997</c:v>
                </c:pt>
                <c:pt idx="19">
                  <c:v>2.0999999999999996</c:v>
                </c:pt>
                <c:pt idx="20">
                  <c:v>1.9999999999999996</c:v>
                </c:pt>
                <c:pt idx="21">
                  <c:v>1.8999999999999995</c:v>
                </c:pt>
                <c:pt idx="22">
                  <c:v>1.7999999999999996</c:v>
                </c:pt>
                <c:pt idx="23">
                  <c:v>1.6999999999999995</c:v>
                </c:pt>
                <c:pt idx="24">
                  <c:v>1.5999999999999994</c:v>
                </c:pt>
                <c:pt idx="25">
                  <c:v>1.4999999999999996</c:v>
                </c:pt>
                <c:pt idx="26">
                  <c:v>1.3999999999999995</c:v>
                </c:pt>
                <c:pt idx="27">
                  <c:v>1.2999999999999994</c:v>
                </c:pt>
                <c:pt idx="28">
                  <c:v>1.1999999999999995</c:v>
                </c:pt>
                <c:pt idx="29">
                  <c:v>1.0999999999999994</c:v>
                </c:pt>
                <c:pt idx="30">
                  <c:v>0.99999999999999933</c:v>
                </c:pt>
                <c:pt idx="31">
                  <c:v>0.89999999999999936</c:v>
                </c:pt>
                <c:pt idx="32">
                  <c:v>0.79999999999999938</c:v>
                </c:pt>
                <c:pt idx="33">
                  <c:v>0.69999999999999929</c:v>
                </c:pt>
                <c:pt idx="34">
                  <c:v>0.59999999999999931</c:v>
                </c:pt>
                <c:pt idx="35">
                  <c:v>0.49999999999999928</c:v>
                </c:pt>
                <c:pt idx="36">
                  <c:v>0.39999999999999925</c:v>
                </c:pt>
                <c:pt idx="37">
                  <c:v>0.29999999999999921</c:v>
                </c:pt>
                <c:pt idx="38">
                  <c:v>0.19999999999999918</c:v>
                </c:pt>
                <c:pt idx="39">
                  <c:v>9.9999999999999187E-2</c:v>
                </c:pt>
                <c:pt idx="40">
                  <c:v>-8.1967834657029482E-16</c:v>
                </c:pt>
                <c:pt idx="41">
                  <c:v>-0.10000000000000085</c:v>
                </c:pt>
                <c:pt idx="42">
                  <c:v>-0.20000000000000093</c:v>
                </c:pt>
                <c:pt idx="43">
                  <c:v>-0.30000000000000088</c:v>
                </c:pt>
                <c:pt idx="44">
                  <c:v>-0.40000000000000091</c:v>
                </c:pt>
                <c:pt idx="45">
                  <c:v>-0.50000000000000089</c:v>
                </c:pt>
                <c:pt idx="46">
                  <c:v>-0.60000000000000098</c:v>
                </c:pt>
                <c:pt idx="47">
                  <c:v>-0.70000000000000095</c:v>
                </c:pt>
                <c:pt idx="48">
                  <c:v>-0.80000000000000104</c:v>
                </c:pt>
                <c:pt idx="49">
                  <c:v>-0.90000000000000102</c:v>
                </c:pt>
                <c:pt idx="50">
                  <c:v>-1.0000000000000011</c:v>
                </c:pt>
                <c:pt idx="51">
                  <c:v>-1.100000000000001</c:v>
                </c:pt>
                <c:pt idx="52">
                  <c:v>-1.2000000000000011</c:v>
                </c:pt>
                <c:pt idx="53">
                  <c:v>-1.3000000000000012</c:v>
                </c:pt>
                <c:pt idx="54">
                  <c:v>-1.4000000000000012</c:v>
                </c:pt>
                <c:pt idx="55">
                  <c:v>-1.5000000000000011</c:v>
                </c:pt>
                <c:pt idx="56">
                  <c:v>-1.6000000000000012</c:v>
                </c:pt>
                <c:pt idx="57">
                  <c:v>-1.7000000000000013</c:v>
                </c:pt>
                <c:pt idx="58">
                  <c:v>-1.8000000000000012</c:v>
                </c:pt>
                <c:pt idx="59">
                  <c:v>-1.9000000000000012</c:v>
                </c:pt>
                <c:pt idx="60">
                  <c:v>-2.0000000000000013</c:v>
                </c:pt>
              </c:numCache>
            </c:numRef>
          </c:xVal>
          <c:yVal>
            <c:numRef>
              <c:f>'SamplingSettings.vi(New)'!$R$2:$R$62</c:f>
              <c:numCache>
                <c:formatCode>General</c:formatCode>
                <c:ptCount val="61"/>
                <c:pt idx="0">
                  <c:v>3.9984738164636999</c:v>
                </c:pt>
                <c:pt idx="1">
                  <c:v>3.9033401771080345</c:v>
                </c:pt>
                <c:pt idx="2">
                  <c:v>3.8021789845382559</c:v>
                </c:pt>
                <c:pt idx="3">
                  <c:v>3.7018985446830261</c:v>
                </c:pt>
                <c:pt idx="4">
                  <c:v>3.5987653453967616</c:v>
                </c:pt>
                <c:pt idx="5">
                  <c:v>3.501149673739294</c:v>
                </c:pt>
                <c:pt idx="6">
                  <c:v>3.4008676862666016</c:v>
                </c:pt>
                <c:pt idx="7">
                  <c:v>3.2995029404801062</c:v>
                </c:pt>
                <c:pt idx="8">
                  <c:v>3.2001196780753127</c:v>
                </c:pt>
                <c:pt idx="9">
                  <c:v>3.0998394161057936</c:v>
                </c:pt>
                <c:pt idx="10">
                  <c:v>3.0002518177794051</c:v>
                </c:pt>
                <c:pt idx="11">
                  <c:v>2.9005014933313702</c:v>
                </c:pt>
                <c:pt idx="12">
                  <c:v>2.7999288610967406</c:v>
                </c:pt>
                <c:pt idx="13">
                  <c:v>2.6996651874029491</c:v>
                </c:pt>
                <c:pt idx="14">
                  <c:v>2.5994714976673889</c:v>
                </c:pt>
                <c:pt idx="15">
                  <c:v>2.500022294526608</c:v>
                </c:pt>
                <c:pt idx="16">
                  <c:v>2.399749846112555</c:v>
                </c:pt>
                <c:pt idx="17">
                  <c:v>2.2995029404801062</c:v>
                </c:pt>
                <c:pt idx="18">
                  <c:v>2.2001196780753127</c:v>
                </c:pt>
                <c:pt idx="19">
                  <c:v>2.0998394161057936</c:v>
                </c:pt>
                <c:pt idx="20">
                  <c:v>1.999538968934448</c:v>
                </c:pt>
                <c:pt idx="21">
                  <c:v>1.9002190608968259</c:v>
                </c:pt>
                <c:pt idx="22">
                  <c:v>1.7999288610967403</c:v>
                </c:pt>
                <c:pt idx="23">
                  <c:v>1.6996651874029489</c:v>
                </c:pt>
                <c:pt idx="24">
                  <c:v>1.6005340257032827</c:v>
                </c:pt>
                <c:pt idx="25">
                  <c:v>1.4997420531243824</c:v>
                </c:pt>
                <c:pt idx="26">
                  <c:v>1.399749846112555</c:v>
                </c:pt>
                <c:pt idx="27">
                  <c:v>1.300391113081754</c:v>
                </c:pt>
                <c:pt idx="28">
                  <c:v>1.2001196780753127</c:v>
                </c:pt>
                <c:pt idx="29">
                  <c:v>1.0998394161057934</c:v>
                </c:pt>
                <c:pt idx="30">
                  <c:v>0.99958331175789239</c:v>
                </c:pt>
                <c:pt idx="31">
                  <c:v>0.90032506287701719</c:v>
                </c:pt>
                <c:pt idx="32">
                  <c:v>0.79992886109674033</c:v>
                </c:pt>
                <c:pt idx="33">
                  <c:v>0.69966518740294892</c:v>
                </c:pt>
                <c:pt idx="34">
                  <c:v>0.600445762550743</c:v>
                </c:pt>
                <c:pt idx="35">
                  <c:v>0.50002229452660807</c:v>
                </c:pt>
                <c:pt idx="36">
                  <c:v>0.39974984611255515</c:v>
                </c:pt>
                <c:pt idx="37">
                  <c:v>0.29950294048010612</c:v>
                </c:pt>
                <c:pt idx="38">
                  <c:v>0.1994864018078826</c:v>
                </c:pt>
                <c:pt idx="39">
                  <c:v>9.9780745151558062E-2</c:v>
                </c:pt>
                <c:pt idx="40">
                  <c:v>-4.3885908788717957E-4</c:v>
                </c:pt>
                <c:pt idx="41">
                  <c:v>-0.10045197428043837</c:v>
                </c:pt>
                <c:pt idx="42">
                  <c:v>-0.20015513464664514</c:v>
                </c:pt>
                <c:pt idx="43">
                  <c:v>-0.30037904203438615</c:v>
                </c:pt>
                <c:pt idx="44">
                  <c:v>-0.40014748238174103</c:v>
                </c:pt>
                <c:pt idx="45">
                  <c:v>-0.49948497425801885</c:v>
                </c:pt>
                <c:pt idx="46">
                  <c:v>-0.60027783402779444</c:v>
                </c:pt>
                <c:pt idx="47">
                  <c:v>-0.70049705951989394</c:v>
                </c:pt>
                <c:pt idx="48">
                  <c:v>-0.80020095683245307</c:v>
                </c:pt>
                <c:pt idx="49">
                  <c:v>-0.90016058389420661</c:v>
                </c:pt>
                <c:pt idx="50">
                  <c:v>-0.99955290689708121</c:v>
                </c:pt>
                <c:pt idx="51">
                  <c:v>-1.100205205941672</c:v>
                </c:pt>
                <c:pt idx="52">
                  <c:v>-1.2000711389032597</c:v>
                </c:pt>
                <c:pt idx="53">
                  <c:v>-1.3003348125970511</c:v>
                </c:pt>
                <c:pt idx="54">
                  <c:v>-1.4001747649621321</c:v>
                </c:pt>
                <c:pt idx="55">
                  <c:v>-1.5002579468756176</c:v>
                </c:pt>
                <c:pt idx="56">
                  <c:v>-1.6000270471849731</c:v>
                </c:pt>
                <c:pt idx="57">
                  <c:v>-1.700142007949933</c:v>
                </c:pt>
                <c:pt idx="58">
                  <c:v>-1.8000227971040896</c:v>
                </c:pt>
                <c:pt idx="59">
                  <c:v>-1.9000501659483948</c:v>
                </c:pt>
                <c:pt idx="60">
                  <c:v>-2.0000165035038808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0-482A-95D4-5C62339C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91888"/>
        <c:axId val="1381478160"/>
      </c:scatterChart>
      <c:valAx>
        <c:axId val="13814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78160"/>
        <c:crosses val="autoZero"/>
        <c:crossBetween val="midCat"/>
      </c:valAx>
      <c:valAx>
        <c:axId val="13814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8</xdr:row>
      <xdr:rowOff>9525</xdr:rowOff>
    </xdr:from>
    <xdr:to>
      <xdr:col>29</xdr:col>
      <xdr:colOff>342900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35</xdr:row>
      <xdr:rowOff>190499</xdr:rowOff>
    </xdr:from>
    <xdr:to>
      <xdr:col>22</xdr:col>
      <xdr:colOff>223837</xdr:colOff>
      <xdr:row>56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461962</xdr:colOff>
      <xdr:row>11</xdr:row>
      <xdr:rowOff>19050</xdr:rowOff>
    </xdr:from>
    <xdr:to>
      <xdr:col>18</xdr:col>
      <xdr:colOff>33337</xdr:colOff>
      <xdr:row>25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15</xdr:col>
      <xdr:colOff>124268</xdr:colOff>
      <xdr:row>15</xdr:row>
      <xdr:rowOff>28898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571500"/>
          <a:ext cx="3172268" cy="231489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15</xdr:col>
      <xdr:colOff>67110</xdr:colOff>
      <xdr:row>39</xdr:row>
      <xdr:rowOff>319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857500"/>
          <a:ext cx="3115110" cy="22863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15</xdr:col>
      <xdr:colOff>95689</xdr:colOff>
      <xdr:row>51</xdr:row>
      <xdr:rowOff>19372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143500"/>
          <a:ext cx="3143689" cy="230537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15</xdr:col>
      <xdr:colOff>38531</xdr:colOff>
      <xdr:row>62</xdr:row>
      <xdr:rowOff>181293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7429500"/>
          <a:ext cx="3086531" cy="227679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14</xdr:col>
      <xdr:colOff>486183</xdr:colOff>
      <xdr:row>26</xdr:row>
      <xdr:rowOff>143187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2857500"/>
          <a:ext cx="2924583" cy="2238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15</xdr:col>
      <xdr:colOff>124268</xdr:colOff>
      <xdr:row>16</xdr:row>
      <xdr:rowOff>28898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571500"/>
          <a:ext cx="3172268" cy="231489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9525</xdr:rowOff>
    </xdr:from>
    <xdr:to>
      <xdr:col>15</xdr:col>
      <xdr:colOff>38531</xdr:colOff>
      <xdr:row>28</xdr:row>
      <xdr:rowOff>181291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867025"/>
          <a:ext cx="3086531" cy="226726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14</xdr:col>
      <xdr:colOff>543341</xdr:colOff>
      <xdr:row>41</xdr:row>
      <xdr:rowOff>114608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143500"/>
          <a:ext cx="2981741" cy="221010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14</xdr:col>
      <xdr:colOff>457604</xdr:colOff>
      <xdr:row>53</xdr:row>
      <xdr:rowOff>124135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7429500"/>
          <a:ext cx="2896004" cy="221963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14</xdr:col>
      <xdr:colOff>419499</xdr:colOff>
      <xdr:row>66</xdr:row>
      <xdr:rowOff>86029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10477500"/>
          <a:ext cx="2857899" cy="21815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14</xdr:col>
      <xdr:colOff>448078</xdr:colOff>
      <xdr:row>78</xdr:row>
      <xdr:rowOff>105082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12763500"/>
          <a:ext cx="2886478" cy="22005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14</xdr:col>
      <xdr:colOff>448078</xdr:colOff>
      <xdr:row>90</xdr:row>
      <xdr:rowOff>114608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67450" y="15049500"/>
          <a:ext cx="2886478" cy="221010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14</xdr:col>
      <xdr:colOff>467130</xdr:colOff>
      <xdr:row>104</xdr:row>
      <xdr:rowOff>95556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67450" y="17716500"/>
          <a:ext cx="2905530" cy="219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F1" sqref="F1:G1048576"/>
    </sheetView>
  </sheetViews>
  <sheetFormatPr defaultRowHeight="15" x14ac:dyDescent="0.25"/>
  <cols>
    <col min="3" max="3" width="9.140625" style="2"/>
    <col min="5" max="5" width="18.85546875" bestFit="1" customWidth="1"/>
  </cols>
  <sheetData>
    <row r="1" spans="1:17" x14ac:dyDescent="0.25">
      <c r="A1" t="s">
        <v>0</v>
      </c>
      <c r="B1" t="s">
        <v>1</v>
      </c>
      <c r="C1" s="2" t="s">
        <v>2</v>
      </c>
      <c r="D1" t="s">
        <v>3</v>
      </c>
      <c r="F1" t="s">
        <v>6</v>
      </c>
      <c r="I1" t="s">
        <v>5</v>
      </c>
      <c r="J1" t="s">
        <v>4</v>
      </c>
      <c r="M1" t="s">
        <v>1</v>
      </c>
    </row>
    <row r="2" spans="1:17" x14ac:dyDescent="0.25">
      <c r="A2">
        <v>409836</v>
      </c>
      <c r="B2">
        <v>10005.799999999999</v>
      </c>
      <c r="C2" s="2">
        <v>4096</v>
      </c>
      <c r="D2">
        <v>100</v>
      </c>
      <c r="E2">
        <f>40966.8/40.96</f>
        <v>1000.166015625</v>
      </c>
      <c r="F2">
        <f>A2/B2</f>
        <v>40.959843290891286</v>
      </c>
      <c r="G2">
        <f>60*10^6/A2</f>
        <v>146.40002342400373</v>
      </c>
      <c r="H2">
        <f>100*10^6/A2</f>
        <v>244.00003904000624</v>
      </c>
      <c r="I2">
        <f>INT(G2)</f>
        <v>146</v>
      </c>
      <c r="J2">
        <f>INT(H2)</f>
        <v>244</v>
      </c>
      <c r="K2">
        <v>10000</v>
      </c>
      <c r="L2">
        <f>K2</f>
        <v>10000</v>
      </c>
      <c r="M2">
        <f>B2</f>
        <v>10005.799999999999</v>
      </c>
      <c r="N2">
        <f>LOG(K2)</f>
        <v>4</v>
      </c>
      <c r="O2">
        <f>LOG(M2)</f>
        <v>4.0002518177794046</v>
      </c>
      <c r="P2">
        <f>ABS((O2-N2)/N2)*100</f>
        <v>6.2954444851159863E-3</v>
      </c>
      <c r="Q2">
        <f>ABS(M2-L2)/L2*100</f>
        <v>5.7999999999992724E-2</v>
      </c>
    </row>
    <row r="3" spans="1:17" x14ac:dyDescent="0.25">
      <c r="A3">
        <v>325733</v>
      </c>
      <c r="B3">
        <v>7952.46</v>
      </c>
      <c r="C3" s="2">
        <v>4096</v>
      </c>
      <c r="D3">
        <v>100</v>
      </c>
      <c r="E3" s="1">
        <f>A2/40.96</f>
        <v>10005.76171875</v>
      </c>
      <c r="F3">
        <f t="shared" ref="F3:F8" si="0">A3/B3</f>
        <v>40.96002997814513</v>
      </c>
      <c r="G3">
        <f t="shared" ref="G3:G8" si="1">60*10^6/A3</f>
        <v>184.1999428980177</v>
      </c>
      <c r="H3">
        <f t="shared" ref="H3:H8" si="2">100*10^6/A3</f>
        <v>306.99990483002949</v>
      </c>
      <c r="I3">
        <f t="shared" ref="I3:J8" si="3">INT(G3)</f>
        <v>184</v>
      </c>
      <c r="J3">
        <f t="shared" si="3"/>
        <v>306</v>
      </c>
      <c r="K3">
        <f>K2/10^0.1</f>
        <v>7943.2823472428145</v>
      </c>
      <c r="L3">
        <f t="shared" ref="L3:L8" si="4">K3</f>
        <v>7943.2823472428145</v>
      </c>
      <c r="M3">
        <f t="shared" ref="M3:M8" si="5">B3</f>
        <v>7952.46</v>
      </c>
      <c r="N3">
        <f t="shared" ref="N3:N7" si="6">LOG(K3)</f>
        <v>3.9</v>
      </c>
      <c r="O3">
        <f t="shared" ref="O3:O7" si="7">LOG(M3)</f>
        <v>3.9005014933313702</v>
      </c>
      <c r="P3">
        <f t="shared" ref="P3:P7" si="8">ABS((O3-N3)/N3)*100</f>
        <v>1.2858803368468822E-2</v>
      </c>
      <c r="Q3">
        <f t="shared" ref="Q3:Q7" si="9">ABS(M3-L3)/L3*100</f>
        <v>0.11553980276643719</v>
      </c>
    </row>
    <row r="4" spans="1:17" x14ac:dyDescent="0.25">
      <c r="A4">
        <v>258398</v>
      </c>
      <c r="B4">
        <v>6308.54</v>
      </c>
      <c r="C4" s="2">
        <v>4096</v>
      </c>
      <c r="D4">
        <v>100</v>
      </c>
      <c r="F4">
        <f t="shared" si="0"/>
        <v>40.960031956680943</v>
      </c>
      <c r="G4">
        <f t="shared" si="1"/>
        <v>232.1999396280157</v>
      </c>
      <c r="H4">
        <f t="shared" si="2"/>
        <v>386.99989938002614</v>
      </c>
      <c r="I4">
        <f t="shared" si="3"/>
        <v>232</v>
      </c>
      <c r="J4">
        <f t="shared" si="3"/>
        <v>386</v>
      </c>
      <c r="K4">
        <f t="shared" ref="K4:K62" si="10">K3/10^0.1</f>
        <v>6309.5734448019321</v>
      </c>
      <c r="L4">
        <f t="shared" si="4"/>
        <v>6309.5734448019321</v>
      </c>
      <c r="M4">
        <f t="shared" si="5"/>
        <v>6308.54</v>
      </c>
      <c r="N4">
        <f t="shared" si="6"/>
        <v>3.8</v>
      </c>
      <c r="O4">
        <f t="shared" si="7"/>
        <v>3.7999288610967406</v>
      </c>
      <c r="P4">
        <f t="shared" si="8"/>
        <v>1.8720764015597712E-3</v>
      </c>
      <c r="Q4">
        <f t="shared" si="9"/>
        <v>1.6378996313664962E-2</v>
      </c>
    </row>
    <row r="5" spans="1:17" x14ac:dyDescent="0.25">
      <c r="A5">
        <v>205339</v>
      </c>
      <c r="B5">
        <v>5013.1499999999996</v>
      </c>
      <c r="C5" s="2">
        <v>4096</v>
      </c>
      <c r="D5">
        <v>100</v>
      </c>
      <c r="E5">
        <v>1000.166015625</v>
      </c>
      <c r="F5">
        <f t="shared" si="0"/>
        <v>40.960075002742791</v>
      </c>
      <c r="G5">
        <f t="shared" si="1"/>
        <v>292.1997282542527</v>
      </c>
      <c r="H5">
        <f t="shared" si="2"/>
        <v>486.99954709042123</v>
      </c>
      <c r="I5">
        <f t="shared" si="3"/>
        <v>292</v>
      </c>
      <c r="J5">
        <f t="shared" si="3"/>
        <v>486</v>
      </c>
      <c r="K5">
        <f t="shared" si="10"/>
        <v>5011.8723362727224</v>
      </c>
      <c r="L5">
        <f t="shared" si="4"/>
        <v>5011.8723362727224</v>
      </c>
      <c r="M5">
        <f t="shared" si="5"/>
        <v>5013.1499999999996</v>
      </c>
      <c r="N5">
        <f t="shared" si="6"/>
        <v>3.7</v>
      </c>
      <c r="O5">
        <f t="shared" si="7"/>
        <v>3.7001106994659714</v>
      </c>
      <c r="P5">
        <f t="shared" si="8"/>
        <v>2.9918774586810254E-3</v>
      </c>
      <c r="Q5">
        <f t="shared" si="9"/>
        <v>2.549274286239045E-2</v>
      </c>
    </row>
    <row r="6" spans="1:17" x14ac:dyDescent="0.25">
      <c r="A6">
        <v>163132</v>
      </c>
      <c r="B6">
        <v>3982.72</v>
      </c>
      <c r="C6" s="2">
        <v>4096</v>
      </c>
      <c r="D6">
        <v>100</v>
      </c>
      <c r="E6">
        <v>10005.76171875</v>
      </c>
      <c r="F6">
        <f t="shared" si="0"/>
        <v>40.959946970914352</v>
      </c>
      <c r="G6">
        <f t="shared" si="1"/>
        <v>367.80030895225951</v>
      </c>
      <c r="H6">
        <f t="shared" si="2"/>
        <v>613.00051492043258</v>
      </c>
      <c r="I6">
        <f t="shared" si="3"/>
        <v>367</v>
      </c>
      <c r="J6">
        <f t="shared" si="3"/>
        <v>613</v>
      </c>
      <c r="K6">
        <f t="shared" si="10"/>
        <v>3981.0717055349719</v>
      </c>
      <c r="L6">
        <f t="shared" si="4"/>
        <v>3981.0717055349719</v>
      </c>
      <c r="M6">
        <f t="shared" si="5"/>
        <v>3982.72</v>
      </c>
      <c r="N6">
        <f t="shared" si="6"/>
        <v>3.6</v>
      </c>
      <c r="O6">
        <f t="shared" si="7"/>
        <v>3.6001797749683577</v>
      </c>
      <c r="P6">
        <f t="shared" si="8"/>
        <v>4.9937491210454927E-3</v>
      </c>
      <c r="Q6">
        <f t="shared" si="9"/>
        <v>4.1403285018359305E-2</v>
      </c>
    </row>
    <row r="7" spans="1:17" x14ac:dyDescent="0.25">
      <c r="A7">
        <v>129534</v>
      </c>
      <c r="B7">
        <v>3162.44</v>
      </c>
      <c r="C7" s="2">
        <v>4096</v>
      </c>
      <c r="D7">
        <v>100</v>
      </c>
      <c r="F7">
        <f t="shared" si="0"/>
        <v>40.960144698397443</v>
      </c>
      <c r="G7">
        <f t="shared" si="1"/>
        <v>463.19885126684886</v>
      </c>
      <c r="H7">
        <f t="shared" si="2"/>
        <v>771.99808544474809</v>
      </c>
      <c r="I7">
        <f t="shared" si="3"/>
        <v>463</v>
      </c>
      <c r="J7">
        <f t="shared" si="3"/>
        <v>771</v>
      </c>
      <c r="K7">
        <f t="shared" si="10"/>
        <v>3162.2776601683786</v>
      </c>
      <c r="L7">
        <f t="shared" si="4"/>
        <v>3162.2776601683786</v>
      </c>
      <c r="M7">
        <f t="shared" si="5"/>
        <v>3162.44</v>
      </c>
      <c r="N7">
        <f t="shared" si="6"/>
        <v>3.5</v>
      </c>
      <c r="O7">
        <f t="shared" si="7"/>
        <v>3.500022294526608</v>
      </c>
      <c r="P7">
        <f t="shared" si="8"/>
        <v>6.3698647451307779E-4</v>
      </c>
      <c r="Q7">
        <f t="shared" si="9"/>
        <v>5.1336362289205878E-3</v>
      </c>
    </row>
    <row r="8" spans="1:17" x14ac:dyDescent="0.25">
      <c r="A8">
        <v>102881</v>
      </c>
      <c r="B8">
        <v>2511.73</v>
      </c>
      <c r="C8" s="2">
        <v>4096</v>
      </c>
      <c r="D8">
        <v>100</v>
      </c>
      <c r="F8">
        <f t="shared" si="0"/>
        <v>40.960214672755434</v>
      </c>
      <c r="G8">
        <f t="shared" si="1"/>
        <v>583.19806378242822</v>
      </c>
      <c r="H8">
        <f t="shared" si="2"/>
        <v>971.99677297071378</v>
      </c>
      <c r="I8">
        <f t="shared" si="3"/>
        <v>583</v>
      </c>
      <c r="J8">
        <f t="shared" si="3"/>
        <v>971</v>
      </c>
      <c r="K8">
        <f t="shared" si="10"/>
        <v>2511.8864315095793</v>
      </c>
      <c r="L8">
        <f t="shared" si="4"/>
        <v>2511.8864315095793</v>
      </c>
      <c r="M8">
        <f t="shared" si="5"/>
        <v>2511.73</v>
      </c>
      <c r="N8">
        <f t="shared" ref="N8:N62" si="11">LOG(K8)</f>
        <v>3.4</v>
      </c>
      <c r="O8">
        <f t="shared" ref="O8:O62" si="12">LOG(M8)</f>
        <v>3.3999729528150269</v>
      </c>
      <c r="P8">
        <f t="shared" ref="P8:P62" si="13">ABS((O8-N8)/N8)*100</f>
        <v>7.9550544038350446E-4</v>
      </c>
      <c r="Q8">
        <f t="shared" ref="Q8:Q62" si="14">ABS(M8-L8)/L8*100</f>
        <v>6.2276505664029943E-3</v>
      </c>
    </row>
    <row r="9" spans="1:17" x14ac:dyDescent="0.25">
      <c r="A9">
        <v>81699.3</v>
      </c>
      <c r="B9">
        <v>1994.61</v>
      </c>
      <c r="C9" s="2">
        <v>4096</v>
      </c>
      <c r="D9">
        <v>100</v>
      </c>
      <c r="F9">
        <f t="shared" ref="F9:F62" si="15">A9/B9</f>
        <v>40.960037300524917</v>
      </c>
      <c r="G9">
        <f t="shared" ref="G9:G62" si="16">60*10^6/A9</f>
        <v>734.40041713943685</v>
      </c>
      <c r="H9">
        <f t="shared" ref="H9:H62" si="17">100*10^6/A9</f>
        <v>1224.0006952323949</v>
      </c>
      <c r="I9">
        <f t="shared" ref="I9:I62" si="18">INT(G9)</f>
        <v>734</v>
      </c>
      <c r="J9">
        <f t="shared" ref="J9:J62" si="19">INT(H9)</f>
        <v>1224</v>
      </c>
      <c r="K9">
        <f t="shared" si="10"/>
        <v>1995.2623149688789</v>
      </c>
      <c r="L9">
        <f t="shared" ref="L9:L62" si="20">K9</f>
        <v>1995.2623149688789</v>
      </c>
      <c r="M9">
        <f t="shared" ref="M9:M62" si="21">B9</f>
        <v>1994.61</v>
      </c>
      <c r="N9">
        <f t="shared" si="11"/>
        <v>3.3</v>
      </c>
      <c r="O9">
        <f t="shared" si="12"/>
        <v>3.2998579920500672</v>
      </c>
      <c r="P9">
        <f t="shared" si="13"/>
        <v>4.3032712100780791E-3</v>
      </c>
      <c r="Q9">
        <f t="shared" si="14"/>
        <v>3.2693193470610352E-2</v>
      </c>
    </row>
    <row r="10" spans="1:17" x14ac:dyDescent="0.25">
      <c r="A10">
        <v>64935.1</v>
      </c>
      <c r="B10">
        <v>1585.33</v>
      </c>
      <c r="C10" s="2">
        <v>4096</v>
      </c>
      <c r="D10">
        <v>100</v>
      </c>
      <c r="F10">
        <f t="shared" si="15"/>
        <v>40.959989402837266</v>
      </c>
      <c r="G10">
        <f t="shared" si="16"/>
        <v>923.99950104026948</v>
      </c>
      <c r="H10">
        <f t="shared" si="17"/>
        <v>1539.9991684004492</v>
      </c>
      <c r="I10">
        <f t="shared" si="18"/>
        <v>923</v>
      </c>
      <c r="J10">
        <f t="shared" si="19"/>
        <v>1539</v>
      </c>
      <c r="K10">
        <f t="shared" si="10"/>
        <v>1584.8931924611129</v>
      </c>
      <c r="L10">
        <f t="shared" si="20"/>
        <v>1584.8931924611129</v>
      </c>
      <c r="M10">
        <f t="shared" si="21"/>
        <v>1585.33</v>
      </c>
      <c r="N10">
        <f t="shared" si="11"/>
        <v>3.1999999999999997</v>
      </c>
      <c r="O10">
        <f t="shared" si="12"/>
        <v>3.2001196780753127</v>
      </c>
      <c r="P10">
        <f t="shared" si="13"/>
        <v>3.7399398535309381E-3</v>
      </c>
      <c r="Q10">
        <f t="shared" si="14"/>
        <v>2.756069247850854E-2</v>
      </c>
    </row>
    <row r="11" spans="1:17" x14ac:dyDescent="0.25">
      <c r="A11">
        <v>51573</v>
      </c>
      <c r="B11">
        <v>1259.1099999999999</v>
      </c>
      <c r="C11" s="2">
        <v>4096</v>
      </c>
      <c r="D11">
        <v>100</v>
      </c>
      <c r="F11">
        <f t="shared" si="15"/>
        <v>40.959884362764178</v>
      </c>
      <c r="G11">
        <f t="shared" si="16"/>
        <v>1163.3994532022571</v>
      </c>
      <c r="H11">
        <f t="shared" si="17"/>
        <v>1938.9990886704284</v>
      </c>
      <c r="I11">
        <f t="shared" si="18"/>
        <v>1163</v>
      </c>
      <c r="J11">
        <f t="shared" si="19"/>
        <v>1938</v>
      </c>
      <c r="K11">
        <f t="shared" si="10"/>
        <v>1258.9254117941666</v>
      </c>
      <c r="L11">
        <f t="shared" si="20"/>
        <v>1258.9254117941666</v>
      </c>
      <c r="M11">
        <f t="shared" si="21"/>
        <v>1259.1099999999999</v>
      </c>
      <c r="N11">
        <f t="shared" si="11"/>
        <v>3.0999999999999996</v>
      </c>
      <c r="O11">
        <f t="shared" si="12"/>
        <v>3.1000636731628042</v>
      </c>
      <c r="P11">
        <f t="shared" si="13"/>
        <v>2.0539729936946433E-3</v>
      </c>
      <c r="Q11">
        <f t="shared" si="14"/>
        <v>1.4662362369047095E-2</v>
      </c>
    </row>
    <row r="12" spans="1:17" x14ac:dyDescent="0.25">
      <c r="A12">
        <v>40966.800000000003</v>
      </c>
      <c r="B12">
        <v>1000.17</v>
      </c>
      <c r="C12" s="2">
        <v>4096</v>
      </c>
      <c r="D12">
        <v>100</v>
      </c>
      <c r="F12">
        <f t="shared" si="15"/>
        <v>40.959836827739288</v>
      </c>
      <c r="G12">
        <f t="shared" si="16"/>
        <v>1464.6006034154484</v>
      </c>
      <c r="H12">
        <f t="shared" si="17"/>
        <v>2441.0010056924143</v>
      </c>
      <c r="I12">
        <f t="shared" si="18"/>
        <v>1464</v>
      </c>
      <c r="J12">
        <f t="shared" si="19"/>
        <v>2441</v>
      </c>
      <c r="K12">
        <f t="shared" si="10"/>
        <v>999.99999999999943</v>
      </c>
      <c r="L12">
        <f t="shared" si="20"/>
        <v>999.99999999999943</v>
      </c>
      <c r="M12">
        <f t="shared" si="21"/>
        <v>1000.17</v>
      </c>
      <c r="N12">
        <f t="shared" si="11"/>
        <v>2.9999999999999996</v>
      </c>
      <c r="O12">
        <f t="shared" si="12"/>
        <v>3.0000738237870794</v>
      </c>
      <c r="P12">
        <f t="shared" si="13"/>
        <v>2.4607929026624715E-3</v>
      </c>
      <c r="Q12">
        <f t="shared" si="14"/>
        <v>1.7000000000052761E-2</v>
      </c>
    </row>
    <row r="13" spans="1:17" x14ac:dyDescent="0.25">
      <c r="A13">
        <v>32530.9</v>
      </c>
      <c r="B13">
        <v>794.21199999999999</v>
      </c>
      <c r="C13" s="2">
        <v>4096</v>
      </c>
      <c r="D13">
        <v>100</v>
      </c>
      <c r="F13">
        <f t="shared" si="15"/>
        <v>40.959970385740839</v>
      </c>
      <c r="G13">
        <f t="shared" si="16"/>
        <v>1844.4002471496331</v>
      </c>
      <c r="H13">
        <f t="shared" si="17"/>
        <v>3074.0004119160549</v>
      </c>
      <c r="I13">
        <f t="shared" si="18"/>
        <v>1844</v>
      </c>
      <c r="J13">
        <f t="shared" si="19"/>
        <v>3074</v>
      </c>
      <c r="K13">
        <f t="shared" si="10"/>
        <v>794.32823472428106</v>
      </c>
      <c r="L13">
        <f t="shared" si="20"/>
        <v>794.32823472428106</v>
      </c>
      <c r="M13">
        <f t="shared" si="21"/>
        <v>794.21199999999999</v>
      </c>
      <c r="N13">
        <f t="shared" si="11"/>
        <v>2.9</v>
      </c>
      <c r="O13">
        <f t="shared" si="12"/>
        <v>2.8999364446699585</v>
      </c>
      <c r="P13">
        <f t="shared" si="13"/>
        <v>2.1915631048769501E-3</v>
      </c>
      <c r="Q13">
        <f t="shared" si="14"/>
        <v>1.4633084813032896E-2</v>
      </c>
    </row>
    <row r="14" spans="1:17" x14ac:dyDescent="0.25">
      <c r="A14">
        <v>25846.5</v>
      </c>
      <c r="B14">
        <v>631.01700000000005</v>
      </c>
      <c r="C14" s="2">
        <v>4096</v>
      </c>
      <c r="D14">
        <v>100</v>
      </c>
      <c r="F14">
        <f t="shared" si="15"/>
        <v>40.960069221589904</v>
      </c>
      <c r="G14">
        <f t="shared" si="16"/>
        <v>2321.3974812837328</v>
      </c>
      <c r="H14">
        <f t="shared" si="17"/>
        <v>3868.9958021395546</v>
      </c>
      <c r="I14">
        <f t="shared" si="18"/>
        <v>2321</v>
      </c>
      <c r="J14">
        <f t="shared" si="19"/>
        <v>3868</v>
      </c>
      <c r="K14">
        <f t="shared" si="10"/>
        <v>630.95734448019289</v>
      </c>
      <c r="L14">
        <f t="shared" si="20"/>
        <v>630.95734448019289</v>
      </c>
      <c r="M14">
        <f t="shared" si="21"/>
        <v>631.01700000000005</v>
      </c>
      <c r="N14">
        <f t="shared" si="11"/>
        <v>2.8</v>
      </c>
      <c r="O14">
        <f t="shared" si="12"/>
        <v>2.8000410595717731</v>
      </c>
      <c r="P14">
        <f t="shared" si="13"/>
        <v>1.4664132776160649E-3</v>
      </c>
      <c r="Q14">
        <f t="shared" si="14"/>
        <v>9.454762723510585E-3</v>
      </c>
    </row>
    <row r="15" spans="1:17" x14ac:dyDescent="0.25">
      <c r="A15">
        <v>20529.7</v>
      </c>
      <c r="B15">
        <v>501.21300000000002</v>
      </c>
      <c r="C15" s="2">
        <v>4096</v>
      </c>
      <c r="D15">
        <v>100</v>
      </c>
      <c r="F15">
        <f t="shared" si="15"/>
        <v>40.960030964879202</v>
      </c>
      <c r="G15">
        <f t="shared" si="16"/>
        <v>2922.5950695821175</v>
      </c>
      <c r="H15">
        <f t="shared" si="17"/>
        <v>4870.9917826368628</v>
      </c>
      <c r="I15">
        <f t="shared" si="18"/>
        <v>2922</v>
      </c>
      <c r="J15">
        <f t="shared" si="19"/>
        <v>4870</v>
      </c>
      <c r="K15">
        <f t="shared" si="10"/>
        <v>501.18723362727195</v>
      </c>
      <c r="L15">
        <f t="shared" si="20"/>
        <v>501.18723362727195</v>
      </c>
      <c r="M15">
        <f t="shared" si="21"/>
        <v>501.21300000000002</v>
      </c>
      <c r="N15">
        <f t="shared" si="11"/>
        <v>2.6999999999999997</v>
      </c>
      <c r="O15">
        <f t="shared" si="12"/>
        <v>2.7000223267974635</v>
      </c>
      <c r="P15">
        <f t="shared" si="13"/>
        <v>8.2691842458233809E-4</v>
      </c>
      <c r="Q15">
        <f t="shared" si="14"/>
        <v>5.1410672497762934E-3</v>
      </c>
    </row>
    <row r="16" spans="1:17" x14ac:dyDescent="0.25">
      <c r="A16">
        <v>16305.2</v>
      </c>
      <c r="B16">
        <v>398.077</v>
      </c>
      <c r="C16" s="2">
        <v>4096</v>
      </c>
      <c r="D16">
        <v>100</v>
      </c>
      <c r="F16">
        <f t="shared" si="15"/>
        <v>40.959914790354631</v>
      </c>
      <c r="G16">
        <f t="shared" si="16"/>
        <v>3679.8076687191815</v>
      </c>
      <c r="H16">
        <f t="shared" si="17"/>
        <v>6133.0127811986358</v>
      </c>
      <c r="I16">
        <f t="shared" si="18"/>
        <v>3679</v>
      </c>
      <c r="J16">
        <f t="shared" si="19"/>
        <v>6133</v>
      </c>
      <c r="K16">
        <f t="shared" si="10"/>
        <v>398.10717055349699</v>
      </c>
      <c r="L16">
        <f t="shared" si="20"/>
        <v>398.10717055349699</v>
      </c>
      <c r="M16">
        <f t="shared" si="21"/>
        <v>398.077</v>
      </c>
      <c r="N16">
        <f t="shared" si="11"/>
        <v>2.5999999999999996</v>
      </c>
      <c r="O16">
        <f t="shared" si="12"/>
        <v>2.5999670857437494</v>
      </c>
      <c r="P16">
        <f t="shared" si="13"/>
        <v>1.2659329327036064E-3</v>
      </c>
      <c r="Q16">
        <f t="shared" si="14"/>
        <v>7.5785003960215465E-3</v>
      </c>
    </row>
    <row r="17" spans="1:17" x14ac:dyDescent="0.25">
      <c r="A17">
        <v>12953.4</v>
      </c>
      <c r="B17">
        <v>316.24400000000003</v>
      </c>
      <c r="C17" s="2">
        <v>4096</v>
      </c>
      <c r="D17">
        <v>100</v>
      </c>
      <c r="F17">
        <f t="shared" si="15"/>
        <v>40.960144698397436</v>
      </c>
      <c r="G17">
        <f t="shared" si="16"/>
        <v>4631.9885126684885</v>
      </c>
      <c r="H17">
        <f t="shared" si="17"/>
        <v>7719.9808544474809</v>
      </c>
      <c r="I17">
        <f t="shared" si="18"/>
        <v>4631</v>
      </c>
      <c r="J17">
        <f t="shared" si="19"/>
        <v>7719</v>
      </c>
      <c r="K17">
        <f t="shared" si="10"/>
        <v>316.22776601683768</v>
      </c>
      <c r="L17">
        <f t="shared" si="20"/>
        <v>316.22776601683768</v>
      </c>
      <c r="M17">
        <f t="shared" si="21"/>
        <v>316.24400000000003</v>
      </c>
      <c r="N17">
        <f t="shared" si="11"/>
        <v>2.4999999999999996</v>
      </c>
      <c r="O17">
        <f t="shared" si="12"/>
        <v>2.500022294526608</v>
      </c>
      <c r="P17">
        <f t="shared" si="13"/>
        <v>8.9178106433607262E-4</v>
      </c>
      <c r="Q17">
        <f t="shared" si="14"/>
        <v>5.1336362289853025E-3</v>
      </c>
    </row>
    <row r="18" spans="1:17" x14ac:dyDescent="0.25">
      <c r="A18">
        <v>10289.1</v>
      </c>
      <c r="B18">
        <v>251.19900000000001</v>
      </c>
      <c r="C18" s="2">
        <v>4096</v>
      </c>
      <c r="D18">
        <v>100</v>
      </c>
      <c r="F18">
        <f t="shared" si="15"/>
        <v>40.959956050780455</v>
      </c>
      <c r="G18">
        <f t="shared" si="16"/>
        <v>5831.4138262821816</v>
      </c>
      <c r="H18">
        <f t="shared" si="17"/>
        <v>9719.023043803636</v>
      </c>
      <c r="I18">
        <f t="shared" si="18"/>
        <v>5831</v>
      </c>
      <c r="J18">
        <f t="shared" si="19"/>
        <v>9719</v>
      </c>
      <c r="K18">
        <f t="shared" si="10"/>
        <v>251.1886431509578</v>
      </c>
      <c r="L18">
        <f t="shared" si="20"/>
        <v>251.1886431509578</v>
      </c>
      <c r="M18">
        <f t="shared" si="21"/>
        <v>251.19900000000001</v>
      </c>
      <c r="N18">
        <f t="shared" si="11"/>
        <v>2.3999999999999995</v>
      </c>
      <c r="O18">
        <f t="shared" si="12"/>
        <v>2.4000179061824105</v>
      </c>
      <c r="P18">
        <f t="shared" si="13"/>
        <v>7.4609093379344571E-4</v>
      </c>
      <c r="Q18">
        <f t="shared" si="14"/>
        <v>4.1231358680441513E-3</v>
      </c>
    </row>
    <row r="19" spans="1:17" x14ac:dyDescent="0.25">
      <c r="A19">
        <v>8172.61</v>
      </c>
      <c r="B19">
        <v>199.52600000000001</v>
      </c>
      <c r="C19" s="2">
        <v>4096</v>
      </c>
      <c r="D19">
        <v>100</v>
      </c>
      <c r="F19">
        <f t="shared" si="15"/>
        <v>40.960125497428905</v>
      </c>
      <c r="G19">
        <f t="shared" si="16"/>
        <v>7341.595891642939</v>
      </c>
      <c r="H19">
        <f t="shared" si="17"/>
        <v>12235.993152738232</v>
      </c>
      <c r="I19">
        <f t="shared" si="18"/>
        <v>7341</v>
      </c>
      <c r="J19">
        <f t="shared" si="19"/>
        <v>12235</v>
      </c>
      <c r="K19">
        <f t="shared" si="10"/>
        <v>199.52623149688779</v>
      </c>
      <c r="L19">
        <f t="shared" si="20"/>
        <v>199.52623149688779</v>
      </c>
      <c r="M19">
        <f t="shared" si="21"/>
        <v>199.52600000000001</v>
      </c>
      <c r="N19">
        <f t="shared" si="11"/>
        <v>2.2999999999999998</v>
      </c>
      <c r="O19">
        <f t="shared" si="12"/>
        <v>2.2999994961169836</v>
      </c>
      <c r="P19">
        <f t="shared" si="13"/>
        <v>2.1907957226119382E-5</v>
      </c>
      <c r="Q19">
        <f t="shared" si="14"/>
        <v>1.160232847789537E-4</v>
      </c>
    </row>
    <row r="20" spans="1:17" x14ac:dyDescent="0.25">
      <c r="A20">
        <v>6491.82</v>
      </c>
      <c r="B20">
        <v>158.49199999999999</v>
      </c>
      <c r="C20" s="2">
        <v>4096</v>
      </c>
      <c r="D20">
        <v>100</v>
      </c>
      <c r="F20">
        <f t="shared" si="15"/>
        <v>40.959922267369961</v>
      </c>
      <c r="G20">
        <f t="shared" si="16"/>
        <v>9242.4004362413016</v>
      </c>
      <c r="H20">
        <f t="shared" si="17"/>
        <v>15404.000727068835</v>
      </c>
      <c r="I20">
        <f t="shared" si="18"/>
        <v>9242</v>
      </c>
      <c r="J20">
        <f t="shared" si="19"/>
        <v>15404</v>
      </c>
      <c r="K20">
        <f t="shared" si="10"/>
        <v>158.48931924611119</v>
      </c>
      <c r="L20">
        <f t="shared" si="20"/>
        <v>158.48931924611119</v>
      </c>
      <c r="M20">
        <f t="shared" si="21"/>
        <v>158.49199999999999</v>
      </c>
      <c r="N20">
        <f t="shared" si="11"/>
        <v>2.1999999999999997</v>
      </c>
      <c r="O20">
        <f t="shared" si="12"/>
        <v>2.2000073457743441</v>
      </c>
      <c r="P20">
        <f t="shared" si="13"/>
        <v>3.3389883383447034E-4</v>
      </c>
      <c r="Q20">
        <f t="shared" si="14"/>
        <v>1.6914413548800031E-3</v>
      </c>
    </row>
    <row r="21" spans="1:17" x14ac:dyDescent="0.25">
      <c r="A21">
        <v>5156.5</v>
      </c>
      <c r="B21">
        <v>125.89100000000001</v>
      </c>
      <c r="C21" s="2">
        <v>4096</v>
      </c>
      <c r="D21">
        <v>100</v>
      </c>
      <c r="F21">
        <f t="shared" si="15"/>
        <v>40.960036857281295</v>
      </c>
      <c r="G21">
        <f t="shared" si="16"/>
        <v>11635.799476389024</v>
      </c>
      <c r="H21">
        <f t="shared" si="17"/>
        <v>19392.999127315041</v>
      </c>
      <c r="I21">
        <f t="shared" si="18"/>
        <v>11635</v>
      </c>
      <c r="J21">
        <f t="shared" si="19"/>
        <v>19392</v>
      </c>
      <c r="K21">
        <f t="shared" si="10"/>
        <v>125.8925411794166</v>
      </c>
      <c r="L21">
        <f t="shared" si="20"/>
        <v>125.8925411794166</v>
      </c>
      <c r="M21">
        <f t="shared" si="21"/>
        <v>125.89100000000001</v>
      </c>
      <c r="N21">
        <f t="shared" si="11"/>
        <v>2.0999999999999996</v>
      </c>
      <c r="O21">
        <f t="shared" si="12"/>
        <v>2.0999946833243097</v>
      </c>
      <c r="P21">
        <f t="shared" si="13"/>
        <v>2.5317503285361372E-4</v>
      </c>
      <c r="Q21">
        <f t="shared" si="14"/>
        <v>1.224202325374427E-3</v>
      </c>
    </row>
    <row r="22" spans="1:17" x14ac:dyDescent="0.25">
      <c r="A22">
        <v>4096.01</v>
      </c>
      <c r="B22">
        <v>100</v>
      </c>
      <c r="C22" s="2">
        <v>4096</v>
      </c>
      <c r="D22">
        <v>100</v>
      </c>
      <c r="F22">
        <f t="shared" si="15"/>
        <v>40.960100000000004</v>
      </c>
      <c r="G22">
        <f t="shared" si="16"/>
        <v>14648.401737300444</v>
      </c>
      <c r="H22">
        <f t="shared" si="17"/>
        <v>24414.002895500744</v>
      </c>
      <c r="I22">
        <f t="shared" si="18"/>
        <v>14648</v>
      </c>
      <c r="J22">
        <f t="shared" si="19"/>
        <v>24414</v>
      </c>
      <c r="K22">
        <f t="shared" si="10"/>
        <v>99.999999999999901</v>
      </c>
      <c r="L22">
        <f t="shared" si="20"/>
        <v>99.999999999999901</v>
      </c>
      <c r="M22">
        <f t="shared" si="21"/>
        <v>100</v>
      </c>
      <c r="N22">
        <f t="shared" si="11"/>
        <v>1.9999999999999996</v>
      </c>
      <c r="O22">
        <f t="shared" si="12"/>
        <v>2</v>
      </c>
      <c r="P22">
        <f t="shared" si="13"/>
        <v>2.2204460492503137E-14</v>
      </c>
      <c r="Q22">
        <f t="shared" si="14"/>
        <v>9.947598300641414E-14</v>
      </c>
    </row>
    <row r="23" spans="1:17" x14ac:dyDescent="0.25">
      <c r="A23">
        <v>3253.62</v>
      </c>
      <c r="B23">
        <v>79.434100000000001</v>
      </c>
      <c r="C23" s="2">
        <v>4096</v>
      </c>
      <c r="D23">
        <v>100</v>
      </c>
      <c r="F23">
        <f t="shared" si="15"/>
        <v>40.959990734457868</v>
      </c>
      <c r="G23">
        <f t="shared" si="16"/>
        <v>18440.998026813213</v>
      </c>
      <c r="H23">
        <f t="shared" si="17"/>
        <v>30734.996711355354</v>
      </c>
      <c r="I23">
        <f t="shared" si="18"/>
        <v>18440</v>
      </c>
      <c r="J23">
        <f t="shared" si="19"/>
        <v>30734</v>
      </c>
      <c r="K23">
        <f t="shared" si="10"/>
        <v>79.432823472428069</v>
      </c>
      <c r="L23">
        <f t="shared" si="20"/>
        <v>79.432823472428069</v>
      </c>
      <c r="M23">
        <f t="shared" si="21"/>
        <v>79.434100000000001</v>
      </c>
      <c r="N23">
        <f t="shared" si="11"/>
        <v>1.8999999999999995</v>
      </c>
      <c r="O23">
        <f t="shared" si="12"/>
        <v>1.9000069792864158</v>
      </c>
      <c r="P23">
        <f t="shared" si="13"/>
        <v>3.6733086401858684E-4</v>
      </c>
      <c r="Q23">
        <f t="shared" si="14"/>
        <v>1.6070529991607902E-3</v>
      </c>
    </row>
    <row r="24" spans="1:17" x14ac:dyDescent="0.25">
      <c r="A24">
        <v>2584.38</v>
      </c>
      <c r="B24">
        <v>63.095199999999998</v>
      </c>
      <c r="C24" s="2">
        <v>4096</v>
      </c>
      <c r="D24">
        <v>100</v>
      </c>
      <c r="F24">
        <f t="shared" si="15"/>
        <v>40.960009636232236</v>
      </c>
      <c r="G24">
        <f t="shared" si="16"/>
        <v>23216.400065005921</v>
      </c>
      <c r="H24">
        <f t="shared" si="17"/>
        <v>38694.0001083432</v>
      </c>
      <c r="I24">
        <f t="shared" si="18"/>
        <v>23216</v>
      </c>
      <c r="J24">
        <f t="shared" si="19"/>
        <v>38694</v>
      </c>
      <c r="K24">
        <f t="shared" si="10"/>
        <v>63.095734448019257</v>
      </c>
      <c r="L24">
        <f t="shared" si="20"/>
        <v>63.095734448019257</v>
      </c>
      <c r="M24">
        <f t="shared" si="21"/>
        <v>63.095199999999998</v>
      </c>
      <c r="N24">
        <f t="shared" si="11"/>
        <v>1.7999999999999996</v>
      </c>
      <c r="O24">
        <f t="shared" si="12"/>
        <v>1.7999963213232919</v>
      </c>
      <c r="P24">
        <f t="shared" si="13"/>
        <v>2.0437092820537988E-4</v>
      </c>
      <c r="Q24">
        <f t="shared" si="14"/>
        <v>8.4704302744801035E-4</v>
      </c>
    </row>
    <row r="25" spans="1:17" x14ac:dyDescent="0.25">
      <c r="A25">
        <v>2052.88</v>
      </c>
      <c r="B25">
        <v>50.119199999999999</v>
      </c>
      <c r="C25" s="2">
        <v>4096</v>
      </c>
      <c r="D25">
        <v>100</v>
      </c>
      <c r="F25">
        <f t="shared" si="15"/>
        <v>40.959951475681976</v>
      </c>
      <c r="G25">
        <f t="shared" si="16"/>
        <v>29227.231986282684</v>
      </c>
      <c r="H25">
        <f t="shared" si="17"/>
        <v>48712.053310471143</v>
      </c>
      <c r="I25">
        <f t="shared" si="18"/>
        <v>29227</v>
      </c>
      <c r="J25">
        <f t="shared" si="19"/>
        <v>48712</v>
      </c>
      <c r="K25">
        <f t="shared" si="10"/>
        <v>50.118723362727174</v>
      </c>
      <c r="L25">
        <f t="shared" si="20"/>
        <v>50.118723362727174</v>
      </c>
      <c r="M25">
        <f t="shared" si="21"/>
        <v>50.119199999999999</v>
      </c>
      <c r="N25">
        <f t="shared" si="11"/>
        <v>1.6999999999999995</v>
      </c>
      <c r="O25">
        <f t="shared" si="12"/>
        <v>1.700004130192057</v>
      </c>
      <c r="P25">
        <f t="shared" si="13"/>
        <v>2.4295247396894799E-4</v>
      </c>
      <c r="Q25">
        <f t="shared" si="14"/>
        <v>9.5101638837834517E-4</v>
      </c>
    </row>
    <row r="26" spans="1:17" x14ac:dyDescent="0.25">
      <c r="A26">
        <v>1630.66</v>
      </c>
      <c r="B26">
        <v>39.810899999999997</v>
      </c>
      <c r="C26" s="2">
        <v>4096</v>
      </c>
      <c r="D26">
        <v>100</v>
      </c>
      <c r="F26">
        <f t="shared" si="15"/>
        <v>40.960139057393832</v>
      </c>
      <c r="G26">
        <f t="shared" si="16"/>
        <v>36794.917395410448</v>
      </c>
      <c r="H26">
        <f t="shared" si="17"/>
        <v>61324.862325684073</v>
      </c>
      <c r="I26">
        <f t="shared" si="18"/>
        <v>36794</v>
      </c>
      <c r="J26">
        <f t="shared" si="19"/>
        <v>61324</v>
      </c>
      <c r="K26">
        <f t="shared" si="10"/>
        <v>39.810717055349677</v>
      </c>
      <c r="L26">
        <f t="shared" si="20"/>
        <v>39.810717055349677</v>
      </c>
      <c r="M26">
        <f t="shared" si="21"/>
        <v>39.810899999999997</v>
      </c>
      <c r="N26">
        <f t="shared" si="11"/>
        <v>1.5999999999999994</v>
      </c>
      <c r="O26">
        <f t="shared" si="12"/>
        <v>1.600001995735707</v>
      </c>
      <c r="P26">
        <f t="shared" si="13"/>
        <v>1.2473348172392656E-4</v>
      </c>
      <c r="Q26">
        <f t="shared" si="14"/>
        <v>4.5953618485463564E-4</v>
      </c>
    </row>
    <row r="27" spans="1:17" x14ac:dyDescent="0.25">
      <c r="A27">
        <v>32383.4</v>
      </c>
      <c r="B27">
        <v>31.624400000000001</v>
      </c>
      <c r="C27" s="2">
        <v>102400</v>
      </c>
      <c r="D27">
        <v>100</v>
      </c>
      <c r="F27">
        <f t="shared" si="15"/>
        <v>1024.0004553446074</v>
      </c>
      <c r="G27">
        <f t="shared" si="16"/>
        <v>1852.8011265030848</v>
      </c>
      <c r="H27">
        <f t="shared" si="17"/>
        <v>3088.0018775051412</v>
      </c>
      <c r="I27">
        <f t="shared" si="18"/>
        <v>1852</v>
      </c>
      <c r="J27">
        <f t="shared" si="19"/>
        <v>3088</v>
      </c>
      <c r="K27">
        <f t="shared" si="10"/>
        <v>31.622776601683753</v>
      </c>
      <c r="L27">
        <f t="shared" si="20"/>
        <v>31.622776601683753</v>
      </c>
      <c r="M27">
        <f t="shared" si="21"/>
        <v>31.624400000000001</v>
      </c>
      <c r="N27">
        <f t="shared" si="11"/>
        <v>1.4999999999999996</v>
      </c>
      <c r="O27">
        <f t="shared" si="12"/>
        <v>1.500022294526608</v>
      </c>
      <c r="P27">
        <f t="shared" si="13"/>
        <v>1.4863017738934545E-3</v>
      </c>
      <c r="Q27">
        <f t="shared" si="14"/>
        <v>5.1336362290257493E-3</v>
      </c>
    </row>
    <row r="28" spans="1:17" x14ac:dyDescent="0.25">
      <c r="A28">
        <v>25720.2</v>
      </c>
      <c r="B28">
        <v>25.1173</v>
      </c>
      <c r="C28" s="2">
        <v>102400</v>
      </c>
      <c r="D28">
        <v>100</v>
      </c>
      <c r="F28">
        <f t="shared" si="15"/>
        <v>1024.0033761590616</v>
      </c>
      <c r="G28">
        <f t="shared" si="16"/>
        <v>2332.7967900716167</v>
      </c>
      <c r="H28">
        <f t="shared" si="17"/>
        <v>3887.9946501193613</v>
      </c>
      <c r="I28">
        <f t="shared" si="18"/>
        <v>2332</v>
      </c>
      <c r="J28">
        <f t="shared" si="19"/>
        <v>3887</v>
      </c>
      <c r="K28">
        <f t="shared" si="10"/>
        <v>25.118864315095767</v>
      </c>
      <c r="L28">
        <f t="shared" si="20"/>
        <v>25.118864315095767</v>
      </c>
      <c r="M28">
        <f t="shared" si="21"/>
        <v>25.1173</v>
      </c>
      <c r="N28">
        <f t="shared" si="11"/>
        <v>1.3999999999999995</v>
      </c>
      <c r="O28">
        <f t="shared" si="12"/>
        <v>1.3999729528150269</v>
      </c>
      <c r="P28">
        <f t="shared" si="13"/>
        <v>1.931941783756791E-3</v>
      </c>
      <c r="Q28">
        <f t="shared" si="14"/>
        <v>6.2276505662972074E-3</v>
      </c>
    </row>
    <row r="29" spans="1:17" x14ac:dyDescent="0.25">
      <c r="A29">
        <v>20433.2</v>
      </c>
      <c r="B29">
        <v>19.9543</v>
      </c>
      <c r="C29" s="2">
        <v>102400</v>
      </c>
      <c r="D29">
        <v>100</v>
      </c>
      <c r="F29">
        <f t="shared" si="15"/>
        <v>1023.9998396335627</v>
      </c>
      <c r="G29">
        <f t="shared" si="16"/>
        <v>2936.3976273907169</v>
      </c>
      <c r="H29">
        <f t="shared" si="17"/>
        <v>4893.9960456511953</v>
      </c>
      <c r="I29">
        <f t="shared" si="18"/>
        <v>2936</v>
      </c>
      <c r="J29">
        <f t="shared" si="19"/>
        <v>4893</v>
      </c>
      <c r="K29">
        <f t="shared" si="10"/>
        <v>19.952623149688769</v>
      </c>
      <c r="L29">
        <f t="shared" si="20"/>
        <v>19.952623149688769</v>
      </c>
      <c r="M29">
        <f t="shared" si="21"/>
        <v>19.9543</v>
      </c>
      <c r="N29">
        <f t="shared" si="11"/>
        <v>1.2999999999999994</v>
      </c>
      <c r="O29">
        <f t="shared" si="12"/>
        <v>1.3000364972681473</v>
      </c>
      <c r="P29">
        <f t="shared" si="13"/>
        <v>2.807482165224385E-3</v>
      </c>
      <c r="Q29">
        <f t="shared" si="14"/>
        <v>8.40415968692893E-3</v>
      </c>
    </row>
    <row r="30" spans="1:17" x14ac:dyDescent="0.25">
      <c r="A30">
        <v>16228.5</v>
      </c>
      <c r="B30">
        <v>15.848100000000001</v>
      </c>
      <c r="C30" s="2">
        <v>102400</v>
      </c>
      <c r="D30">
        <v>100</v>
      </c>
      <c r="F30">
        <f t="shared" si="15"/>
        <v>1024.0028773165236</v>
      </c>
      <c r="G30">
        <f t="shared" si="16"/>
        <v>3697.199371476107</v>
      </c>
      <c r="H30">
        <f t="shared" si="17"/>
        <v>6161.9989524601779</v>
      </c>
      <c r="I30">
        <f t="shared" si="18"/>
        <v>3697</v>
      </c>
      <c r="J30">
        <f t="shared" si="19"/>
        <v>6161</v>
      </c>
      <c r="K30">
        <f t="shared" si="10"/>
        <v>15.848931924611113</v>
      </c>
      <c r="L30">
        <f t="shared" si="20"/>
        <v>15.848931924611113</v>
      </c>
      <c r="M30">
        <f t="shared" si="21"/>
        <v>15.848100000000001</v>
      </c>
      <c r="N30">
        <f t="shared" si="11"/>
        <v>1.1999999999999995</v>
      </c>
      <c r="O30">
        <f t="shared" si="12"/>
        <v>1.1999772028959104</v>
      </c>
      <c r="P30">
        <f t="shared" si="13"/>
        <v>1.8997586740954204E-3</v>
      </c>
      <c r="Q30">
        <f t="shared" si="14"/>
        <v>5.2490894343545733E-3</v>
      </c>
    </row>
    <row r="31" spans="1:17" x14ac:dyDescent="0.25">
      <c r="A31">
        <v>12891.6</v>
      </c>
      <c r="B31">
        <v>12.589399999999999</v>
      </c>
      <c r="C31" s="2">
        <v>102400</v>
      </c>
      <c r="D31">
        <v>100</v>
      </c>
      <c r="F31">
        <f t="shared" si="15"/>
        <v>1024.0043210955248</v>
      </c>
      <c r="G31">
        <f t="shared" si="16"/>
        <v>4654.1934282788789</v>
      </c>
      <c r="H31">
        <f t="shared" si="17"/>
        <v>7756.9890471314657</v>
      </c>
      <c r="I31">
        <f t="shared" si="18"/>
        <v>4654</v>
      </c>
      <c r="J31">
        <f t="shared" si="19"/>
        <v>7756</v>
      </c>
      <c r="K31">
        <f t="shared" si="10"/>
        <v>12.589254117941655</v>
      </c>
      <c r="L31">
        <f t="shared" si="20"/>
        <v>12.589254117941655</v>
      </c>
      <c r="M31">
        <f t="shared" si="21"/>
        <v>12.589399999999999</v>
      </c>
      <c r="N31">
        <f t="shared" si="11"/>
        <v>1.0999999999999994</v>
      </c>
      <c r="O31">
        <f t="shared" si="12"/>
        <v>1.10000503249877</v>
      </c>
      <c r="P31">
        <f t="shared" si="13"/>
        <v>4.5749988823602796E-4</v>
      </c>
      <c r="Q31">
        <f t="shared" si="14"/>
        <v>1.1587823788267307E-3</v>
      </c>
    </row>
    <row r="32" spans="1:17" x14ac:dyDescent="0.25">
      <c r="A32">
        <v>10239.6</v>
      </c>
      <c r="B32">
        <v>9.9996200000000002</v>
      </c>
      <c r="C32" s="2">
        <v>102400</v>
      </c>
      <c r="D32">
        <v>100</v>
      </c>
      <c r="F32">
        <f t="shared" si="15"/>
        <v>1023.9989119586545</v>
      </c>
      <c r="G32">
        <f t="shared" si="16"/>
        <v>5859.6038907769835</v>
      </c>
      <c r="H32">
        <f t="shared" si="17"/>
        <v>9766.0064846283058</v>
      </c>
      <c r="I32">
        <f t="shared" si="18"/>
        <v>5859</v>
      </c>
      <c r="J32">
        <f t="shared" si="19"/>
        <v>9766</v>
      </c>
      <c r="K32">
        <f t="shared" si="10"/>
        <v>9.9999999999999858</v>
      </c>
      <c r="L32">
        <f t="shared" si="20"/>
        <v>9.9999999999999858</v>
      </c>
      <c r="M32">
        <f t="shared" si="21"/>
        <v>9.9996200000000002</v>
      </c>
      <c r="N32">
        <f t="shared" si="11"/>
        <v>0.99999999999999933</v>
      </c>
      <c r="O32">
        <f t="shared" si="12"/>
        <v>0.99998349649611917</v>
      </c>
      <c r="P32">
        <f t="shared" si="13"/>
        <v>1.6503503880160874E-3</v>
      </c>
      <c r="Q32">
        <f t="shared" si="14"/>
        <v>3.7999999998561463E-3</v>
      </c>
    </row>
    <row r="33" spans="1:17" x14ac:dyDescent="0.25">
      <c r="A33">
        <v>8134.05</v>
      </c>
      <c r="B33">
        <v>7.9434100000000001</v>
      </c>
      <c r="C33" s="2">
        <v>102400</v>
      </c>
      <c r="D33">
        <v>100</v>
      </c>
      <c r="F33">
        <f t="shared" si="15"/>
        <v>1023.9997683614467</v>
      </c>
      <c r="G33">
        <f t="shared" si="16"/>
        <v>7376.3992107252843</v>
      </c>
      <c r="H33">
        <f t="shared" si="17"/>
        <v>12293.998684542141</v>
      </c>
      <c r="I33">
        <f t="shared" si="18"/>
        <v>7376</v>
      </c>
      <c r="J33">
        <f t="shared" si="19"/>
        <v>12293</v>
      </c>
      <c r="K33">
        <f t="shared" si="10"/>
        <v>7.9432823472428034</v>
      </c>
      <c r="L33">
        <f t="shared" si="20"/>
        <v>7.9432823472428034</v>
      </c>
      <c r="M33">
        <f t="shared" si="21"/>
        <v>7.9434100000000001</v>
      </c>
      <c r="N33">
        <f t="shared" si="11"/>
        <v>0.89999999999999936</v>
      </c>
      <c r="O33">
        <f t="shared" si="12"/>
        <v>0.90000697928641593</v>
      </c>
      <c r="P33">
        <f t="shared" si="13"/>
        <v>7.7547626850835529E-4</v>
      </c>
      <c r="Q33">
        <f t="shared" si="14"/>
        <v>1.607052999205517E-3</v>
      </c>
    </row>
    <row r="34" spans="1:17" x14ac:dyDescent="0.25">
      <c r="A34">
        <v>6461.2</v>
      </c>
      <c r="B34">
        <v>6.3097700000000003</v>
      </c>
      <c r="C34" s="2">
        <v>102400</v>
      </c>
      <c r="D34">
        <v>100</v>
      </c>
      <c r="F34">
        <f t="shared" si="15"/>
        <v>1023.9992899899679</v>
      </c>
      <c r="G34">
        <f t="shared" si="16"/>
        <v>9286.2007057512546</v>
      </c>
      <c r="H34">
        <f t="shared" si="17"/>
        <v>15477.00117625209</v>
      </c>
      <c r="I34">
        <f t="shared" si="18"/>
        <v>9286</v>
      </c>
      <c r="J34">
        <f t="shared" si="19"/>
        <v>15477</v>
      </c>
      <c r="K34">
        <f t="shared" si="10"/>
        <v>6.3095734448019227</v>
      </c>
      <c r="L34">
        <f t="shared" si="20"/>
        <v>6.3095734448019227</v>
      </c>
      <c r="M34">
        <f t="shared" si="21"/>
        <v>6.3097700000000003</v>
      </c>
      <c r="N34">
        <f t="shared" si="11"/>
        <v>0.79999999999999938</v>
      </c>
      <c r="O34">
        <f t="shared" si="12"/>
        <v>0.80001352888734512</v>
      </c>
      <c r="P34">
        <f t="shared" si="13"/>
        <v>1.6911109182171659E-3</v>
      </c>
      <c r="Q34">
        <f t="shared" si="14"/>
        <v>3.1151899537602973E-3</v>
      </c>
    </row>
    <row r="35" spans="1:17" x14ac:dyDescent="0.25">
      <c r="A35">
        <v>5132.1499999999996</v>
      </c>
      <c r="B35">
        <v>5.01187</v>
      </c>
      <c r="C35" s="2">
        <v>102400</v>
      </c>
      <c r="D35">
        <v>100</v>
      </c>
      <c r="F35">
        <f t="shared" si="15"/>
        <v>1023.9990263115363</v>
      </c>
      <c r="G35">
        <f t="shared" si="16"/>
        <v>11691.006693101333</v>
      </c>
      <c r="H35">
        <f t="shared" si="17"/>
        <v>19485.011155168886</v>
      </c>
      <c r="I35">
        <f t="shared" si="18"/>
        <v>11691</v>
      </c>
      <c r="J35">
        <f t="shared" si="19"/>
        <v>19485</v>
      </c>
      <c r="K35">
        <f t="shared" si="10"/>
        <v>5.0118723362727149</v>
      </c>
      <c r="L35">
        <f t="shared" si="20"/>
        <v>5.0118723362727149</v>
      </c>
      <c r="M35">
        <f t="shared" si="21"/>
        <v>5.01187</v>
      </c>
      <c r="N35">
        <f t="shared" si="11"/>
        <v>0.69999999999999929</v>
      </c>
      <c r="O35">
        <f t="shared" si="12"/>
        <v>0.69999979755458241</v>
      </c>
      <c r="P35">
        <f t="shared" si="13"/>
        <v>2.8920773839250384E-5</v>
      </c>
      <c r="Q35">
        <f t="shared" si="14"/>
        <v>4.6614769054150438E-5</v>
      </c>
    </row>
    <row r="36" spans="1:17" x14ac:dyDescent="0.25">
      <c r="A36">
        <v>4076.64</v>
      </c>
      <c r="B36">
        <v>3.98109</v>
      </c>
      <c r="C36" s="2">
        <v>102400</v>
      </c>
      <c r="D36">
        <v>100</v>
      </c>
      <c r="F36">
        <f t="shared" si="15"/>
        <v>1024.0009645599571</v>
      </c>
      <c r="G36">
        <f t="shared" si="16"/>
        <v>14718.003061344638</v>
      </c>
      <c r="H36">
        <f t="shared" si="17"/>
        <v>24530.005102241063</v>
      </c>
      <c r="I36">
        <f t="shared" si="18"/>
        <v>14718</v>
      </c>
      <c r="J36">
        <f t="shared" si="19"/>
        <v>24530</v>
      </c>
      <c r="K36">
        <f t="shared" si="10"/>
        <v>3.981071705534966</v>
      </c>
      <c r="L36">
        <f t="shared" si="20"/>
        <v>3.981071705534966</v>
      </c>
      <c r="M36">
        <f t="shared" si="21"/>
        <v>3.98109</v>
      </c>
      <c r="N36">
        <f t="shared" si="11"/>
        <v>0.59999999999999931</v>
      </c>
      <c r="O36">
        <f t="shared" si="12"/>
        <v>0.60000199573570712</v>
      </c>
      <c r="P36">
        <f t="shared" si="13"/>
        <v>3.3262261796747854E-4</v>
      </c>
      <c r="Q36">
        <f t="shared" si="14"/>
        <v>4.5953618490594887E-4</v>
      </c>
    </row>
    <row r="37" spans="1:17" x14ac:dyDescent="0.25">
      <c r="A37">
        <v>6476.26</v>
      </c>
      <c r="B37">
        <v>3.1622400000000002</v>
      </c>
      <c r="C37" s="2">
        <v>204800</v>
      </c>
      <c r="D37">
        <v>100</v>
      </c>
      <c r="F37">
        <f t="shared" si="15"/>
        <v>2047.9976219388786</v>
      </c>
      <c r="G37">
        <f t="shared" si="16"/>
        <v>9264.6064240780943</v>
      </c>
      <c r="H37">
        <f t="shared" si="17"/>
        <v>15441.010706796824</v>
      </c>
      <c r="I37">
        <f t="shared" si="18"/>
        <v>9264</v>
      </c>
      <c r="J37">
        <f t="shared" si="19"/>
        <v>15441</v>
      </c>
      <c r="K37">
        <f t="shared" si="10"/>
        <v>3.1622776601683742</v>
      </c>
      <c r="L37">
        <f t="shared" si="20"/>
        <v>3.1622776601683742</v>
      </c>
      <c r="M37">
        <f t="shared" si="21"/>
        <v>3.1622400000000002</v>
      </c>
      <c r="N37">
        <f t="shared" si="11"/>
        <v>0.49999999999999928</v>
      </c>
      <c r="O37">
        <f t="shared" si="12"/>
        <v>0.49999482787330396</v>
      </c>
      <c r="P37">
        <f t="shared" si="13"/>
        <v>1.0344253390637285E-3</v>
      </c>
      <c r="Q37">
        <f t="shared" si="14"/>
        <v>1.1909190912738085E-3</v>
      </c>
    </row>
    <row r="38" spans="1:17" x14ac:dyDescent="0.25">
      <c r="A38">
        <v>5144.3</v>
      </c>
      <c r="B38">
        <v>2.51186</v>
      </c>
      <c r="C38" s="2">
        <v>204800</v>
      </c>
      <c r="D38">
        <v>100</v>
      </c>
      <c r="F38">
        <f t="shared" si="15"/>
        <v>2048.0042677537763</v>
      </c>
      <c r="G38">
        <f t="shared" si="16"/>
        <v>11663.394436560853</v>
      </c>
      <c r="H38">
        <f t="shared" si="17"/>
        <v>19438.990727601424</v>
      </c>
      <c r="I38">
        <f t="shared" si="18"/>
        <v>11663</v>
      </c>
      <c r="J38">
        <f t="shared" si="19"/>
        <v>19438</v>
      </c>
      <c r="K38">
        <f t="shared" si="10"/>
        <v>2.5118864315095757</v>
      </c>
      <c r="L38">
        <f t="shared" si="20"/>
        <v>2.5118864315095757</v>
      </c>
      <c r="M38">
        <f t="shared" si="21"/>
        <v>2.51186</v>
      </c>
      <c r="N38">
        <f t="shared" si="11"/>
        <v>0.39999999999999925</v>
      </c>
      <c r="O38">
        <f t="shared" si="12"/>
        <v>0.39999543008035315</v>
      </c>
      <c r="P38">
        <f t="shared" si="13"/>
        <v>1.1424799115228334E-3</v>
      </c>
      <c r="Q38">
        <f t="shared" si="14"/>
        <v>1.0522573490642955E-3</v>
      </c>
    </row>
    <row r="39" spans="1:17" x14ac:dyDescent="0.25">
      <c r="A39">
        <v>4086.3</v>
      </c>
      <c r="B39">
        <v>1.99526</v>
      </c>
      <c r="C39" s="2">
        <v>204800</v>
      </c>
      <c r="D39">
        <v>100</v>
      </c>
      <c r="F39">
        <f t="shared" si="15"/>
        <v>2048.0037689323699</v>
      </c>
      <c r="G39">
        <f t="shared" si="16"/>
        <v>14683.209749651272</v>
      </c>
      <c r="H39">
        <f t="shared" si="17"/>
        <v>24472.01624941879</v>
      </c>
      <c r="I39">
        <f t="shared" si="18"/>
        <v>14683</v>
      </c>
      <c r="J39">
        <f t="shared" si="19"/>
        <v>24472</v>
      </c>
      <c r="K39">
        <f t="shared" si="10"/>
        <v>1.995262314968876</v>
      </c>
      <c r="L39">
        <f t="shared" si="20"/>
        <v>1.995262314968876</v>
      </c>
      <c r="M39">
        <f t="shared" si="21"/>
        <v>1.99526</v>
      </c>
      <c r="N39">
        <f t="shared" si="11"/>
        <v>0.29999999999999921</v>
      </c>
      <c r="O39">
        <f t="shared" si="12"/>
        <v>0.29999949611698379</v>
      </c>
      <c r="P39">
        <f t="shared" si="13"/>
        <v>1.6796100514119698E-4</v>
      </c>
      <c r="Q39">
        <f t="shared" si="14"/>
        <v>1.160232846859188E-4</v>
      </c>
    </row>
    <row r="40" spans="1:17" x14ac:dyDescent="0.25">
      <c r="A40">
        <v>4868.79</v>
      </c>
      <c r="B40">
        <v>1.5848899999999999</v>
      </c>
      <c r="C40" s="2">
        <v>307200</v>
      </c>
      <c r="D40">
        <v>100</v>
      </c>
      <c r="F40">
        <f t="shared" si="15"/>
        <v>3072.0049971922344</v>
      </c>
      <c r="G40">
        <f t="shared" si="16"/>
        <v>12323.390411169921</v>
      </c>
      <c r="H40">
        <f t="shared" si="17"/>
        <v>20538.984018616535</v>
      </c>
      <c r="I40">
        <f t="shared" si="18"/>
        <v>12323</v>
      </c>
      <c r="J40">
        <f t="shared" si="19"/>
        <v>20538</v>
      </c>
      <c r="K40">
        <f t="shared" si="10"/>
        <v>1.5848931924611105</v>
      </c>
      <c r="L40">
        <f t="shared" si="20"/>
        <v>1.5848931924611105</v>
      </c>
      <c r="M40">
        <f t="shared" si="21"/>
        <v>1.5848899999999999</v>
      </c>
      <c r="N40">
        <f t="shared" si="11"/>
        <v>0.19999999999999918</v>
      </c>
      <c r="O40">
        <f t="shared" si="12"/>
        <v>0.19999912519679666</v>
      </c>
      <c r="P40">
        <f t="shared" si="13"/>
        <v>4.3740160125816009E-4</v>
      </c>
      <c r="Q40">
        <f t="shared" si="14"/>
        <v>2.0143067846874446E-4</v>
      </c>
    </row>
    <row r="41" spans="1:17" x14ac:dyDescent="0.25">
      <c r="A41">
        <v>5156.5</v>
      </c>
      <c r="B41">
        <v>1.25891</v>
      </c>
      <c r="C41" s="2">
        <v>409600</v>
      </c>
      <c r="D41">
        <v>100</v>
      </c>
      <c r="F41">
        <f t="shared" si="15"/>
        <v>4096.0036857281302</v>
      </c>
      <c r="G41">
        <f t="shared" si="16"/>
        <v>11635.799476389024</v>
      </c>
      <c r="H41">
        <f t="shared" si="17"/>
        <v>19392.999127315041</v>
      </c>
      <c r="I41">
        <f t="shared" si="18"/>
        <v>11635</v>
      </c>
      <c r="J41">
        <f t="shared" si="19"/>
        <v>19392</v>
      </c>
      <c r="K41">
        <f t="shared" si="10"/>
        <v>1.2589254117941648</v>
      </c>
      <c r="L41">
        <f t="shared" si="20"/>
        <v>1.2589254117941648</v>
      </c>
      <c r="M41">
        <f t="shared" si="21"/>
        <v>1.25891</v>
      </c>
      <c r="N41">
        <f t="shared" si="11"/>
        <v>9.9999999999999187E-2</v>
      </c>
      <c r="O41">
        <f t="shared" si="12"/>
        <v>9.9994683324309608E-2</v>
      </c>
      <c r="P41">
        <f t="shared" si="13"/>
        <v>5.3166756895789858E-3</v>
      </c>
      <c r="Q41">
        <f t="shared" si="14"/>
        <v>1.2242023252911785E-3</v>
      </c>
    </row>
    <row r="42" spans="1:17" x14ac:dyDescent="0.25">
      <c r="A42">
        <v>4096.01</v>
      </c>
      <c r="B42">
        <v>1</v>
      </c>
      <c r="C42" s="2">
        <v>40960</v>
      </c>
      <c r="D42">
        <v>10</v>
      </c>
      <c r="F42">
        <f t="shared" si="15"/>
        <v>4096.01</v>
      </c>
      <c r="G42">
        <f t="shared" si="16"/>
        <v>14648.401737300444</v>
      </c>
      <c r="H42">
        <f t="shared" si="17"/>
        <v>24414.002895500744</v>
      </c>
      <c r="I42">
        <f t="shared" si="18"/>
        <v>14648</v>
      </c>
      <c r="J42">
        <f t="shared" si="19"/>
        <v>24414</v>
      </c>
      <c r="K42">
        <f t="shared" si="10"/>
        <v>0.99999999999999811</v>
      </c>
      <c r="L42">
        <f t="shared" si="20"/>
        <v>0.99999999999999811</v>
      </c>
      <c r="M42">
        <f t="shared" si="21"/>
        <v>1</v>
      </c>
      <c r="N42">
        <f t="shared" si="11"/>
        <v>-8.1967834657029482E-16</v>
      </c>
      <c r="O42">
        <f t="shared" si="12"/>
        <v>0</v>
      </c>
      <c r="P42">
        <f t="shared" si="13"/>
        <v>100</v>
      </c>
      <c r="Q42">
        <f t="shared" si="14"/>
        <v>1.8873791418627697E-13</v>
      </c>
    </row>
    <row r="43" spans="1:17" x14ac:dyDescent="0.25">
      <c r="A43">
        <v>4067.02</v>
      </c>
      <c r="B43">
        <v>0.79434099999999996</v>
      </c>
      <c r="C43" s="2">
        <v>51200</v>
      </c>
      <c r="D43">
        <v>10</v>
      </c>
      <c r="F43">
        <f t="shared" si="15"/>
        <v>5119.9925472813311</v>
      </c>
      <c r="G43">
        <f t="shared" si="16"/>
        <v>14752.816558561306</v>
      </c>
      <c r="H43">
        <f t="shared" si="17"/>
        <v>24588.027597602177</v>
      </c>
      <c r="I43">
        <f t="shared" si="18"/>
        <v>14752</v>
      </c>
      <c r="J43">
        <f t="shared" si="19"/>
        <v>24588</v>
      </c>
      <c r="K43">
        <f t="shared" si="10"/>
        <v>0.79432823472427994</v>
      </c>
      <c r="L43">
        <f t="shared" si="20"/>
        <v>0.79432823472427994</v>
      </c>
      <c r="M43">
        <f t="shared" si="21"/>
        <v>0.79434099999999996</v>
      </c>
      <c r="N43">
        <f t="shared" si="11"/>
        <v>-0.10000000000000085</v>
      </c>
      <c r="O43">
        <f t="shared" si="12"/>
        <v>-9.9993020713584124E-2</v>
      </c>
      <c r="P43">
        <f t="shared" si="13"/>
        <v>6.979286416727788E-3</v>
      </c>
      <c r="Q43">
        <f t="shared" si="14"/>
        <v>1.6070529992502436E-3</v>
      </c>
    </row>
    <row r="44" spans="1:17" x14ac:dyDescent="0.25">
      <c r="A44">
        <v>4522.6400000000003</v>
      </c>
      <c r="B44">
        <v>0.63094799999999995</v>
      </c>
      <c r="C44" s="2">
        <v>71680</v>
      </c>
      <c r="D44">
        <v>10</v>
      </c>
      <c r="F44">
        <f t="shared" si="15"/>
        <v>7168.007506165327</v>
      </c>
      <c r="G44">
        <f t="shared" si="16"/>
        <v>13266.587656766844</v>
      </c>
      <c r="H44">
        <f t="shared" si="17"/>
        <v>22110.979427944738</v>
      </c>
      <c r="I44">
        <f t="shared" si="18"/>
        <v>13266</v>
      </c>
      <c r="J44">
        <f t="shared" si="19"/>
        <v>22110</v>
      </c>
      <c r="K44">
        <f t="shared" si="10"/>
        <v>0.63095734448019192</v>
      </c>
      <c r="L44">
        <f t="shared" si="20"/>
        <v>0.63095734448019192</v>
      </c>
      <c r="M44">
        <f t="shared" si="21"/>
        <v>0.63094799999999995</v>
      </c>
      <c r="N44">
        <f t="shared" si="11"/>
        <v>-0.20000000000000093</v>
      </c>
      <c r="O44">
        <f t="shared" si="12"/>
        <v>-0.20000643195022832</v>
      </c>
      <c r="P44">
        <f t="shared" si="13"/>
        <v>3.215975113698962E-3</v>
      </c>
      <c r="Q44">
        <f t="shared" si="14"/>
        <v>1.4810003043331476E-3</v>
      </c>
    </row>
    <row r="45" spans="1:17" x14ac:dyDescent="0.25">
      <c r="A45">
        <v>4105.76</v>
      </c>
      <c r="B45">
        <v>0.50119199999999997</v>
      </c>
      <c r="C45" s="2">
        <v>81920</v>
      </c>
      <c r="D45">
        <v>10</v>
      </c>
      <c r="F45">
        <f t="shared" si="15"/>
        <v>8191.9902951363956</v>
      </c>
      <c r="G45">
        <f t="shared" si="16"/>
        <v>14613.615993141342</v>
      </c>
      <c r="H45">
        <f t="shared" si="17"/>
        <v>24356.026655235572</v>
      </c>
      <c r="I45">
        <f t="shared" si="18"/>
        <v>14613</v>
      </c>
      <c r="J45">
        <f t="shared" si="19"/>
        <v>24356</v>
      </c>
      <c r="K45">
        <f t="shared" si="10"/>
        <v>0.50118723362727124</v>
      </c>
      <c r="L45">
        <f t="shared" si="20"/>
        <v>0.50118723362727124</v>
      </c>
      <c r="M45">
        <f t="shared" si="21"/>
        <v>0.50119199999999997</v>
      </c>
      <c r="N45">
        <f t="shared" si="11"/>
        <v>-0.30000000000000088</v>
      </c>
      <c r="O45">
        <f t="shared" si="12"/>
        <v>-0.29999586980794313</v>
      </c>
      <c r="P45">
        <f t="shared" si="13"/>
        <v>1.376730685916553E-3</v>
      </c>
      <c r="Q45">
        <f t="shared" si="14"/>
        <v>9.5101638847227014E-4</v>
      </c>
    </row>
    <row r="46" spans="1:17" x14ac:dyDescent="0.25">
      <c r="A46">
        <v>4076.64</v>
      </c>
      <c r="B46">
        <v>0.39810899999999999</v>
      </c>
      <c r="C46" s="2">
        <v>102400</v>
      </c>
      <c r="D46">
        <v>10</v>
      </c>
      <c r="F46">
        <f t="shared" si="15"/>
        <v>10240.009645599572</v>
      </c>
      <c r="G46">
        <f t="shared" si="16"/>
        <v>14718.003061344638</v>
      </c>
      <c r="H46">
        <f t="shared" si="17"/>
        <v>24530.005102241063</v>
      </c>
      <c r="I46">
        <f t="shared" si="18"/>
        <v>14718</v>
      </c>
      <c r="J46">
        <f t="shared" si="19"/>
        <v>24530</v>
      </c>
      <c r="K46">
        <f t="shared" si="10"/>
        <v>0.39810717055349643</v>
      </c>
      <c r="L46">
        <f t="shared" si="20"/>
        <v>0.39810717055349643</v>
      </c>
      <c r="M46">
        <f t="shared" si="21"/>
        <v>0.39810899999999999</v>
      </c>
      <c r="N46">
        <f t="shared" si="11"/>
        <v>-0.40000000000000091</v>
      </c>
      <c r="O46">
        <f t="shared" si="12"/>
        <v>-0.39999800426429288</v>
      </c>
      <c r="P46">
        <f t="shared" si="13"/>
        <v>4.9893392700672726E-4</v>
      </c>
      <c r="Q46">
        <f t="shared" si="14"/>
        <v>4.5953618494778037E-4</v>
      </c>
    </row>
    <row r="47" spans="1:17" x14ac:dyDescent="0.25">
      <c r="A47">
        <v>4209.6400000000003</v>
      </c>
      <c r="B47">
        <v>0.31622899999999998</v>
      </c>
      <c r="C47" s="2">
        <v>133120</v>
      </c>
      <c r="D47">
        <v>10</v>
      </c>
      <c r="F47">
        <f t="shared" si="15"/>
        <v>13311.998583305138</v>
      </c>
      <c r="G47">
        <f t="shared" si="16"/>
        <v>14253.000256554003</v>
      </c>
      <c r="H47">
        <f t="shared" si="17"/>
        <v>23755.000427590006</v>
      </c>
      <c r="I47">
        <f t="shared" si="18"/>
        <v>14253</v>
      </c>
      <c r="J47">
        <f t="shared" si="19"/>
        <v>23755</v>
      </c>
      <c r="K47">
        <f t="shared" si="10"/>
        <v>0.31622776601683728</v>
      </c>
      <c r="L47">
        <f t="shared" si="20"/>
        <v>0.31622776601683728</v>
      </c>
      <c r="M47">
        <f t="shared" si="21"/>
        <v>0.31622899999999998</v>
      </c>
      <c r="N47">
        <f t="shared" si="11"/>
        <v>-0.50000000000000089</v>
      </c>
      <c r="O47">
        <f t="shared" si="12"/>
        <v>-0.49999830530051431</v>
      </c>
      <c r="P47">
        <f t="shared" si="13"/>
        <v>3.389398973152596E-4</v>
      </c>
      <c r="Q47">
        <f t="shared" si="14"/>
        <v>3.9021973884531812E-4</v>
      </c>
    </row>
    <row r="48" spans="1:17" x14ac:dyDescent="0.25">
      <c r="A48">
        <v>4115.3999999999996</v>
      </c>
      <c r="B48">
        <v>0.25118400000000002</v>
      </c>
      <c r="C48" s="2">
        <v>163840</v>
      </c>
      <c r="D48">
        <v>10</v>
      </c>
      <c r="F48">
        <f t="shared" si="15"/>
        <v>16384.005350659274</v>
      </c>
      <c r="G48">
        <f t="shared" si="16"/>
        <v>14579.384749963552</v>
      </c>
      <c r="H48">
        <f t="shared" si="17"/>
        <v>24298.974583272589</v>
      </c>
      <c r="I48">
        <f t="shared" si="18"/>
        <v>14579</v>
      </c>
      <c r="J48">
        <f t="shared" si="19"/>
        <v>24298</v>
      </c>
      <c r="K48">
        <f t="shared" si="10"/>
        <v>0.25118864315095746</v>
      </c>
      <c r="L48">
        <f t="shared" si="20"/>
        <v>0.25118864315095746</v>
      </c>
      <c r="M48">
        <f t="shared" si="21"/>
        <v>0.25118400000000002</v>
      </c>
      <c r="N48">
        <f t="shared" si="11"/>
        <v>-0.60000000000000098</v>
      </c>
      <c r="O48">
        <f t="shared" si="12"/>
        <v>-0.6000080278847475</v>
      </c>
      <c r="P48">
        <f t="shared" si="13"/>
        <v>1.3379807910866362E-3</v>
      </c>
      <c r="Q48">
        <f t="shared" si="14"/>
        <v>1.84847169011905E-3</v>
      </c>
    </row>
    <row r="49" spans="1:17" x14ac:dyDescent="0.25">
      <c r="A49">
        <v>4086.3</v>
      </c>
      <c r="B49">
        <v>0.19952600000000001</v>
      </c>
      <c r="C49" s="2">
        <v>204800</v>
      </c>
      <c r="D49">
        <v>10</v>
      </c>
      <c r="F49">
        <f t="shared" si="15"/>
        <v>20480.037689323697</v>
      </c>
      <c r="G49">
        <f t="shared" si="16"/>
        <v>14683.209749651272</v>
      </c>
      <c r="H49">
        <f t="shared" si="17"/>
        <v>24472.01624941879</v>
      </c>
      <c r="I49">
        <f t="shared" si="18"/>
        <v>14683</v>
      </c>
      <c r="J49">
        <f t="shared" si="19"/>
        <v>24472</v>
      </c>
      <c r="K49">
        <f t="shared" si="10"/>
        <v>0.1995262314968875</v>
      </c>
      <c r="L49">
        <f t="shared" si="20"/>
        <v>0.1995262314968875</v>
      </c>
      <c r="M49">
        <f t="shared" si="21"/>
        <v>0.19952600000000001</v>
      </c>
      <c r="N49">
        <f t="shared" si="11"/>
        <v>-0.70000000000000095</v>
      </c>
      <c r="O49">
        <f t="shared" si="12"/>
        <v>-0.70000050388301616</v>
      </c>
      <c r="P49">
        <f t="shared" si="13"/>
        <v>7.1983287885934904E-5</v>
      </c>
      <c r="Q49">
        <f t="shared" si="14"/>
        <v>1.1602328463584018E-4</v>
      </c>
    </row>
    <row r="50" spans="1:17" x14ac:dyDescent="0.25">
      <c r="A50">
        <v>4057.29</v>
      </c>
      <c r="B50">
        <v>0.15848799999999999</v>
      </c>
      <c r="C50" s="2">
        <v>256000</v>
      </c>
      <c r="D50">
        <v>10</v>
      </c>
      <c r="F50">
        <f t="shared" si="15"/>
        <v>25599.982333047297</v>
      </c>
      <c r="G50">
        <f t="shared" si="16"/>
        <v>14788.196061903389</v>
      </c>
      <c r="H50">
        <f t="shared" si="17"/>
        <v>24646.993436505647</v>
      </c>
      <c r="I50">
        <f t="shared" si="18"/>
        <v>14788</v>
      </c>
      <c r="J50">
        <f t="shared" si="19"/>
        <v>24646</v>
      </c>
      <c r="K50">
        <f t="shared" si="10"/>
        <v>0.15848931924611098</v>
      </c>
      <c r="L50">
        <f t="shared" si="20"/>
        <v>0.15848931924611098</v>
      </c>
      <c r="M50">
        <f t="shared" si="21"/>
        <v>0.15848799999999999</v>
      </c>
      <c r="N50">
        <f t="shared" si="11"/>
        <v>-0.80000000000000104</v>
      </c>
      <c r="O50">
        <f t="shared" si="12"/>
        <v>-0.80000361503029804</v>
      </c>
      <c r="P50">
        <f t="shared" si="13"/>
        <v>4.5187878712493686E-4</v>
      </c>
      <c r="Q50">
        <f t="shared" si="14"/>
        <v>8.3238802290754011E-4</v>
      </c>
    </row>
    <row r="51" spans="1:17" x14ac:dyDescent="0.25">
      <c r="A51">
        <v>4125.24</v>
      </c>
      <c r="B51">
        <v>0.125892</v>
      </c>
      <c r="C51" s="2">
        <v>327680</v>
      </c>
      <c r="D51">
        <v>10</v>
      </c>
      <c r="F51">
        <f t="shared" si="15"/>
        <v>32768.0869316557</v>
      </c>
      <c r="G51">
        <f t="shared" si="16"/>
        <v>14544.608313698112</v>
      </c>
      <c r="H51">
        <f t="shared" si="17"/>
        <v>24241.013856163521</v>
      </c>
      <c r="I51">
        <f t="shared" si="18"/>
        <v>14544</v>
      </c>
      <c r="J51">
        <f t="shared" si="19"/>
        <v>24241</v>
      </c>
      <c r="K51">
        <f t="shared" si="10"/>
        <v>0.12589254117941642</v>
      </c>
      <c r="L51">
        <f t="shared" si="20"/>
        <v>0.12589254117941642</v>
      </c>
      <c r="M51">
        <f t="shared" si="21"/>
        <v>0.125892</v>
      </c>
      <c r="N51">
        <f t="shared" si="11"/>
        <v>-0.90000000000000102</v>
      </c>
      <c r="O51">
        <f t="shared" si="12"/>
        <v>-0.90000186692346795</v>
      </c>
      <c r="P51">
        <f t="shared" si="13"/>
        <v>2.0743594077011864E-4</v>
      </c>
      <c r="Q51">
        <f t="shared" si="14"/>
        <v>4.2987409051318843E-4</v>
      </c>
    </row>
    <row r="52" spans="1:17" x14ac:dyDescent="0.25">
      <c r="A52">
        <v>4096.01</v>
      </c>
      <c r="B52">
        <v>0.1</v>
      </c>
      <c r="C52" s="2">
        <v>409600</v>
      </c>
      <c r="D52">
        <v>10</v>
      </c>
      <c r="F52">
        <f t="shared" si="15"/>
        <v>40960.1</v>
      </c>
      <c r="G52">
        <f t="shared" si="16"/>
        <v>14648.401737300444</v>
      </c>
      <c r="H52">
        <f t="shared" si="17"/>
        <v>24414.002895500744</v>
      </c>
      <c r="I52">
        <f t="shared" si="18"/>
        <v>14648</v>
      </c>
      <c r="J52">
        <f t="shared" si="19"/>
        <v>24414</v>
      </c>
      <c r="K52">
        <f t="shared" si="10"/>
        <v>9.9999999999999756E-2</v>
      </c>
      <c r="L52">
        <f t="shared" si="20"/>
        <v>9.9999999999999756E-2</v>
      </c>
      <c r="M52">
        <f t="shared" si="21"/>
        <v>0.1</v>
      </c>
      <c r="N52">
        <f t="shared" si="11"/>
        <v>-1.0000000000000011</v>
      </c>
      <c r="O52">
        <f t="shared" si="12"/>
        <v>-1</v>
      </c>
      <c r="P52">
        <f t="shared" si="13"/>
        <v>1.1102230246251554E-13</v>
      </c>
      <c r="Q52">
        <f t="shared" si="14"/>
        <v>2.4980018054066083E-13</v>
      </c>
    </row>
    <row r="53" spans="1:17" x14ac:dyDescent="0.25">
      <c r="A53">
        <v>4067.02</v>
      </c>
      <c r="B53">
        <v>7.9434099999999994E-2</v>
      </c>
      <c r="C53" s="2">
        <v>512000</v>
      </c>
      <c r="D53">
        <v>10</v>
      </c>
      <c r="F53">
        <f t="shared" si="15"/>
        <v>51199.925472813316</v>
      </c>
      <c r="G53">
        <f t="shared" si="16"/>
        <v>14752.816558561306</v>
      </c>
      <c r="H53">
        <f t="shared" si="17"/>
        <v>24588.027597602177</v>
      </c>
      <c r="I53">
        <f t="shared" si="18"/>
        <v>14752</v>
      </c>
      <c r="J53">
        <f t="shared" si="19"/>
        <v>24588</v>
      </c>
      <c r="K53">
        <f t="shared" si="10"/>
        <v>7.9432823472427957E-2</v>
      </c>
      <c r="L53">
        <f t="shared" si="20"/>
        <v>7.9432823472427957E-2</v>
      </c>
      <c r="M53">
        <f t="shared" si="21"/>
        <v>7.9434099999999994E-2</v>
      </c>
      <c r="N53">
        <f t="shared" si="11"/>
        <v>-1.100000000000001</v>
      </c>
      <c r="O53">
        <f t="shared" si="12"/>
        <v>-1.0999930207135842</v>
      </c>
      <c r="P53">
        <f t="shared" si="13"/>
        <v>6.3448058334520275E-4</v>
      </c>
      <c r="Q53">
        <f t="shared" si="14"/>
        <v>1.6070529992921751E-3</v>
      </c>
    </row>
    <row r="54" spans="1:17" x14ac:dyDescent="0.25">
      <c r="A54">
        <v>4005.77</v>
      </c>
      <c r="B54">
        <v>6.3094899999999995E-2</v>
      </c>
      <c r="C54" s="2">
        <v>634880</v>
      </c>
      <c r="D54">
        <v>10</v>
      </c>
      <c r="F54">
        <f t="shared" si="15"/>
        <v>63488.015671631154</v>
      </c>
      <c r="G54">
        <f t="shared" si="16"/>
        <v>14978.393667135158</v>
      </c>
      <c r="H54">
        <f t="shared" si="17"/>
        <v>24963.989445225263</v>
      </c>
      <c r="I54">
        <f t="shared" si="18"/>
        <v>14978</v>
      </c>
      <c r="J54">
        <f t="shared" si="19"/>
        <v>24963</v>
      </c>
      <c r="K54">
        <f t="shared" si="10"/>
        <v>6.3095734448019164E-2</v>
      </c>
      <c r="L54">
        <f t="shared" si="20"/>
        <v>6.3095734448019164E-2</v>
      </c>
      <c r="M54">
        <f t="shared" si="21"/>
        <v>6.3094899999999995E-2</v>
      </c>
      <c r="N54">
        <f t="shared" si="11"/>
        <v>-1.2000000000000011</v>
      </c>
      <c r="O54">
        <f t="shared" si="12"/>
        <v>-1.2000057436302118</v>
      </c>
      <c r="P54">
        <f t="shared" si="13"/>
        <v>4.7863585089791228E-4</v>
      </c>
      <c r="Q54">
        <f t="shared" si="14"/>
        <v>1.3225109850428882E-3</v>
      </c>
    </row>
    <row r="55" spans="1:17" x14ac:dyDescent="0.25">
      <c r="A55">
        <v>4003.04</v>
      </c>
      <c r="B55">
        <v>5.0118200000000002E-2</v>
      </c>
      <c r="C55" s="2">
        <v>798720</v>
      </c>
      <c r="D55">
        <v>10</v>
      </c>
      <c r="F55">
        <f t="shared" si="15"/>
        <v>79871.98263305545</v>
      </c>
      <c r="G55">
        <f t="shared" si="16"/>
        <v>14988.60865742036</v>
      </c>
      <c r="H55">
        <f t="shared" si="17"/>
        <v>24981.014429033934</v>
      </c>
      <c r="I55">
        <f t="shared" si="18"/>
        <v>14988</v>
      </c>
      <c r="J55">
        <f t="shared" si="19"/>
        <v>24981</v>
      </c>
      <c r="K55">
        <f t="shared" si="10"/>
        <v>5.0118723362727095E-2</v>
      </c>
      <c r="L55">
        <f t="shared" si="20"/>
        <v>5.0118723362727095E-2</v>
      </c>
      <c r="M55">
        <f t="shared" si="21"/>
        <v>5.0118200000000002E-2</v>
      </c>
      <c r="N55">
        <f t="shared" si="11"/>
        <v>-1.3000000000000012</v>
      </c>
      <c r="O55">
        <f t="shared" si="12"/>
        <v>-1.300004535126116</v>
      </c>
      <c r="P55">
        <f t="shared" si="13"/>
        <v>3.4885585498988463E-4</v>
      </c>
      <c r="Q55">
        <f t="shared" si="14"/>
        <v>1.0442459264293851E-3</v>
      </c>
    </row>
    <row r="56" spans="1:17" x14ac:dyDescent="0.25">
      <c r="A56">
        <v>4035.84</v>
      </c>
      <c r="B56">
        <v>3.9810600000000002E-2</v>
      </c>
      <c r="C56" s="2">
        <v>1013760</v>
      </c>
      <c r="D56">
        <v>10</v>
      </c>
      <c r="F56">
        <f t="shared" si="15"/>
        <v>101376.01543307562</v>
      </c>
      <c r="G56">
        <f t="shared" si="16"/>
        <v>14866.793529971455</v>
      </c>
      <c r="H56">
        <f t="shared" si="17"/>
        <v>24777.989216619091</v>
      </c>
      <c r="I56">
        <f t="shared" si="18"/>
        <v>14866</v>
      </c>
      <c r="J56">
        <f t="shared" si="19"/>
        <v>24777</v>
      </c>
      <c r="K56">
        <f t="shared" si="10"/>
        <v>3.9810717055349616E-2</v>
      </c>
      <c r="L56">
        <f t="shared" si="20"/>
        <v>3.9810717055349616E-2</v>
      </c>
      <c r="M56">
        <f t="shared" si="21"/>
        <v>3.9810600000000002E-2</v>
      </c>
      <c r="N56">
        <f t="shared" si="11"/>
        <v>-1.4000000000000012</v>
      </c>
      <c r="O56">
        <f t="shared" si="12"/>
        <v>-1.4000012769568337</v>
      </c>
      <c r="P56">
        <f t="shared" si="13"/>
        <v>9.1211202321187274E-5</v>
      </c>
      <c r="Q56">
        <f t="shared" si="14"/>
        <v>2.9402974443264423E-4</v>
      </c>
    </row>
    <row r="57" spans="1:17" x14ac:dyDescent="0.25">
      <c r="A57">
        <v>4015.26</v>
      </c>
      <c r="B57">
        <v>3.1622200000000003E-2</v>
      </c>
      <c r="C57" s="2">
        <v>1269760</v>
      </c>
      <c r="D57">
        <v>10</v>
      </c>
      <c r="F57">
        <f t="shared" si="15"/>
        <v>126975.98522556937</v>
      </c>
      <c r="G57">
        <f t="shared" si="16"/>
        <v>14942.99248367478</v>
      </c>
      <c r="H57">
        <f t="shared" si="17"/>
        <v>24904.987472791301</v>
      </c>
      <c r="I57">
        <f t="shared" si="18"/>
        <v>14942</v>
      </c>
      <c r="J57">
        <f t="shared" si="19"/>
        <v>24904</v>
      </c>
      <c r="K57">
        <f t="shared" si="10"/>
        <v>3.1622776601683708E-2</v>
      </c>
      <c r="L57">
        <f t="shared" si="20"/>
        <v>3.1622776601683708E-2</v>
      </c>
      <c r="M57">
        <f t="shared" si="21"/>
        <v>3.1622200000000003E-2</v>
      </c>
      <c r="N57">
        <f t="shared" si="11"/>
        <v>-1.5000000000000011</v>
      </c>
      <c r="O57">
        <f t="shared" si="12"/>
        <v>-1.5000079188875699</v>
      </c>
      <c r="P57">
        <f t="shared" si="13"/>
        <v>5.2792583791945881E-4</v>
      </c>
      <c r="Q57">
        <f t="shared" si="14"/>
        <v>1.823374623195773E-3</v>
      </c>
    </row>
    <row r="58" spans="1:17" x14ac:dyDescent="0.25">
      <c r="A58">
        <v>4012.52</v>
      </c>
      <c r="B58">
        <v>2.5118399999999999E-2</v>
      </c>
      <c r="C58" s="2">
        <v>1597440</v>
      </c>
      <c r="D58">
        <v>10</v>
      </c>
      <c r="F58">
        <f t="shared" si="15"/>
        <v>159744.25122619275</v>
      </c>
      <c r="G58">
        <f t="shared" si="16"/>
        <v>14953.196494970742</v>
      </c>
      <c r="H58">
        <f t="shared" si="17"/>
        <v>24921.994158284568</v>
      </c>
      <c r="I58">
        <f t="shared" si="18"/>
        <v>14953</v>
      </c>
      <c r="J58">
        <f t="shared" si="19"/>
        <v>24921</v>
      </c>
      <c r="K58">
        <f t="shared" si="10"/>
        <v>2.5118864315095732E-2</v>
      </c>
      <c r="L58">
        <f t="shared" si="20"/>
        <v>2.5118864315095732E-2</v>
      </c>
      <c r="M58">
        <f t="shared" si="21"/>
        <v>2.5118399999999999E-2</v>
      </c>
      <c r="N58">
        <f t="shared" si="11"/>
        <v>-1.6000000000000012</v>
      </c>
      <c r="O58">
        <f t="shared" si="12"/>
        <v>-1.6000080278847475</v>
      </c>
      <c r="P58">
        <f t="shared" si="13"/>
        <v>5.0174279664361133E-4</v>
      </c>
      <c r="Q58">
        <f t="shared" si="14"/>
        <v>1.848471690074852E-3</v>
      </c>
    </row>
    <row r="59" spans="1:17" x14ac:dyDescent="0.25">
      <c r="A59">
        <v>4004.65</v>
      </c>
      <c r="B59">
        <v>1.9952999999999999E-2</v>
      </c>
      <c r="C59" s="2">
        <v>2007040</v>
      </c>
      <c r="D59">
        <v>10</v>
      </c>
      <c r="F59">
        <f t="shared" si="15"/>
        <v>200704.15476369471</v>
      </c>
      <c r="G59">
        <f t="shared" si="16"/>
        <v>14982.582747555965</v>
      </c>
      <c r="H59">
        <f t="shared" si="17"/>
        <v>24970.971245926608</v>
      </c>
      <c r="I59">
        <f t="shared" si="18"/>
        <v>14982</v>
      </c>
      <c r="J59">
        <f t="shared" si="19"/>
        <v>24970</v>
      </c>
      <c r="K59">
        <f t="shared" si="10"/>
        <v>1.995262314968874E-2</v>
      </c>
      <c r="L59">
        <f t="shared" si="20"/>
        <v>1.995262314968874E-2</v>
      </c>
      <c r="M59">
        <f t="shared" si="21"/>
        <v>1.9952999999999999E-2</v>
      </c>
      <c r="N59">
        <f t="shared" si="11"/>
        <v>-1.7000000000000013</v>
      </c>
      <c r="O59">
        <f t="shared" si="12"/>
        <v>-1.6999917974461869</v>
      </c>
      <c r="P59">
        <f t="shared" si="13"/>
        <v>4.8250316555270204E-4</v>
      </c>
      <c r="Q59">
        <f t="shared" si="14"/>
        <v>1.888725649913514E-3</v>
      </c>
    </row>
    <row r="60" spans="1:17" x14ac:dyDescent="0.25">
      <c r="A60">
        <v>4008.66</v>
      </c>
      <c r="B60">
        <v>1.5848999999999999E-2</v>
      </c>
      <c r="C60" s="2">
        <v>2529280</v>
      </c>
      <c r="D60">
        <v>10</v>
      </c>
      <c r="F60">
        <f t="shared" si="15"/>
        <v>252928.26045807308</v>
      </c>
      <c r="G60">
        <f t="shared" si="16"/>
        <v>14967.595156486208</v>
      </c>
      <c r="H60">
        <f t="shared" si="17"/>
        <v>24945.991927477015</v>
      </c>
      <c r="I60">
        <f t="shared" si="18"/>
        <v>14967</v>
      </c>
      <c r="J60">
        <f t="shared" si="19"/>
        <v>24945</v>
      </c>
      <c r="K60">
        <f t="shared" si="10"/>
        <v>1.5848931924611089E-2</v>
      </c>
      <c r="L60">
        <f t="shared" si="20"/>
        <v>1.5848931924611089E-2</v>
      </c>
      <c r="M60">
        <f t="shared" si="21"/>
        <v>1.5848999999999999E-2</v>
      </c>
      <c r="N60">
        <f t="shared" si="11"/>
        <v>-1.8000000000000012</v>
      </c>
      <c r="O60">
        <f t="shared" si="12"/>
        <v>-1.7999981345933982</v>
      </c>
      <c r="P60">
        <f t="shared" si="13"/>
        <v>1.0363370016462795E-4</v>
      </c>
      <c r="Q60">
        <f t="shared" si="14"/>
        <v>4.2952666610664939E-4</v>
      </c>
    </row>
    <row r="61" spans="1:17" x14ac:dyDescent="0.25">
      <c r="A61">
        <v>4009.3</v>
      </c>
      <c r="B61">
        <v>1.25895E-2</v>
      </c>
      <c r="C61" s="2">
        <v>3184640</v>
      </c>
      <c r="D61">
        <v>10</v>
      </c>
      <c r="F61">
        <f t="shared" si="15"/>
        <v>318463.79919774417</v>
      </c>
      <c r="G61">
        <f t="shared" si="16"/>
        <v>14965.205896291123</v>
      </c>
      <c r="H61">
        <f t="shared" si="17"/>
        <v>24942.009827151869</v>
      </c>
      <c r="I61">
        <f t="shared" si="18"/>
        <v>14965</v>
      </c>
      <c r="J61">
        <f t="shared" si="19"/>
        <v>24942</v>
      </c>
      <c r="K61">
        <f t="shared" si="10"/>
        <v>1.2589254117941635E-2</v>
      </c>
      <c r="L61">
        <f t="shared" si="20"/>
        <v>1.2589254117941635E-2</v>
      </c>
      <c r="M61">
        <f t="shared" si="21"/>
        <v>1.25895E-2</v>
      </c>
      <c r="N61">
        <f t="shared" si="11"/>
        <v>-1.9000000000000012</v>
      </c>
      <c r="O61">
        <f t="shared" si="12"/>
        <v>-1.8999915178312132</v>
      </c>
      <c r="P61">
        <f t="shared" si="13"/>
        <v>4.4642993621133879E-4</v>
      </c>
      <c r="Q61">
        <f t="shared" si="14"/>
        <v>1.9531106137144077E-3</v>
      </c>
    </row>
    <row r="62" spans="1:17" x14ac:dyDescent="0.25">
      <c r="A62">
        <v>4003.84</v>
      </c>
      <c r="B62">
        <v>0.01</v>
      </c>
      <c r="C62" s="2">
        <v>4003840</v>
      </c>
      <c r="D62">
        <v>10</v>
      </c>
      <c r="F62">
        <f t="shared" si="15"/>
        <v>400384</v>
      </c>
      <c r="G62">
        <f t="shared" si="16"/>
        <v>14985.613810741688</v>
      </c>
      <c r="H62">
        <f t="shared" si="17"/>
        <v>24976.023017902811</v>
      </c>
      <c r="I62">
        <f t="shared" si="18"/>
        <v>14985</v>
      </c>
      <c r="J62">
        <f t="shared" si="19"/>
        <v>24976</v>
      </c>
      <c r="K62">
        <f t="shared" si="10"/>
        <v>9.9999999999999707E-3</v>
      </c>
      <c r="L62">
        <f t="shared" si="20"/>
        <v>9.9999999999999707E-3</v>
      </c>
      <c r="M62">
        <f t="shared" si="21"/>
        <v>0.01</v>
      </c>
      <c r="N62">
        <f t="shared" si="11"/>
        <v>-2.0000000000000013</v>
      </c>
      <c r="O62">
        <f t="shared" si="12"/>
        <v>-2</v>
      </c>
      <c r="P62">
        <f t="shared" si="13"/>
        <v>6.6613381477509355E-14</v>
      </c>
      <c r="Q62">
        <f t="shared" si="14"/>
        <v>2.9490299091605806E-13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sqref="A1:D1048576"/>
    </sheetView>
  </sheetViews>
  <sheetFormatPr defaultRowHeight="15" x14ac:dyDescent="0.25"/>
  <cols>
    <col min="1" max="1" width="8" bestFit="1" customWidth="1"/>
    <col min="2" max="2" width="11" bestFit="1" customWidth="1"/>
    <col min="3" max="3" width="10.140625" bestFit="1" customWidth="1"/>
    <col min="4" max="4" width="9.42578125" customWidth="1"/>
    <col min="5" max="5" width="10.140625" bestFit="1" customWidth="1"/>
    <col min="6" max="6" width="10.140625" customWidth="1"/>
    <col min="7" max="7" width="12.7109375" bestFit="1" customWidth="1"/>
    <col min="8" max="8" width="10.140625" customWidth="1"/>
    <col min="9" max="9" width="9.42578125" customWidth="1"/>
    <col min="10" max="10" width="12" bestFit="1" customWidth="1"/>
    <col min="16" max="16" width="11" bestFit="1" customWidth="1"/>
  </cols>
  <sheetData>
    <row r="1" spans="1:20" x14ac:dyDescent="0.25">
      <c r="A1" t="s">
        <v>0</v>
      </c>
      <c r="B1" t="s">
        <v>1</v>
      </c>
      <c r="C1" s="2" t="s">
        <v>2</v>
      </c>
      <c r="D1" t="s">
        <v>3</v>
      </c>
      <c r="E1" t="s">
        <v>10</v>
      </c>
      <c r="F1" t="s">
        <v>11</v>
      </c>
      <c r="I1" t="s">
        <v>6</v>
      </c>
      <c r="L1" t="s">
        <v>5</v>
      </c>
      <c r="M1" t="s">
        <v>4</v>
      </c>
      <c r="P1" t="s">
        <v>1</v>
      </c>
    </row>
    <row r="2" spans="1:20" x14ac:dyDescent="0.25">
      <c r="A2">
        <v>408163</v>
      </c>
      <c r="B2">
        <v>9964.92</v>
      </c>
      <c r="C2" s="2">
        <v>4096</v>
      </c>
      <c r="D2">
        <v>100</v>
      </c>
      <c r="E2" s="2">
        <f>IF(INT(C2/D2)=C2/D2,C2/D2,C2)</f>
        <v>4096</v>
      </c>
      <c r="F2" s="2">
        <f>IF(E2*10&lt;16777008,A2*10,A2)</f>
        <v>4081630</v>
      </c>
      <c r="G2" s="2"/>
      <c r="H2" s="2"/>
      <c r="I2">
        <f t="shared" ref="I2:I33" si="0">A2/B2</f>
        <v>40.959987636629293</v>
      </c>
      <c r="J2">
        <f>60*10^6/A2</f>
        <v>147.0000955500621</v>
      </c>
      <c r="K2">
        <f>100*10^6/A2</f>
        <v>245.00015925010351</v>
      </c>
      <c r="L2">
        <f>INT(J2)</f>
        <v>147</v>
      </c>
      <c r="M2">
        <f>INT(K2)</f>
        <v>245</v>
      </c>
      <c r="N2">
        <v>10000</v>
      </c>
      <c r="O2">
        <f>N2</f>
        <v>10000</v>
      </c>
      <c r="P2">
        <v>9964.92</v>
      </c>
      <c r="Q2">
        <f>LOG(N2)</f>
        <v>4</v>
      </c>
      <c r="R2">
        <f>LOG(P2)</f>
        <v>3.9984738164636999</v>
      </c>
      <c r="S2">
        <f>ABS((R2-Q2)/Q2)*100</f>
        <v>3.8154588407501855E-2</v>
      </c>
      <c r="T2">
        <f>ABS(P2-O2)/O2*100</f>
        <v>0.35079999999999928</v>
      </c>
    </row>
    <row r="3" spans="1:20" x14ac:dyDescent="0.25">
      <c r="A3">
        <v>327869</v>
      </c>
      <c r="B3">
        <v>8004.61</v>
      </c>
      <c r="C3" s="2">
        <v>4096</v>
      </c>
      <c r="D3">
        <v>100</v>
      </c>
      <c r="E3" s="2">
        <f t="shared" ref="E3:E62" si="1">IF(INT(C3/D3)=C3/D3,C3/D3,C3)</f>
        <v>4096</v>
      </c>
      <c r="F3" s="2">
        <f t="shared" ref="F3:F62" si="2">IF(E3*10&lt;16777008,A3*10,A3)</f>
        <v>3278690</v>
      </c>
      <c r="G3" s="2"/>
      <c r="H3" s="2"/>
      <c r="I3">
        <f t="shared" si="0"/>
        <v>40.960021787444987</v>
      </c>
      <c r="J3">
        <f t="shared" ref="J3:J62" si="3">60*10^6/A3</f>
        <v>182.99991765003705</v>
      </c>
      <c r="K3">
        <f t="shared" ref="K3:K62" si="4">100*10^6/A3</f>
        <v>304.99986275006177</v>
      </c>
      <c r="L3">
        <f t="shared" ref="L3:M62" si="5">INT(J3)</f>
        <v>182</v>
      </c>
      <c r="M3">
        <f t="shared" si="5"/>
        <v>304</v>
      </c>
      <c r="N3">
        <f>N2/10^0.1</f>
        <v>7943.2823472428145</v>
      </c>
      <c r="O3">
        <f t="shared" ref="O3:O62" si="6">N3</f>
        <v>7943.2823472428145</v>
      </c>
      <c r="P3">
        <v>8004.61</v>
      </c>
      <c r="Q3">
        <f t="shared" ref="Q3:Q62" si="7">LOG(N3)</f>
        <v>3.9</v>
      </c>
      <c r="R3">
        <f t="shared" ref="R3:R62" si="8">LOG(P3)</f>
        <v>3.9033401771080345</v>
      </c>
      <c r="S3">
        <f t="shared" ref="S3:S62" si="9">ABS((R3-Q3)/Q3)*100</f>
        <v>8.5645566872681572E-2</v>
      </c>
      <c r="T3">
        <f t="shared" ref="T3:T62" si="10">ABS(P3-O3)/O3*100</f>
        <v>0.77206940501709087</v>
      </c>
    </row>
    <row r="4" spans="1:20" x14ac:dyDescent="0.25">
      <c r="A4">
        <v>259740</v>
      </c>
      <c r="B4">
        <v>6341.31</v>
      </c>
      <c r="C4" s="2">
        <v>4096</v>
      </c>
      <c r="D4">
        <v>100</v>
      </c>
      <c r="E4" s="2">
        <f t="shared" si="1"/>
        <v>4096</v>
      </c>
      <c r="F4" s="2">
        <f t="shared" si="2"/>
        <v>2597400</v>
      </c>
      <c r="G4" s="2"/>
      <c r="H4" s="2"/>
      <c r="I4">
        <f t="shared" si="0"/>
        <v>40.959990916703326</v>
      </c>
      <c r="J4">
        <f t="shared" si="3"/>
        <v>231.000231000231</v>
      </c>
      <c r="K4">
        <f t="shared" si="4"/>
        <v>385.00038500038499</v>
      </c>
      <c r="L4">
        <f t="shared" si="5"/>
        <v>231</v>
      </c>
      <c r="M4">
        <f t="shared" si="5"/>
        <v>385</v>
      </c>
      <c r="N4">
        <f t="shared" ref="N4:N62" si="11">N3/10^0.1</f>
        <v>6309.5734448019321</v>
      </c>
      <c r="O4">
        <f t="shared" si="6"/>
        <v>6309.5734448019321</v>
      </c>
      <c r="P4">
        <v>6341.31</v>
      </c>
      <c r="Q4">
        <f t="shared" si="7"/>
        <v>3.8</v>
      </c>
      <c r="R4">
        <f t="shared" si="8"/>
        <v>3.8021789845382559</v>
      </c>
      <c r="S4">
        <f t="shared" si="9"/>
        <v>5.7341698375159102E-2</v>
      </c>
      <c r="T4">
        <f t="shared" si="10"/>
        <v>0.5029905028558489</v>
      </c>
    </row>
    <row r="5" spans="1:20" x14ac:dyDescent="0.25">
      <c r="A5">
        <v>206186</v>
      </c>
      <c r="B5">
        <v>5033.83</v>
      </c>
      <c r="C5" s="2">
        <v>4096</v>
      </c>
      <c r="D5">
        <v>100</v>
      </c>
      <c r="E5" s="2">
        <f t="shared" si="1"/>
        <v>4096</v>
      </c>
      <c r="F5" s="2">
        <f t="shared" si="2"/>
        <v>2061860</v>
      </c>
      <c r="G5" s="2"/>
      <c r="H5" s="2"/>
      <c r="I5">
        <f t="shared" si="0"/>
        <v>40.960064205585013</v>
      </c>
      <c r="J5">
        <f t="shared" si="3"/>
        <v>290.99938890128328</v>
      </c>
      <c r="K5">
        <f t="shared" si="4"/>
        <v>484.99898150213886</v>
      </c>
      <c r="L5">
        <f t="shared" si="5"/>
        <v>290</v>
      </c>
      <c r="M5">
        <f t="shared" si="5"/>
        <v>484</v>
      </c>
      <c r="N5">
        <f t="shared" si="11"/>
        <v>5011.8723362727224</v>
      </c>
      <c r="O5">
        <f t="shared" si="6"/>
        <v>5011.8723362727224</v>
      </c>
      <c r="P5">
        <v>5033.83</v>
      </c>
      <c r="Q5">
        <f t="shared" si="7"/>
        <v>3.7</v>
      </c>
      <c r="R5">
        <f t="shared" si="8"/>
        <v>3.7018985446830261</v>
      </c>
      <c r="S5">
        <f t="shared" si="9"/>
        <v>5.1312018460161375E-2</v>
      </c>
      <c r="T5">
        <f t="shared" si="10"/>
        <v>0.43811298959796058</v>
      </c>
    </row>
    <row r="6" spans="1:20" x14ac:dyDescent="0.25">
      <c r="A6">
        <v>162602</v>
      </c>
      <c r="B6">
        <v>3969.77</v>
      </c>
      <c r="C6" s="2">
        <v>4096</v>
      </c>
      <c r="D6">
        <v>100</v>
      </c>
      <c r="E6" s="2">
        <f t="shared" si="1"/>
        <v>4096</v>
      </c>
      <c r="F6" s="2">
        <f t="shared" si="2"/>
        <v>1626020</v>
      </c>
      <c r="G6" s="2"/>
      <c r="H6" s="2"/>
      <c r="I6">
        <f t="shared" si="0"/>
        <v>40.960055620350801</v>
      </c>
      <c r="J6">
        <f t="shared" si="3"/>
        <v>368.999151301952</v>
      </c>
      <c r="K6">
        <f t="shared" si="4"/>
        <v>614.99858550325337</v>
      </c>
      <c r="L6">
        <f t="shared" si="5"/>
        <v>368</v>
      </c>
      <c r="M6">
        <f t="shared" si="5"/>
        <v>614</v>
      </c>
      <c r="N6">
        <f t="shared" si="11"/>
        <v>3981.0717055349719</v>
      </c>
      <c r="O6">
        <f t="shared" si="6"/>
        <v>3981.0717055349719</v>
      </c>
      <c r="P6">
        <v>3969.77</v>
      </c>
      <c r="Q6">
        <f t="shared" si="7"/>
        <v>3.6</v>
      </c>
      <c r="R6">
        <f t="shared" si="8"/>
        <v>3.5987653453967616</v>
      </c>
      <c r="S6">
        <f t="shared" si="9"/>
        <v>3.4295961201068356E-2</v>
      </c>
      <c r="T6">
        <f t="shared" si="10"/>
        <v>0.28388600786212681</v>
      </c>
    </row>
    <row r="7" spans="1:20" x14ac:dyDescent="0.25">
      <c r="A7">
        <v>129870</v>
      </c>
      <c r="B7">
        <v>3170.66</v>
      </c>
      <c r="C7" s="2">
        <v>4096</v>
      </c>
      <c r="D7">
        <v>100</v>
      </c>
      <c r="E7" s="2">
        <f t="shared" si="1"/>
        <v>4096</v>
      </c>
      <c r="F7" s="2">
        <f t="shared" si="2"/>
        <v>1298700</v>
      </c>
      <c r="G7" s="2"/>
      <c r="H7" s="2"/>
      <c r="I7">
        <f t="shared" si="0"/>
        <v>40.959926324487647</v>
      </c>
      <c r="J7">
        <f t="shared" si="3"/>
        <v>462.00046200046199</v>
      </c>
      <c r="K7">
        <f t="shared" si="4"/>
        <v>770.00077000076999</v>
      </c>
      <c r="L7">
        <f t="shared" si="5"/>
        <v>462</v>
      </c>
      <c r="M7">
        <f t="shared" si="5"/>
        <v>770</v>
      </c>
      <c r="N7">
        <f t="shared" si="11"/>
        <v>3162.2776601683786</v>
      </c>
      <c r="O7">
        <f t="shared" si="6"/>
        <v>3162.2776601683786</v>
      </c>
      <c r="P7">
        <v>3170.66</v>
      </c>
      <c r="Q7">
        <f t="shared" si="7"/>
        <v>3.5</v>
      </c>
      <c r="R7">
        <f t="shared" si="8"/>
        <v>3.501149673739294</v>
      </c>
      <c r="S7">
        <f t="shared" si="9"/>
        <v>3.2847821122685063E-2</v>
      </c>
      <c r="T7">
        <f t="shared" si="10"/>
        <v>0.2650728598947551</v>
      </c>
    </row>
    <row r="8" spans="1:20" x14ac:dyDescent="0.25">
      <c r="A8">
        <v>103093</v>
      </c>
      <c r="B8">
        <v>2516.91</v>
      </c>
      <c r="C8" s="2">
        <v>4096</v>
      </c>
      <c r="D8">
        <v>100</v>
      </c>
      <c r="E8" s="2">
        <f t="shared" si="1"/>
        <v>4096</v>
      </c>
      <c r="F8" s="2">
        <f t="shared" si="2"/>
        <v>1030930</v>
      </c>
      <c r="G8" s="2"/>
      <c r="H8" s="2"/>
      <c r="I8">
        <f t="shared" si="0"/>
        <v>40.960145575328482</v>
      </c>
      <c r="J8">
        <f t="shared" si="3"/>
        <v>581.99877780256656</v>
      </c>
      <c r="K8">
        <f t="shared" si="4"/>
        <v>969.99796300427772</v>
      </c>
      <c r="L8">
        <f t="shared" si="5"/>
        <v>581</v>
      </c>
      <c r="M8">
        <f t="shared" si="5"/>
        <v>969</v>
      </c>
      <c r="N8">
        <f t="shared" si="11"/>
        <v>2511.8864315095793</v>
      </c>
      <c r="O8">
        <f t="shared" si="6"/>
        <v>2511.8864315095793</v>
      </c>
      <c r="P8">
        <v>2516.91</v>
      </c>
      <c r="Q8">
        <f t="shared" si="7"/>
        <v>3.4</v>
      </c>
      <c r="R8">
        <f t="shared" si="8"/>
        <v>3.4008676862666016</v>
      </c>
      <c r="S8">
        <f t="shared" si="9"/>
        <v>2.5520184311815276E-2</v>
      </c>
      <c r="T8">
        <f t="shared" si="10"/>
        <v>0.19999186378030212</v>
      </c>
    </row>
    <row r="9" spans="1:20" x14ac:dyDescent="0.25">
      <c r="A9">
        <v>81632.7</v>
      </c>
      <c r="B9">
        <v>1992.98</v>
      </c>
      <c r="C9" s="2">
        <v>4096</v>
      </c>
      <c r="D9">
        <v>100</v>
      </c>
      <c r="E9" s="2">
        <f t="shared" si="1"/>
        <v>4096</v>
      </c>
      <c r="F9" s="2">
        <f t="shared" si="2"/>
        <v>816327</v>
      </c>
      <c r="G9" s="2"/>
      <c r="H9" s="2"/>
      <c r="I9">
        <f t="shared" si="0"/>
        <v>40.960120021274669</v>
      </c>
      <c r="J9">
        <f t="shared" si="3"/>
        <v>734.99957737524301</v>
      </c>
      <c r="K9">
        <f t="shared" si="4"/>
        <v>1224.999295625405</v>
      </c>
      <c r="L9">
        <f t="shared" si="5"/>
        <v>734</v>
      </c>
      <c r="M9">
        <f t="shared" si="5"/>
        <v>1224</v>
      </c>
      <c r="N9">
        <f t="shared" si="11"/>
        <v>1995.2623149688789</v>
      </c>
      <c r="O9">
        <f t="shared" si="6"/>
        <v>1995.2623149688789</v>
      </c>
      <c r="P9">
        <v>1992.98</v>
      </c>
      <c r="Q9">
        <f t="shared" si="7"/>
        <v>3.3</v>
      </c>
      <c r="R9">
        <f t="shared" si="8"/>
        <v>3.2995029404801062</v>
      </c>
      <c r="S9">
        <f t="shared" si="9"/>
        <v>1.5062409693746972E-2</v>
      </c>
      <c r="T9">
        <f t="shared" si="10"/>
        <v>0.11438671255184985</v>
      </c>
    </row>
    <row r="10" spans="1:20" x14ac:dyDescent="0.25">
      <c r="A10">
        <v>64935.1</v>
      </c>
      <c r="B10">
        <v>1585.33</v>
      </c>
      <c r="C10" s="2">
        <v>4096</v>
      </c>
      <c r="D10">
        <v>100</v>
      </c>
      <c r="E10" s="2">
        <f t="shared" si="1"/>
        <v>4096</v>
      </c>
      <c r="F10" s="2">
        <f t="shared" si="2"/>
        <v>649351</v>
      </c>
      <c r="G10" s="2"/>
      <c r="H10" s="2"/>
      <c r="I10">
        <f t="shared" si="0"/>
        <v>40.959989402837266</v>
      </c>
      <c r="J10">
        <f t="shared" si="3"/>
        <v>923.99950104026948</v>
      </c>
      <c r="K10">
        <f t="shared" si="4"/>
        <v>1539.9991684004492</v>
      </c>
      <c r="L10">
        <f t="shared" si="5"/>
        <v>923</v>
      </c>
      <c r="M10">
        <f t="shared" si="5"/>
        <v>1539</v>
      </c>
      <c r="N10">
        <f t="shared" si="11"/>
        <v>1584.8931924611129</v>
      </c>
      <c r="O10">
        <f t="shared" si="6"/>
        <v>1584.8931924611129</v>
      </c>
      <c r="P10">
        <v>1585.33</v>
      </c>
      <c r="Q10">
        <f t="shared" si="7"/>
        <v>3.1999999999999997</v>
      </c>
      <c r="R10">
        <f t="shared" si="8"/>
        <v>3.2001196780753127</v>
      </c>
      <c r="S10">
        <f t="shared" si="9"/>
        <v>3.7399398535309381E-3</v>
      </c>
      <c r="T10">
        <f t="shared" si="10"/>
        <v>2.756069247850854E-2</v>
      </c>
    </row>
    <row r="11" spans="1:20" x14ac:dyDescent="0.25">
      <c r="A11">
        <v>51546.400000000001</v>
      </c>
      <c r="B11" s="3">
        <v>1258.46</v>
      </c>
      <c r="C11" s="2">
        <v>4096</v>
      </c>
      <c r="D11">
        <v>100</v>
      </c>
      <c r="E11" s="2">
        <f t="shared" si="1"/>
        <v>4096</v>
      </c>
      <c r="F11" s="2">
        <f t="shared" si="2"/>
        <v>515464</v>
      </c>
      <c r="G11" s="2"/>
      <c r="H11" s="2"/>
      <c r="I11">
        <f t="shared" si="0"/>
        <v>40.959903373965005</v>
      </c>
      <c r="J11">
        <f t="shared" si="3"/>
        <v>1163.9998137600298</v>
      </c>
      <c r="K11">
        <f t="shared" si="4"/>
        <v>1939.9996896000496</v>
      </c>
      <c r="L11">
        <f t="shared" si="5"/>
        <v>1163</v>
      </c>
      <c r="M11">
        <f t="shared" si="5"/>
        <v>1939</v>
      </c>
      <c r="N11">
        <f t="shared" si="11"/>
        <v>1258.9254117941666</v>
      </c>
      <c r="O11">
        <f t="shared" si="6"/>
        <v>1258.9254117941666</v>
      </c>
      <c r="P11">
        <v>1258.46</v>
      </c>
      <c r="Q11">
        <f t="shared" si="7"/>
        <v>3.0999999999999996</v>
      </c>
      <c r="R11">
        <f t="shared" si="8"/>
        <v>3.0998394161057936</v>
      </c>
      <c r="S11">
        <f t="shared" si="9"/>
        <v>5.1801256195494992E-3</v>
      </c>
      <c r="T11">
        <f t="shared" si="10"/>
        <v>3.6968972888020389E-2</v>
      </c>
    </row>
    <row r="12" spans="1:20" x14ac:dyDescent="0.25">
      <c r="A12">
        <v>81967.199999999997</v>
      </c>
      <c r="B12" s="3">
        <v>1000.58</v>
      </c>
      <c r="C12" s="2">
        <v>8192</v>
      </c>
      <c r="D12">
        <v>100</v>
      </c>
      <c r="E12" s="2">
        <f t="shared" si="1"/>
        <v>8192</v>
      </c>
      <c r="F12" s="2">
        <f t="shared" si="2"/>
        <v>819672</v>
      </c>
      <c r="G12" s="2"/>
      <c r="H12" s="2"/>
      <c r="I12">
        <f t="shared" si="0"/>
        <v>81.919686581782557</v>
      </c>
      <c r="J12">
        <f t="shared" si="3"/>
        <v>732.00011712001879</v>
      </c>
      <c r="K12">
        <f t="shared" si="4"/>
        <v>1220.0001952000314</v>
      </c>
      <c r="L12">
        <f t="shared" si="5"/>
        <v>732</v>
      </c>
      <c r="M12">
        <f t="shared" si="5"/>
        <v>1220</v>
      </c>
      <c r="N12">
        <f t="shared" si="11"/>
        <v>999.99999999999943</v>
      </c>
      <c r="O12">
        <f t="shared" si="6"/>
        <v>999.99999999999943</v>
      </c>
      <c r="P12">
        <v>1000.58</v>
      </c>
      <c r="Q12">
        <f t="shared" si="7"/>
        <v>2.9999999999999996</v>
      </c>
      <c r="R12">
        <f t="shared" si="8"/>
        <v>3.0002518177794051</v>
      </c>
      <c r="S12">
        <f t="shared" si="9"/>
        <v>8.3939259801842549E-3</v>
      </c>
      <c r="T12">
        <f t="shared" si="10"/>
        <v>5.8000000000060968E-2</v>
      </c>
    </row>
    <row r="13" spans="1:20" x14ac:dyDescent="0.25">
      <c r="A13">
        <v>65146.6</v>
      </c>
      <c r="B13" s="3">
        <v>795.24599999999998</v>
      </c>
      <c r="C13" s="2">
        <v>8192</v>
      </c>
      <c r="D13">
        <v>100</v>
      </c>
      <c r="E13" s="2">
        <f t="shared" si="1"/>
        <v>8192</v>
      </c>
      <c r="F13" s="2">
        <f t="shared" si="2"/>
        <v>651466</v>
      </c>
      <c r="G13" s="2"/>
      <c r="H13" s="2"/>
      <c r="I13">
        <f t="shared" si="0"/>
        <v>81.92005995629026</v>
      </c>
      <c r="J13">
        <f t="shared" si="3"/>
        <v>920.99971449008854</v>
      </c>
      <c r="K13">
        <f t="shared" si="4"/>
        <v>1534.9995241501476</v>
      </c>
      <c r="L13">
        <f t="shared" si="5"/>
        <v>920</v>
      </c>
      <c r="M13">
        <f t="shared" si="5"/>
        <v>1534</v>
      </c>
      <c r="N13">
        <f t="shared" si="11"/>
        <v>794.32823472428106</v>
      </c>
      <c r="O13">
        <f t="shared" si="6"/>
        <v>794.32823472428106</v>
      </c>
      <c r="P13">
        <v>795.24599999999998</v>
      </c>
      <c r="Q13">
        <f t="shared" si="7"/>
        <v>2.9</v>
      </c>
      <c r="R13">
        <f t="shared" si="8"/>
        <v>2.9005014933313702</v>
      </c>
      <c r="S13">
        <f t="shared" si="9"/>
        <v>1.7292873495527036E-2</v>
      </c>
      <c r="T13">
        <f t="shared" si="10"/>
        <v>0.11553980276648303</v>
      </c>
    </row>
    <row r="14" spans="1:20" x14ac:dyDescent="0.25">
      <c r="A14">
        <v>51679.6</v>
      </c>
      <c r="B14" s="3">
        <v>630.85400000000004</v>
      </c>
      <c r="C14" s="2">
        <v>8192</v>
      </c>
      <c r="D14">
        <v>100</v>
      </c>
      <c r="E14" s="2">
        <f t="shared" si="1"/>
        <v>8192</v>
      </c>
      <c r="F14" s="2">
        <f t="shared" si="2"/>
        <v>516796</v>
      </c>
      <c r="G14" s="2"/>
      <c r="H14" s="2"/>
      <c r="I14">
        <f t="shared" si="0"/>
        <v>81.920063913361886</v>
      </c>
      <c r="J14">
        <f t="shared" si="3"/>
        <v>1160.9996981400784</v>
      </c>
      <c r="K14">
        <f t="shared" si="4"/>
        <v>1934.9994969001309</v>
      </c>
      <c r="L14">
        <f t="shared" si="5"/>
        <v>1160</v>
      </c>
      <c r="M14">
        <f t="shared" si="5"/>
        <v>1934</v>
      </c>
      <c r="N14">
        <f t="shared" si="11"/>
        <v>630.95734448019289</v>
      </c>
      <c r="O14">
        <f t="shared" si="6"/>
        <v>630.95734448019289</v>
      </c>
      <c r="P14">
        <v>630.85400000000004</v>
      </c>
      <c r="Q14">
        <f t="shared" si="7"/>
        <v>2.8</v>
      </c>
      <c r="R14">
        <f t="shared" si="8"/>
        <v>2.7999288610967406</v>
      </c>
      <c r="S14">
        <f t="shared" si="9"/>
        <v>2.5406751164025465E-3</v>
      </c>
      <c r="T14">
        <f t="shared" si="10"/>
        <v>1.637899631360731E-2</v>
      </c>
    </row>
    <row r="15" spans="1:20" x14ac:dyDescent="0.25">
      <c r="A15">
        <v>61538.5</v>
      </c>
      <c r="B15" s="3">
        <v>500.80099999999999</v>
      </c>
      <c r="C15" s="2">
        <v>12288</v>
      </c>
      <c r="D15">
        <v>100</v>
      </c>
      <c r="E15" s="2">
        <f t="shared" si="1"/>
        <v>12288</v>
      </c>
      <c r="F15" s="2">
        <f t="shared" si="2"/>
        <v>615385</v>
      </c>
      <c r="G15" s="2"/>
      <c r="H15" s="2"/>
      <c r="I15">
        <f t="shared" si="0"/>
        <v>122.88014600609823</v>
      </c>
      <c r="J15">
        <f t="shared" si="3"/>
        <v>974.9993906253809</v>
      </c>
      <c r="K15">
        <f t="shared" si="4"/>
        <v>1624.9989843756348</v>
      </c>
      <c r="L15">
        <f t="shared" si="5"/>
        <v>974</v>
      </c>
      <c r="M15">
        <f t="shared" si="5"/>
        <v>1624</v>
      </c>
      <c r="N15">
        <f t="shared" si="11"/>
        <v>501.18723362727195</v>
      </c>
      <c r="O15">
        <f t="shared" si="6"/>
        <v>501.18723362727195</v>
      </c>
      <c r="P15">
        <v>500.80099999999999</v>
      </c>
      <c r="Q15">
        <f t="shared" si="7"/>
        <v>2.6999999999999997</v>
      </c>
      <c r="R15">
        <f t="shared" si="8"/>
        <v>2.6996651874029491</v>
      </c>
      <c r="S15">
        <f t="shared" si="9"/>
        <v>1.2400466557429383E-2</v>
      </c>
      <c r="T15">
        <f t="shared" si="10"/>
        <v>7.7063740126948499E-2</v>
      </c>
    </row>
    <row r="16" spans="1:20" x14ac:dyDescent="0.25">
      <c r="A16">
        <v>65146.6</v>
      </c>
      <c r="B16" s="3">
        <v>397.62299999999999</v>
      </c>
      <c r="C16" s="2">
        <v>16384</v>
      </c>
      <c r="D16">
        <v>100</v>
      </c>
      <c r="E16" s="2">
        <f t="shared" si="1"/>
        <v>16384</v>
      </c>
      <c r="F16" s="2">
        <f t="shared" si="2"/>
        <v>651466</v>
      </c>
      <c r="G16" s="2"/>
      <c r="H16" s="2"/>
      <c r="I16">
        <f t="shared" si="0"/>
        <v>163.84011991258052</v>
      </c>
      <c r="J16">
        <f t="shared" si="3"/>
        <v>920.99971449008854</v>
      </c>
      <c r="K16">
        <f t="shared" si="4"/>
        <v>1534.9995241501476</v>
      </c>
      <c r="L16">
        <f t="shared" si="5"/>
        <v>920</v>
      </c>
      <c r="M16">
        <f t="shared" si="5"/>
        <v>1534</v>
      </c>
      <c r="N16">
        <f t="shared" si="11"/>
        <v>398.10717055349699</v>
      </c>
      <c r="O16">
        <f t="shared" si="6"/>
        <v>398.10717055349699</v>
      </c>
      <c r="P16">
        <v>397.62299999999999</v>
      </c>
      <c r="Q16">
        <f t="shared" si="7"/>
        <v>2.5999999999999996</v>
      </c>
      <c r="R16">
        <f t="shared" si="8"/>
        <v>2.5994714976673889</v>
      </c>
      <c r="S16">
        <f t="shared" si="9"/>
        <v>2.032701279271935E-2</v>
      </c>
      <c r="T16">
        <f t="shared" si="10"/>
        <v>0.12161814438655849</v>
      </c>
    </row>
    <row r="17" spans="1:20" x14ac:dyDescent="0.25">
      <c r="A17">
        <v>51813.5</v>
      </c>
      <c r="B17" s="3">
        <v>316.24400000000003</v>
      </c>
      <c r="C17" s="2">
        <v>16384</v>
      </c>
      <c r="D17">
        <v>100</v>
      </c>
      <c r="E17" s="2">
        <f t="shared" si="1"/>
        <v>16384</v>
      </c>
      <c r="F17" s="2">
        <f t="shared" si="2"/>
        <v>518135</v>
      </c>
      <c r="G17" s="2"/>
      <c r="H17" s="2"/>
      <c r="I17">
        <f t="shared" si="0"/>
        <v>163.84026258205688</v>
      </c>
      <c r="J17">
        <f t="shared" si="3"/>
        <v>1157.9993631003504</v>
      </c>
      <c r="K17">
        <f t="shared" si="4"/>
        <v>1929.9989385005838</v>
      </c>
      <c r="L17">
        <f t="shared" si="5"/>
        <v>1157</v>
      </c>
      <c r="M17">
        <f t="shared" si="5"/>
        <v>1929</v>
      </c>
      <c r="N17">
        <f t="shared" si="11"/>
        <v>316.22776601683768</v>
      </c>
      <c r="O17">
        <f t="shared" si="6"/>
        <v>316.22776601683768</v>
      </c>
      <c r="P17">
        <v>316.24400000000003</v>
      </c>
      <c r="Q17">
        <f t="shared" si="7"/>
        <v>2.4999999999999996</v>
      </c>
      <c r="R17">
        <f t="shared" si="8"/>
        <v>2.500022294526608</v>
      </c>
      <c r="S17">
        <f t="shared" si="9"/>
        <v>8.9178106433607262E-4</v>
      </c>
      <c r="T17">
        <f t="shared" si="10"/>
        <v>5.1336362289853025E-3</v>
      </c>
    </row>
    <row r="18" spans="1:20" x14ac:dyDescent="0.25">
      <c r="A18">
        <v>51413.9</v>
      </c>
      <c r="B18" s="3">
        <v>251.04400000000001</v>
      </c>
      <c r="C18" s="2">
        <v>20480</v>
      </c>
      <c r="D18">
        <v>100</v>
      </c>
      <c r="E18" s="2">
        <f t="shared" si="1"/>
        <v>20480</v>
      </c>
      <c r="F18" s="2">
        <f t="shared" si="2"/>
        <v>514139</v>
      </c>
      <c r="G18" s="2"/>
      <c r="H18" s="2"/>
      <c r="I18">
        <f t="shared" si="0"/>
        <v>204.80035372285337</v>
      </c>
      <c r="J18">
        <f t="shared" si="3"/>
        <v>1166.9995857151471</v>
      </c>
      <c r="K18">
        <f t="shared" si="4"/>
        <v>1944.9993095252451</v>
      </c>
      <c r="L18">
        <f t="shared" si="5"/>
        <v>1166</v>
      </c>
      <c r="M18">
        <f t="shared" si="5"/>
        <v>1944</v>
      </c>
      <c r="N18">
        <f t="shared" si="11"/>
        <v>251.1886431509578</v>
      </c>
      <c r="O18">
        <f t="shared" si="6"/>
        <v>251.1886431509578</v>
      </c>
      <c r="P18">
        <v>251.04400000000001</v>
      </c>
      <c r="Q18">
        <f t="shared" si="7"/>
        <v>2.3999999999999995</v>
      </c>
      <c r="R18">
        <f t="shared" si="8"/>
        <v>2.399749846112555</v>
      </c>
      <c r="S18">
        <f t="shared" si="9"/>
        <v>1.0423078643517773E-2</v>
      </c>
      <c r="T18">
        <f t="shared" si="10"/>
        <v>5.7583475567748427E-2</v>
      </c>
    </row>
    <row r="19" spans="1:20" x14ac:dyDescent="0.25">
      <c r="A19">
        <v>57142.9</v>
      </c>
      <c r="B19" s="3">
        <v>199.298</v>
      </c>
      <c r="C19" s="2">
        <v>28672</v>
      </c>
      <c r="D19">
        <v>100</v>
      </c>
      <c r="E19" s="2">
        <f t="shared" si="1"/>
        <v>28672</v>
      </c>
      <c r="F19" s="2">
        <f t="shared" si="2"/>
        <v>571429</v>
      </c>
      <c r="G19" s="2"/>
      <c r="H19" s="2"/>
      <c r="I19">
        <f t="shared" si="0"/>
        <v>286.7208903250409</v>
      </c>
      <c r="J19">
        <f t="shared" si="3"/>
        <v>1049.9992125005906</v>
      </c>
      <c r="K19">
        <f t="shared" si="4"/>
        <v>1749.9986875009843</v>
      </c>
      <c r="L19">
        <f t="shared" si="5"/>
        <v>1049</v>
      </c>
      <c r="M19">
        <f t="shared" si="5"/>
        <v>1749</v>
      </c>
      <c r="N19">
        <f t="shared" si="11"/>
        <v>199.52623149688779</v>
      </c>
      <c r="O19">
        <f t="shared" si="6"/>
        <v>199.52623149688779</v>
      </c>
      <c r="P19">
        <v>199.298</v>
      </c>
      <c r="Q19">
        <f t="shared" si="7"/>
        <v>2.2999999999999998</v>
      </c>
      <c r="R19">
        <f t="shared" si="8"/>
        <v>2.2995029404801062</v>
      </c>
      <c r="S19">
        <f t="shared" si="9"/>
        <v>2.1611283473636958E-2</v>
      </c>
      <c r="T19">
        <f t="shared" si="10"/>
        <v>0.11438671255180147</v>
      </c>
    </row>
    <row r="20" spans="1:20" x14ac:dyDescent="0.25">
      <c r="A20">
        <v>51948.1</v>
      </c>
      <c r="B20" s="3">
        <v>158.53299999999999</v>
      </c>
      <c r="C20" s="2">
        <v>32768</v>
      </c>
      <c r="D20">
        <v>100</v>
      </c>
      <c r="E20" s="2">
        <f t="shared" si="1"/>
        <v>32768</v>
      </c>
      <c r="F20" s="2">
        <f t="shared" si="2"/>
        <v>519481</v>
      </c>
      <c r="G20" s="2"/>
      <c r="H20" s="2"/>
      <c r="I20">
        <f t="shared" si="0"/>
        <v>327.68004137939738</v>
      </c>
      <c r="J20">
        <f t="shared" si="3"/>
        <v>1154.9989316259882</v>
      </c>
      <c r="K20">
        <f t="shared" si="4"/>
        <v>1924.9982193766471</v>
      </c>
      <c r="L20">
        <f t="shared" si="5"/>
        <v>1154</v>
      </c>
      <c r="M20">
        <f t="shared" si="5"/>
        <v>1924</v>
      </c>
      <c r="N20">
        <f t="shared" si="11"/>
        <v>158.48931924611119</v>
      </c>
      <c r="O20">
        <f t="shared" si="6"/>
        <v>158.48931924611119</v>
      </c>
      <c r="P20">
        <v>158.53299999999999</v>
      </c>
      <c r="Q20">
        <f t="shared" si="7"/>
        <v>2.1999999999999997</v>
      </c>
      <c r="R20">
        <f t="shared" si="8"/>
        <v>2.2001196780753127</v>
      </c>
      <c r="S20">
        <f t="shared" si="9"/>
        <v>5.4399125142268199E-3</v>
      </c>
      <c r="T20">
        <f t="shared" si="10"/>
        <v>2.7560692478565942E-2</v>
      </c>
    </row>
    <row r="21" spans="1:20" x14ac:dyDescent="0.25">
      <c r="A21">
        <v>51546.400000000001</v>
      </c>
      <c r="B21" s="3">
        <v>125.846</v>
      </c>
      <c r="C21" s="2">
        <v>40960</v>
      </c>
      <c r="D21">
        <v>100</v>
      </c>
      <c r="E21" s="2">
        <f t="shared" si="1"/>
        <v>40960</v>
      </c>
      <c r="F21" s="2">
        <f t="shared" si="2"/>
        <v>515464</v>
      </c>
      <c r="G21" s="2"/>
      <c r="H21" s="2"/>
      <c r="I21">
        <f t="shared" si="0"/>
        <v>409.59903373965005</v>
      </c>
      <c r="J21">
        <f t="shared" si="3"/>
        <v>1163.9998137600298</v>
      </c>
      <c r="K21">
        <f t="shared" si="4"/>
        <v>1939.9996896000496</v>
      </c>
      <c r="L21">
        <f t="shared" si="5"/>
        <v>1163</v>
      </c>
      <c r="M21">
        <f t="shared" si="5"/>
        <v>1939</v>
      </c>
      <c r="N21">
        <f t="shared" si="11"/>
        <v>125.8925411794166</v>
      </c>
      <c r="O21">
        <f t="shared" si="6"/>
        <v>125.8925411794166</v>
      </c>
      <c r="P21">
        <v>125.846</v>
      </c>
      <c r="Q21">
        <f t="shared" si="7"/>
        <v>2.0999999999999996</v>
      </c>
      <c r="R21">
        <f t="shared" si="8"/>
        <v>2.0998394161057936</v>
      </c>
      <c r="S21">
        <f t="shared" si="9"/>
        <v>7.6468521050492618E-3</v>
      </c>
      <c r="T21">
        <f t="shared" si="10"/>
        <v>3.6968972887968486E-2</v>
      </c>
    </row>
    <row r="22" spans="1:20" x14ac:dyDescent="0.25">
      <c r="A22">
        <v>53191.5</v>
      </c>
      <c r="B22" s="3">
        <v>99.893900000000002</v>
      </c>
      <c r="C22" s="2">
        <v>53248</v>
      </c>
      <c r="D22">
        <v>100</v>
      </c>
      <c r="E22" s="2">
        <f t="shared" si="1"/>
        <v>53248</v>
      </c>
      <c r="F22" s="2">
        <f t="shared" si="2"/>
        <v>531915</v>
      </c>
      <c r="G22" s="2"/>
      <c r="H22" s="2"/>
      <c r="I22">
        <f t="shared" si="0"/>
        <v>532.47996123887447</v>
      </c>
      <c r="J22">
        <f t="shared" si="3"/>
        <v>1127.9997744000452</v>
      </c>
      <c r="K22">
        <f t="shared" si="4"/>
        <v>1879.9996240000753</v>
      </c>
      <c r="L22">
        <f t="shared" si="5"/>
        <v>1127</v>
      </c>
      <c r="M22">
        <f t="shared" si="5"/>
        <v>1879</v>
      </c>
      <c r="N22">
        <f t="shared" si="11"/>
        <v>99.999999999999901</v>
      </c>
      <c r="O22">
        <f t="shared" si="6"/>
        <v>99.999999999999901</v>
      </c>
      <c r="P22">
        <v>99.893900000000002</v>
      </c>
      <c r="Q22">
        <f t="shared" si="7"/>
        <v>1.9999999999999996</v>
      </c>
      <c r="R22">
        <f t="shared" si="8"/>
        <v>1.999538968934448</v>
      </c>
      <c r="S22">
        <f t="shared" si="9"/>
        <v>2.3051553277575472E-2</v>
      </c>
      <c r="T22">
        <f t="shared" si="10"/>
        <v>0.10609999999989848</v>
      </c>
    </row>
    <row r="23" spans="1:20" x14ac:dyDescent="0.25">
      <c r="A23">
        <v>52083.3</v>
      </c>
      <c r="B23" s="3">
        <v>79.472899999999996</v>
      </c>
      <c r="C23" s="2">
        <v>65536</v>
      </c>
      <c r="D23">
        <v>100</v>
      </c>
      <c r="E23" s="2">
        <f t="shared" si="1"/>
        <v>65536</v>
      </c>
      <c r="F23" s="2">
        <f t="shared" si="2"/>
        <v>520833</v>
      </c>
      <c r="G23" s="2"/>
      <c r="H23" s="2"/>
      <c r="I23">
        <f t="shared" si="0"/>
        <v>655.35924824688675</v>
      </c>
      <c r="J23">
        <f t="shared" si="3"/>
        <v>1152.0007372804719</v>
      </c>
      <c r="K23">
        <f t="shared" si="4"/>
        <v>1920.0012288007863</v>
      </c>
      <c r="L23">
        <f t="shared" si="5"/>
        <v>1152</v>
      </c>
      <c r="M23">
        <f t="shared" si="5"/>
        <v>1920</v>
      </c>
      <c r="N23">
        <f t="shared" si="11"/>
        <v>79.432823472428069</v>
      </c>
      <c r="O23">
        <f t="shared" si="6"/>
        <v>79.432823472428069</v>
      </c>
      <c r="P23">
        <v>79.472899999999996</v>
      </c>
      <c r="Q23">
        <f t="shared" si="7"/>
        <v>1.8999999999999995</v>
      </c>
      <c r="R23">
        <f t="shared" si="8"/>
        <v>1.9002190608968259</v>
      </c>
      <c r="S23">
        <f t="shared" si="9"/>
        <v>1.1529520885602086E-2</v>
      </c>
      <c r="T23">
        <f t="shared" si="10"/>
        <v>5.0453358976768024E-2</v>
      </c>
    </row>
    <row r="24" spans="1:20" x14ac:dyDescent="0.25">
      <c r="A24">
        <v>51679.6</v>
      </c>
      <c r="B24" s="3">
        <v>63.0854</v>
      </c>
      <c r="C24" s="2">
        <v>81920</v>
      </c>
      <c r="D24">
        <v>100</v>
      </c>
      <c r="E24" s="2">
        <f t="shared" si="1"/>
        <v>81920</v>
      </c>
      <c r="F24" s="2">
        <f t="shared" si="2"/>
        <v>516796</v>
      </c>
      <c r="G24" s="2"/>
      <c r="H24" s="2"/>
      <c r="I24">
        <f t="shared" si="0"/>
        <v>819.20063913361889</v>
      </c>
      <c r="J24">
        <f t="shared" si="3"/>
        <v>1160.9996981400784</v>
      </c>
      <c r="K24">
        <f t="shared" si="4"/>
        <v>1934.9994969001309</v>
      </c>
      <c r="L24">
        <f t="shared" si="5"/>
        <v>1160</v>
      </c>
      <c r="M24">
        <f t="shared" si="5"/>
        <v>1934</v>
      </c>
      <c r="N24">
        <f t="shared" si="11"/>
        <v>63.095734448019257</v>
      </c>
      <c r="O24">
        <f t="shared" si="6"/>
        <v>63.095734448019257</v>
      </c>
      <c r="P24">
        <v>63.0854</v>
      </c>
      <c r="Q24">
        <f t="shared" si="7"/>
        <v>1.7999999999999996</v>
      </c>
      <c r="R24">
        <f t="shared" si="8"/>
        <v>1.7999288610967403</v>
      </c>
      <c r="S24">
        <f t="shared" si="9"/>
        <v>3.9521612921817398E-3</v>
      </c>
      <c r="T24">
        <f t="shared" si="10"/>
        <v>1.6378996313564525E-2</v>
      </c>
    </row>
    <row r="25" spans="1:20" x14ac:dyDescent="0.25">
      <c r="A25">
        <v>51282.1</v>
      </c>
      <c r="B25" s="3">
        <v>50.080100000000002</v>
      </c>
      <c r="C25" s="2">
        <v>102400</v>
      </c>
      <c r="D25">
        <v>100</v>
      </c>
      <c r="E25" s="2">
        <f t="shared" si="1"/>
        <v>1024</v>
      </c>
      <c r="F25" s="2">
        <f t="shared" si="2"/>
        <v>512821</v>
      </c>
      <c r="G25" s="2"/>
      <c r="H25" s="2">
        <f>60*10^6/40.96/1200</f>
        <v>1220.703125</v>
      </c>
      <c r="I25">
        <f t="shared" si="0"/>
        <v>1024.0015495176726</v>
      </c>
      <c r="J25">
        <f t="shared" si="3"/>
        <v>1169.9988885010559</v>
      </c>
      <c r="K25">
        <f t="shared" si="4"/>
        <v>1949.9981475017598</v>
      </c>
      <c r="L25">
        <f t="shared" si="5"/>
        <v>1169</v>
      </c>
      <c r="M25">
        <f t="shared" si="5"/>
        <v>1949</v>
      </c>
      <c r="N25">
        <f t="shared" si="11"/>
        <v>50.118723362727174</v>
      </c>
      <c r="O25">
        <f t="shared" si="6"/>
        <v>50.118723362727174</v>
      </c>
      <c r="P25">
        <v>50.080100000000002</v>
      </c>
      <c r="Q25">
        <f t="shared" si="7"/>
        <v>1.6999999999999995</v>
      </c>
      <c r="R25">
        <f t="shared" si="8"/>
        <v>1.6996651874029489</v>
      </c>
      <c r="S25">
        <f t="shared" si="9"/>
        <v>1.9694858650034907E-2</v>
      </c>
      <c r="T25">
        <f t="shared" si="10"/>
        <v>7.7063740126900329E-2</v>
      </c>
    </row>
    <row r="26" spans="1:20" x14ac:dyDescent="0.25">
      <c r="A26">
        <v>81632.7</v>
      </c>
      <c r="B26">
        <v>39.859699999999997</v>
      </c>
      <c r="C26" s="2">
        <v>204800</v>
      </c>
      <c r="D26">
        <v>100</v>
      </c>
      <c r="E26" s="2">
        <f t="shared" si="1"/>
        <v>2048</v>
      </c>
      <c r="F26" s="2">
        <f t="shared" si="2"/>
        <v>816327</v>
      </c>
      <c r="G26" s="2">
        <f>C26/1024/D26</f>
        <v>2</v>
      </c>
      <c r="H26" s="2">
        <f>60*10^6/1024/1200</f>
        <v>48.828125</v>
      </c>
      <c r="I26">
        <f t="shared" si="0"/>
        <v>2048.0008630270677</v>
      </c>
      <c r="J26">
        <f t="shared" si="3"/>
        <v>734.99957737524301</v>
      </c>
      <c r="K26">
        <f t="shared" si="4"/>
        <v>1224.999295625405</v>
      </c>
      <c r="L26">
        <f t="shared" si="5"/>
        <v>734</v>
      </c>
      <c r="M26">
        <f t="shared" si="5"/>
        <v>1224</v>
      </c>
      <c r="N26">
        <f t="shared" si="11"/>
        <v>39.810717055349677</v>
      </c>
      <c r="O26">
        <f t="shared" si="6"/>
        <v>39.810717055349677</v>
      </c>
      <c r="P26">
        <v>39.859699999999997</v>
      </c>
      <c r="Q26">
        <f t="shared" si="7"/>
        <v>1.5999999999999994</v>
      </c>
      <c r="R26">
        <f t="shared" si="8"/>
        <v>1.6005340257032827</v>
      </c>
      <c r="S26">
        <f t="shared" si="9"/>
        <v>3.3376606455207139E-2</v>
      </c>
      <c r="T26">
        <f t="shared" si="10"/>
        <v>0.12303959404252218</v>
      </c>
    </row>
    <row r="27" spans="1:20" x14ac:dyDescent="0.25">
      <c r="A27">
        <v>64724.9</v>
      </c>
      <c r="B27">
        <v>31.603999999999999</v>
      </c>
      <c r="C27" s="2">
        <v>204800</v>
      </c>
      <c r="D27">
        <v>100</v>
      </c>
      <c r="E27" s="2">
        <f t="shared" si="1"/>
        <v>2048</v>
      </c>
      <c r="F27" s="2">
        <f t="shared" si="2"/>
        <v>647249</v>
      </c>
      <c r="G27" s="2">
        <f t="shared" ref="G27:G62" si="12">C27/1024/D27</f>
        <v>2</v>
      </c>
      <c r="H27" s="2"/>
      <c r="I27">
        <f t="shared" si="0"/>
        <v>2047.9970889760791</v>
      </c>
      <c r="J27">
        <f t="shared" si="3"/>
        <v>927.00027346508068</v>
      </c>
      <c r="K27">
        <f t="shared" si="4"/>
        <v>1545.0004557751345</v>
      </c>
      <c r="L27">
        <f t="shared" si="5"/>
        <v>927</v>
      </c>
      <c r="M27">
        <f t="shared" si="5"/>
        <v>1545</v>
      </c>
      <c r="N27">
        <f t="shared" si="11"/>
        <v>31.622776601683753</v>
      </c>
      <c r="O27">
        <f t="shared" si="6"/>
        <v>31.622776601683753</v>
      </c>
      <c r="P27">
        <v>31.603999999999999</v>
      </c>
      <c r="Q27">
        <f t="shared" si="7"/>
        <v>1.4999999999999996</v>
      </c>
      <c r="R27">
        <f t="shared" si="8"/>
        <v>1.4997420531243824</v>
      </c>
      <c r="S27">
        <f t="shared" si="9"/>
        <v>1.7196458374479924E-2</v>
      </c>
      <c r="T27">
        <f t="shared" si="10"/>
        <v>5.9376828038416214E-2</v>
      </c>
    </row>
    <row r="28" spans="1:20" x14ac:dyDescent="0.25">
      <c r="A28">
        <v>51413.9</v>
      </c>
      <c r="B28">
        <v>25.104399999999998</v>
      </c>
      <c r="C28" s="2">
        <v>204800</v>
      </c>
      <c r="D28">
        <v>100</v>
      </c>
      <c r="E28" s="2">
        <f t="shared" si="1"/>
        <v>2048</v>
      </c>
      <c r="F28" s="2">
        <f t="shared" si="2"/>
        <v>514139</v>
      </c>
      <c r="G28" s="2">
        <f t="shared" si="12"/>
        <v>2</v>
      </c>
      <c r="H28" s="2"/>
      <c r="I28">
        <f t="shared" si="0"/>
        <v>2048.0035372285338</v>
      </c>
      <c r="J28">
        <f t="shared" si="3"/>
        <v>1166.9995857151471</v>
      </c>
      <c r="K28">
        <f t="shared" si="4"/>
        <v>1944.9993095252451</v>
      </c>
      <c r="L28">
        <f t="shared" si="5"/>
        <v>1166</v>
      </c>
      <c r="M28">
        <f t="shared" si="5"/>
        <v>1944</v>
      </c>
      <c r="N28">
        <f t="shared" si="11"/>
        <v>25.118864315095767</v>
      </c>
      <c r="O28">
        <f t="shared" si="6"/>
        <v>25.118864315095767</v>
      </c>
      <c r="P28">
        <v>25.104399999999998</v>
      </c>
      <c r="Q28">
        <f t="shared" si="7"/>
        <v>1.3999999999999995</v>
      </c>
      <c r="R28">
        <f t="shared" si="8"/>
        <v>1.399749846112555</v>
      </c>
      <c r="S28">
        <f t="shared" si="9"/>
        <v>1.7868134817459039E-2</v>
      </c>
      <c r="T28">
        <f t="shared" si="10"/>
        <v>5.758347556770603E-2</v>
      </c>
    </row>
    <row r="29" spans="1:20" x14ac:dyDescent="0.25">
      <c r="A29">
        <v>61349.7</v>
      </c>
      <c r="B29">
        <v>19.970600000000001</v>
      </c>
      <c r="C29" s="2">
        <v>307200</v>
      </c>
      <c r="D29">
        <v>100</v>
      </c>
      <c r="E29" s="2">
        <f t="shared" si="1"/>
        <v>3072</v>
      </c>
      <c r="F29" s="2">
        <f t="shared" si="2"/>
        <v>613497</v>
      </c>
      <c r="G29" s="2">
        <f t="shared" si="12"/>
        <v>3</v>
      </c>
      <c r="H29" s="2"/>
      <c r="I29">
        <f t="shared" si="0"/>
        <v>3072.0008412366174</v>
      </c>
      <c r="J29">
        <f t="shared" si="3"/>
        <v>977.99989242001186</v>
      </c>
      <c r="K29">
        <f t="shared" si="4"/>
        <v>1629.9998207000199</v>
      </c>
      <c r="L29">
        <f t="shared" si="5"/>
        <v>977</v>
      </c>
      <c r="M29">
        <f t="shared" si="5"/>
        <v>1629</v>
      </c>
      <c r="N29">
        <f t="shared" si="11"/>
        <v>19.952623149688769</v>
      </c>
      <c r="O29">
        <f t="shared" si="6"/>
        <v>19.952623149688769</v>
      </c>
      <c r="P29">
        <v>19.970600000000001</v>
      </c>
      <c r="Q29">
        <f t="shared" si="7"/>
        <v>1.2999999999999994</v>
      </c>
      <c r="R29">
        <f t="shared" si="8"/>
        <v>1.300391113081754</v>
      </c>
      <c r="S29">
        <f t="shared" si="9"/>
        <v>3.0085621673435176E-2</v>
      </c>
      <c r="T29">
        <f t="shared" si="10"/>
        <v>9.0097678768179895E-2</v>
      </c>
    </row>
    <row r="30" spans="1:20" x14ac:dyDescent="0.25">
      <c r="A30">
        <v>64935.1</v>
      </c>
      <c r="B30">
        <v>15.853300000000001</v>
      </c>
      <c r="C30" s="2">
        <v>409600</v>
      </c>
      <c r="D30">
        <v>100</v>
      </c>
      <c r="E30" s="2">
        <f t="shared" si="1"/>
        <v>4096</v>
      </c>
      <c r="F30" s="2">
        <f t="shared" si="2"/>
        <v>649351</v>
      </c>
      <c r="G30" s="2">
        <f t="shared" si="12"/>
        <v>4</v>
      </c>
      <c r="H30" s="2"/>
      <c r="I30">
        <f t="shared" si="0"/>
        <v>4095.9989402837259</v>
      </c>
      <c r="J30">
        <f t="shared" si="3"/>
        <v>923.99950104026948</v>
      </c>
      <c r="K30">
        <f t="shared" si="4"/>
        <v>1539.9991684004492</v>
      </c>
      <c r="L30">
        <f t="shared" si="5"/>
        <v>923</v>
      </c>
      <c r="M30">
        <f t="shared" si="5"/>
        <v>1539</v>
      </c>
      <c r="N30">
        <f t="shared" si="11"/>
        <v>15.848931924611113</v>
      </c>
      <c r="O30">
        <f t="shared" si="6"/>
        <v>15.848931924611113</v>
      </c>
      <c r="P30">
        <v>15.853300000000001</v>
      </c>
      <c r="Q30">
        <f t="shared" si="7"/>
        <v>1.1999999999999995</v>
      </c>
      <c r="R30">
        <f t="shared" si="8"/>
        <v>1.2001196780753127</v>
      </c>
      <c r="S30">
        <f t="shared" si="9"/>
        <v>9.9731729427676753E-3</v>
      </c>
      <c r="T30">
        <f t="shared" si="10"/>
        <v>2.7560692478617511E-2</v>
      </c>
    </row>
    <row r="31" spans="1:20" x14ac:dyDescent="0.25">
      <c r="A31">
        <v>51546.400000000001</v>
      </c>
      <c r="B31">
        <v>12.5846</v>
      </c>
      <c r="C31" s="2">
        <v>409600</v>
      </c>
      <c r="D31">
        <v>100</v>
      </c>
      <c r="E31" s="2">
        <f t="shared" si="1"/>
        <v>4096</v>
      </c>
      <c r="F31" s="2">
        <f t="shared" si="2"/>
        <v>515464</v>
      </c>
      <c r="G31" s="2">
        <f t="shared" si="12"/>
        <v>4</v>
      </c>
      <c r="H31" s="2"/>
      <c r="I31">
        <f t="shared" si="0"/>
        <v>4095.9903373965008</v>
      </c>
      <c r="J31">
        <f t="shared" si="3"/>
        <v>1163.9998137600298</v>
      </c>
      <c r="K31">
        <f t="shared" si="4"/>
        <v>1939.9996896000496</v>
      </c>
      <c r="L31">
        <f t="shared" si="5"/>
        <v>1163</v>
      </c>
      <c r="M31">
        <f t="shared" si="5"/>
        <v>1939</v>
      </c>
      <c r="N31">
        <f t="shared" si="11"/>
        <v>12.589254117941655</v>
      </c>
      <c r="O31">
        <f t="shared" si="6"/>
        <v>12.589254117941655</v>
      </c>
      <c r="P31">
        <v>12.5846</v>
      </c>
      <c r="Q31">
        <f t="shared" si="7"/>
        <v>1.0999999999999994</v>
      </c>
      <c r="R31">
        <f t="shared" si="8"/>
        <v>1.0998394161057934</v>
      </c>
      <c r="S31">
        <f t="shared" si="9"/>
        <v>1.4598535836912233E-2</v>
      </c>
      <c r="T31">
        <f t="shared" si="10"/>
        <v>3.6968972887934631E-2</v>
      </c>
    </row>
    <row r="32" spans="1:20" x14ac:dyDescent="0.25">
      <c r="A32">
        <v>51150.9</v>
      </c>
      <c r="B32">
        <v>9.9904100000000007</v>
      </c>
      <c r="C32" s="2">
        <v>512000</v>
      </c>
      <c r="D32">
        <v>100</v>
      </c>
      <c r="E32" s="2">
        <f t="shared" si="1"/>
        <v>5120</v>
      </c>
      <c r="F32" s="2">
        <f t="shared" si="2"/>
        <v>511509</v>
      </c>
      <c r="G32" s="2">
        <f t="shared" si="12"/>
        <v>5</v>
      </c>
      <c r="H32" s="2"/>
      <c r="I32">
        <f t="shared" si="0"/>
        <v>5120.0000800767939</v>
      </c>
      <c r="J32">
        <f t="shared" si="3"/>
        <v>1172.9998885650105</v>
      </c>
      <c r="K32">
        <f t="shared" si="4"/>
        <v>1954.9998142750176</v>
      </c>
      <c r="L32">
        <f t="shared" si="5"/>
        <v>1172</v>
      </c>
      <c r="M32">
        <f t="shared" si="5"/>
        <v>1954</v>
      </c>
      <c r="N32">
        <f t="shared" si="11"/>
        <v>9.9999999999999858</v>
      </c>
      <c r="O32">
        <f t="shared" si="6"/>
        <v>9.9999999999999858</v>
      </c>
      <c r="P32">
        <v>9.9904100000000007</v>
      </c>
      <c r="Q32">
        <f t="shared" si="7"/>
        <v>0.99999999999999933</v>
      </c>
      <c r="R32">
        <f t="shared" si="8"/>
        <v>0.99958331175789239</v>
      </c>
      <c r="S32">
        <f t="shared" si="9"/>
        <v>4.1668824210694427E-2</v>
      </c>
      <c r="T32">
        <f t="shared" si="10"/>
        <v>9.5899999999851243E-2</v>
      </c>
    </row>
    <row r="33" spans="1:20" x14ac:dyDescent="0.25">
      <c r="A33">
        <v>56980.1</v>
      </c>
      <c r="B33">
        <v>7.94923</v>
      </c>
      <c r="C33" s="2">
        <v>716800</v>
      </c>
      <c r="D33">
        <v>100</v>
      </c>
      <c r="E33" s="2">
        <f t="shared" si="1"/>
        <v>7168</v>
      </c>
      <c r="F33" s="2">
        <f t="shared" si="2"/>
        <v>569801</v>
      </c>
      <c r="G33" s="2">
        <f t="shared" si="12"/>
        <v>7</v>
      </c>
      <c r="H33" s="2"/>
      <c r="I33">
        <f t="shared" si="0"/>
        <v>7168.0024354560128</v>
      </c>
      <c r="J33">
        <f t="shared" si="3"/>
        <v>1052.9992049856003</v>
      </c>
      <c r="K33">
        <f t="shared" si="4"/>
        <v>1754.9986749760005</v>
      </c>
      <c r="L33">
        <f t="shared" si="5"/>
        <v>1052</v>
      </c>
      <c r="M33">
        <f t="shared" si="5"/>
        <v>1754</v>
      </c>
      <c r="N33">
        <f t="shared" si="11"/>
        <v>7.9432823472428034</v>
      </c>
      <c r="O33">
        <f t="shared" si="6"/>
        <v>7.9432823472428034</v>
      </c>
      <c r="P33">
        <v>7.94923</v>
      </c>
      <c r="Q33">
        <f t="shared" si="7"/>
        <v>0.89999999999999936</v>
      </c>
      <c r="R33">
        <f t="shared" si="8"/>
        <v>0.90032506287701719</v>
      </c>
      <c r="S33">
        <f t="shared" si="9"/>
        <v>3.6118097446426058E-2</v>
      </c>
      <c r="T33">
        <f t="shared" si="10"/>
        <v>7.487651196562535E-2</v>
      </c>
    </row>
    <row r="34" spans="1:20" x14ac:dyDescent="0.25">
      <c r="A34">
        <v>51679.6</v>
      </c>
      <c r="B34">
        <v>6.3085399999999998</v>
      </c>
      <c r="C34" s="2">
        <v>819200</v>
      </c>
      <c r="D34">
        <v>100</v>
      </c>
      <c r="E34" s="2">
        <f t="shared" si="1"/>
        <v>8192</v>
      </c>
      <c r="F34" s="2">
        <f t="shared" si="2"/>
        <v>516796</v>
      </c>
      <c r="G34" s="2">
        <f t="shared" si="12"/>
        <v>8</v>
      </c>
      <c r="H34" s="2"/>
      <c r="I34">
        <f t="shared" ref="I34:I62" si="13">A34/B34</f>
        <v>8192.0063913361882</v>
      </c>
      <c r="J34">
        <f t="shared" si="3"/>
        <v>1160.9996981400784</v>
      </c>
      <c r="K34">
        <f t="shared" si="4"/>
        <v>1934.9994969001309</v>
      </c>
      <c r="L34">
        <f t="shared" si="5"/>
        <v>1160</v>
      </c>
      <c r="M34">
        <f t="shared" si="5"/>
        <v>1934</v>
      </c>
      <c r="N34">
        <f t="shared" si="11"/>
        <v>6.3095734448019227</v>
      </c>
      <c r="O34">
        <f t="shared" si="6"/>
        <v>6.3095734448019227</v>
      </c>
      <c r="P34">
        <v>6.3085399999999998</v>
      </c>
      <c r="Q34">
        <f t="shared" si="7"/>
        <v>0.79999999999999938</v>
      </c>
      <c r="R34">
        <f t="shared" si="8"/>
        <v>0.79992886109674033</v>
      </c>
      <c r="S34">
        <f t="shared" si="9"/>
        <v>8.8923629073811641E-3</v>
      </c>
      <c r="T34">
        <f t="shared" si="10"/>
        <v>1.6378996313519488E-2</v>
      </c>
    </row>
    <row r="35" spans="1:20" x14ac:dyDescent="0.25">
      <c r="A35">
        <v>51282.1</v>
      </c>
      <c r="B35">
        <v>5.0080099999999996</v>
      </c>
      <c r="C35" s="2">
        <v>1024000</v>
      </c>
      <c r="D35">
        <v>100</v>
      </c>
      <c r="E35" s="2">
        <f t="shared" si="1"/>
        <v>10240</v>
      </c>
      <c r="F35" s="2">
        <f t="shared" si="2"/>
        <v>512821</v>
      </c>
      <c r="G35" s="2">
        <f t="shared" si="12"/>
        <v>10</v>
      </c>
      <c r="H35" s="2"/>
      <c r="I35">
        <f t="shared" si="13"/>
        <v>10240.015495176727</v>
      </c>
      <c r="J35">
        <f t="shared" si="3"/>
        <v>1169.9988885010559</v>
      </c>
      <c r="K35">
        <f t="shared" si="4"/>
        <v>1949.9981475017598</v>
      </c>
      <c r="L35">
        <f t="shared" si="5"/>
        <v>1169</v>
      </c>
      <c r="M35">
        <f t="shared" si="5"/>
        <v>1949</v>
      </c>
      <c r="N35">
        <f t="shared" si="11"/>
        <v>5.0118723362727149</v>
      </c>
      <c r="O35">
        <f t="shared" si="6"/>
        <v>5.0118723362727149</v>
      </c>
      <c r="P35">
        <v>5.0080099999999996</v>
      </c>
      <c r="Q35">
        <f t="shared" si="7"/>
        <v>0.69999999999999929</v>
      </c>
      <c r="R35">
        <f t="shared" si="8"/>
        <v>0.69966518740294892</v>
      </c>
      <c r="S35">
        <f t="shared" si="9"/>
        <v>4.7830371007195942E-2</v>
      </c>
      <c r="T35">
        <f t="shared" si="10"/>
        <v>7.7063740126861388E-2</v>
      </c>
    </row>
    <row r="36" spans="1:20" x14ac:dyDescent="0.25">
      <c r="A36">
        <v>53050.400000000001</v>
      </c>
      <c r="B36">
        <v>3.98516</v>
      </c>
      <c r="C36" s="2">
        <v>1331200</v>
      </c>
      <c r="D36">
        <v>100</v>
      </c>
      <c r="E36" s="2">
        <f t="shared" si="1"/>
        <v>13312</v>
      </c>
      <c r="F36" s="2">
        <f t="shared" si="2"/>
        <v>530504</v>
      </c>
      <c r="G36" s="2">
        <f t="shared" si="12"/>
        <v>13</v>
      </c>
      <c r="H36" s="2"/>
      <c r="I36">
        <f t="shared" si="13"/>
        <v>13311.987473526784</v>
      </c>
      <c r="J36">
        <f t="shared" si="3"/>
        <v>1130.9999547600019</v>
      </c>
      <c r="K36">
        <f t="shared" si="4"/>
        <v>1884.9999246000029</v>
      </c>
      <c r="L36">
        <f t="shared" si="5"/>
        <v>1130</v>
      </c>
      <c r="M36">
        <f t="shared" si="5"/>
        <v>1884</v>
      </c>
      <c r="N36">
        <f t="shared" si="11"/>
        <v>3.981071705534966</v>
      </c>
      <c r="O36">
        <f t="shared" si="6"/>
        <v>3.981071705534966</v>
      </c>
      <c r="P36">
        <v>3.98516</v>
      </c>
      <c r="Q36">
        <f t="shared" si="7"/>
        <v>0.59999999999999931</v>
      </c>
      <c r="R36">
        <f t="shared" si="8"/>
        <v>0.600445762550743</v>
      </c>
      <c r="S36">
        <f t="shared" si="9"/>
        <v>7.4293758457281603E-2</v>
      </c>
      <c r="T36">
        <f t="shared" si="10"/>
        <v>0.10269331394734647</v>
      </c>
    </row>
    <row r="37" spans="1:20" x14ac:dyDescent="0.25">
      <c r="A37">
        <v>51813.5</v>
      </c>
      <c r="B37">
        <v>3.1624400000000001</v>
      </c>
      <c r="C37" s="2">
        <v>1638400</v>
      </c>
      <c r="D37">
        <v>100</v>
      </c>
      <c r="E37" s="2">
        <f t="shared" si="1"/>
        <v>16384</v>
      </c>
      <c r="F37" s="2">
        <f t="shared" si="2"/>
        <v>518135</v>
      </c>
      <c r="G37" s="2">
        <f t="shared" si="12"/>
        <v>16</v>
      </c>
      <c r="H37" s="2"/>
      <c r="I37">
        <f t="shared" si="13"/>
        <v>16384.026258205689</v>
      </c>
      <c r="J37">
        <f t="shared" si="3"/>
        <v>1157.9993631003504</v>
      </c>
      <c r="K37">
        <f t="shared" si="4"/>
        <v>1929.9989385005838</v>
      </c>
      <c r="L37">
        <f t="shared" si="5"/>
        <v>1157</v>
      </c>
      <c r="M37">
        <f t="shared" si="5"/>
        <v>1929</v>
      </c>
      <c r="N37">
        <f t="shared" si="11"/>
        <v>3.1622776601683742</v>
      </c>
      <c r="O37">
        <f t="shared" si="6"/>
        <v>3.1622776601683742</v>
      </c>
      <c r="P37">
        <v>3.1624400000000001</v>
      </c>
      <c r="Q37">
        <f t="shared" si="7"/>
        <v>0.49999999999999928</v>
      </c>
      <c r="R37">
        <f t="shared" si="8"/>
        <v>0.50002229452660807</v>
      </c>
      <c r="S37">
        <f t="shared" si="9"/>
        <v>4.4589053217580837E-3</v>
      </c>
      <c r="T37">
        <f t="shared" si="10"/>
        <v>5.1336362290622635E-3</v>
      </c>
    </row>
    <row r="38" spans="1:20" x14ac:dyDescent="0.25">
      <c r="A38">
        <v>51413.9</v>
      </c>
      <c r="B38">
        <v>2.51044</v>
      </c>
      <c r="C38" s="2">
        <v>2048000</v>
      </c>
      <c r="D38">
        <v>100</v>
      </c>
      <c r="E38" s="2">
        <f t="shared" si="1"/>
        <v>20480</v>
      </c>
      <c r="F38" s="2">
        <f t="shared" si="2"/>
        <v>514139</v>
      </c>
      <c r="G38" s="2">
        <f t="shared" si="12"/>
        <v>20</v>
      </c>
      <c r="H38" s="2"/>
      <c r="I38">
        <f t="shared" si="13"/>
        <v>20480.035372285336</v>
      </c>
      <c r="J38">
        <f t="shared" si="3"/>
        <v>1166.9995857151471</v>
      </c>
      <c r="K38">
        <f t="shared" si="4"/>
        <v>1944.9993095252451</v>
      </c>
      <c r="L38">
        <f t="shared" si="5"/>
        <v>1166</v>
      </c>
      <c r="M38">
        <f t="shared" si="5"/>
        <v>1944</v>
      </c>
      <c r="N38">
        <f t="shared" si="11"/>
        <v>2.5118864315095757</v>
      </c>
      <c r="O38">
        <f t="shared" si="6"/>
        <v>2.5118864315095757</v>
      </c>
      <c r="P38">
        <v>2.51044</v>
      </c>
      <c r="Q38">
        <f t="shared" si="7"/>
        <v>0.39999999999999925</v>
      </c>
      <c r="R38">
        <f t="shared" si="8"/>
        <v>0.39974984611255515</v>
      </c>
      <c r="S38">
        <f t="shared" si="9"/>
        <v>6.2538471861023473E-2</v>
      </c>
      <c r="T38">
        <f t="shared" si="10"/>
        <v>5.7583475567660081E-2</v>
      </c>
    </row>
    <row r="39" spans="1:20" x14ac:dyDescent="0.25">
      <c r="A39">
        <v>51020.4</v>
      </c>
      <c r="B39">
        <v>1.99298</v>
      </c>
      <c r="C39" s="2">
        <v>2560000</v>
      </c>
      <c r="D39">
        <v>100</v>
      </c>
      <c r="E39" s="2">
        <f t="shared" si="1"/>
        <v>25600</v>
      </c>
      <c r="F39" s="2">
        <f t="shared" si="2"/>
        <v>510204</v>
      </c>
      <c r="G39" s="2">
        <f t="shared" si="12"/>
        <v>25</v>
      </c>
      <c r="H39" s="2"/>
      <c r="I39">
        <f t="shared" si="13"/>
        <v>25600.056197252357</v>
      </c>
      <c r="J39">
        <f t="shared" si="3"/>
        <v>1176.0001881600301</v>
      </c>
      <c r="K39">
        <f t="shared" si="4"/>
        <v>1960.00031360005</v>
      </c>
      <c r="L39">
        <f t="shared" si="5"/>
        <v>1176</v>
      </c>
      <c r="M39">
        <f t="shared" si="5"/>
        <v>1960</v>
      </c>
      <c r="N39">
        <f t="shared" si="11"/>
        <v>1.995262314968876</v>
      </c>
      <c r="O39">
        <f t="shared" si="6"/>
        <v>1.995262314968876</v>
      </c>
      <c r="P39">
        <v>1.99298</v>
      </c>
      <c r="Q39">
        <f t="shared" si="7"/>
        <v>0.29999999999999921</v>
      </c>
      <c r="R39">
        <f t="shared" si="8"/>
        <v>0.29950294048010612</v>
      </c>
      <c r="S39">
        <f t="shared" si="9"/>
        <v>0.16568650663103207</v>
      </c>
      <c r="T39">
        <f t="shared" si="10"/>
        <v>0.1143867125517072</v>
      </c>
    </row>
    <row r="40" spans="1:20" x14ac:dyDescent="0.25">
      <c r="A40">
        <v>50251.3</v>
      </c>
      <c r="B40">
        <v>1.5830200000000001</v>
      </c>
      <c r="C40" s="2">
        <v>3174400</v>
      </c>
      <c r="D40">
        <v>100</v>
      </c>
      <c r="E40" s="2">
        <f t="shared" si="1"/>
        <v>31744</v>
      </c>
      <c r="F40" s="2">
        <f t="shared" si="2"/>
        <v>502513</v>
      </c>
      <c r="G40" s="2">
        <f t="shared" si="12"/>
        <v>31</v>
      </c>
      <c r="H40" s="2"/>
      <c r="I40">
        <f t="shared" si="13"/>
        <v>31743.945117560106</v>
      </c>
      <c r="J40">
        <f t="shared" si="3"/>
        <v>1193.9989612209038</v>
      </c>
      <c r="K40">
        <f t="shared" si="4"/>
        <v>1989.998268701506</v>
      </c>
      <c r="L40">
        <f t="shared" si="5"/>
        <v>1193</v>
      </c>
      <c r="M40">
        <f t="shared" si="5"/>
        <v>1989</v>
      </c>
      <c r="N40">
        <f t="shared" si="11"/>
        <v>1.5848931924611105</v>
      </c>
      <c r="O40">
        <f t="shared" si="6"/>
        <v>1.5848931924611105</v>
      </c>
      <c r="P40">
        <v>1.5830200000000001</v>
      </c>
      <c r="Q40">
        <f t="shared" si="7"/>
        <v>0.19999999999999918</v>
      </c>
      <c r="R40">
        <f t="shared" si="8"/>
        <v>0.1994864018078826</v>
      </c>
      <c r="S40">
        <f t="shared" si="9"/>
        <v>0.25679909605828938</v>
      </c>
      <c r="T40">
        <f t="shared" si="10"/>
        <v>0.11819045409625351</v>
      </c>
    </row>
    <row r="41" spans="1:20" x14ac:dyDescent="0.25">
      <c r="A41">
        <v>50251.3</v>
      </c>
      <c r="B41">
        <v>1.2582899999999999</v>
      </c>
      <c r="C41" s="2">
        <v>3993600</v>
      </c>
      <c r="D41">
        <v>100</v>
      </c>
      <c r="E41" s="2">
        <f t="shared" si="1"/>
        <v>39936</v>
      </c>
      <c r="F41" s="2">
        <f t="shared" si="2"/>
        <v>502513</v>
      </c>
      <c r="G41" s="2">
        <f t="shared" si="12"/>
        <v>39</v>
      </c>
      <c r="H41" s="2"/>
      <c r="I41">
        <f t="shared" si="13"/>
        <v>39936.183232800075</v>
      </c>
      <c r="J41">
        <f t="shared" si="3"/>
        <v>1193.9989612209038</v>
      </c>
      <c r="K41">
        <f t="shared" si="4"/>
        <v>1989.998268701506</v>
      </c>
      <c r="L41">
        <f t="shared" si="5"/>
        <v>1193</v>
      </c>
      <c r="M41">
        <f t="shared" si="5"/>
        <v>1989</v>
      </c>
      <c r="N41">
        <f t="shared" si="11"/>
        <v>1.2589254117941648</v>
      </c>
      <c r="O41">
        <f t="shared" si="6"/>
        <v>1.2589254117941648</v>
      </c>
      <c r="P41">
        <v>1.2582899999999999</v>
      </c>
      <c r="Q41">
        <f t="shared" si="7"/>
        <v>9.9999999999999187E-2</v>
      </c>
      <c r="R41">
        <f t="shared" si="8"/>
        <v>9.9780745151558062E-2</v>
      </c>
      <c r="S41">
        <f t="shared" si="9"/>
        <v>0.21925484844112675</v>
      </c>
      <c r="T41">
        <f t="shared" si="10"/>
        <v>5.0472552878201883E-2</v>
      </c>
    </row>
    <row r="42" spans="1:20" x14ac:dyDescent="0.25">
      <c r="A42">
        <v>50125.3</v>
      </c>
      <c r="B42">
        <v>0.99899000000000004</v>
      </c>
      <c r="C42" s="2">
        <v>501760</v>
      </c>
      <c r="D42">
        <v>10</v>
      </c>
      <c r="E42" s="2">
        <f t="shared" si="1"/>
        <v>50176</v>
      </c>
      <c r="F42" s="2">
        <f t="shared" si="2"/>
        <v>501253</v>
      </c>
      <c r="G42" s="2">
        <f t="shared" si="12"/>
        <v>49</v>
      </c>
      <c r="H42" s="2"/>
      <c r="I42">
        <f t="shared" si="13"/>
        <v>50175.977737514891</v>
      </c>
      <c r="J42">
        <f t="shared" si="3"/>
        <v>1197.000317205084</v>
      </c>
      <c r="K42">
        <f t="shared" si="4"/>
        <v>1995.00052867514</v>
      </c>
      <c r="L42">
        <f t="shared" si="5"/>
        <v>1197</v>
      </c>
      <c r="M42">
        <f t="shared" si="5"/>
        <v>1995</v>
      </c>
      <c r="N42">
        <f t="shared" si="11"/>
        <v>0.99999999999999811</v>
      </c>
      <c r="O42">
        <f t="shared" si="6"/>
        <v>0.99999999999999811</v>
      </c>
      <c r="P42">
        <v>0.99899000000000004</v>
      </c>
      <c r="Q42">
        <f t="shared" si="7"/>
        <v>-8.1967834657029482E-16</v>
      </c>
      <c r="R42">
        <f t="shared" si="8"/>
        <v>-4.3885908788717957E-4</v>
      </c>
      <c r="S42">
        <f t="shared" si="9"/>
        <v>53540402735126.266</v>
      </c>
      <c r="T42">
        <f t="shared" si="10"/>
        <v>0.10099999999980699</v>
      </c>
    </row>
    <row r="43" spans="1:20" x14ac:dyDescent="0.25">
      <c r="A43">
        <v>50377.8</v>
      </c>
      <c r="B43">
        <v>0.79350200000000004</v>
      </c>
      <c r="C43" s="2">
        <v>634880</v>
      </c>
      <c r="D43">
        <v>10</v>
      </c>
      <c r="E43" s="2">
        <f t="shared" si="1"/>
        <v>63488</v>
      </c>
      <c r="F43" s="2">
        <f t="shared" si="2"/>
        <v>503778</v>
      </c>
      <c r="G43" s="2">
        <f t="shared" si="12"/>
        <v>62</v>
      </c>
      <c r="H43" s="2"/>
      <c r="I43">
        <f t="shared" si="13"/>
        <v>63487.930717250871</v>
      </c>
      <c r="J43">
        <f t="shared" si="3"/>
        <v>1191.0007979705347</v>
      </c>
      <c r="K43">
        <f t="shared" si="4"/>
        <v>1985.001329950891</v>
      </c>
      <c r="L43">
        <f t="shared" si="5"/>
        <v>1191</v>
      </c>
      <c r="M43">
        <f t="shared" si="5"/>
        <v>1985</v>
      </c>
      <c r="N43">
        <f t="shared" si="11"/>
        <v>0.79432823472427994</v>
      </c>
      <c r="O43">
        <f t="shared" si="6"/>
        <v>0.79432823472427994</v>
      </c>
      <c r="P43">
        <v>0.79350200000000004</v>
      </c>
      <c r="Q43">
        <f t="shared" si="7"/>
        <v>-0.10000000000000085</v>
      </c>
      <c r="R43">
        <f t="shared" si="8"/>
        <v>-0.10045197428043837</v>
      </c>
      <c r="S43">
        <f t="shared" si="9"/>
        <v>0.45197428043751048</v>
      </c>
      <c r="T43">
        <f t="shared" si="10"/>
        <v>0.10401678905027091</v>
      </c>
    </row>
    <row r="44" spans="1:20" x14ac:dyDescent="0.25">
      <c r="A44">
        <v>50377.8</v>
      </c>
      <c r="B44">
        <v>0.63073199999999996</v>
      </c>
      <c r="C44" s="2">
        <v>798720</v>
      </c>
      <c r="D44">
        <v>10</v>
      </c>
      <c r="E44" s="2">
        <f t="shared" si="1"/>
        <v>79872</v>
      </c>
      <c r="F44" s="2">
        <f t="shared" si="2"/>
        <v>503778</v>
      </c>
      <c r="G44" s="2">
        <f t="shared" si="12"/>
        <v>78</v>
      </c>
      <c r="H44" s="2"/>
      <c r="I44">
        <f t="shared" si="13"/>
        <v>79871.958296075041</v>
      </c>
      <c r="J44">
        <f t="shared" si="3"/>
        <v>1191.0007979705347</v>
      </c>
      <c r="K44">
        <f t="shared" si="4"/>
        <v>1985.001329950891</v>
      </c>
      <c r="L44">
        <f t="shared" si="5"/>
        <v>1191</v>
      </c>
      <c r="M44">
        <f t="shared" si="5"/>
        <v>1985</v>
      </c>
      <c r="N44">
        <f t="shared" si="11"/>
        <v>0.63095734448019192</v>
      </c>
      <c r="O44">
        <f t="shared" si="6"/>
        <v>0.63095734448019192</v>
      </c>
      <c r="P44">
        <v>0.63073199999999996</v>
      </c>
      <c r="Q44">
        <f t="shared" si="7"/>
        <v>-0.20000000000000093</v>
      </c>
      <c r="R44">
        <f t="shared" si="8"/>
        <v>-0.20015513464664514</v>
      </c>
      <c r="S44">
        <f t="shared" si="9"/>
        <v>7.7567323322105447E-2</v>
      </c>
      <c r="T44">
        <f t="shared" si="10"/>
        <v>3.5714693261492313E-2</v>
      </c>
    </row>
    <row r="45" spans="1:20" x14ac:dyDescent="0.25">
      <c r="A45">
        <v>50251.3</v>
      </c>
      <c r="B45">
        <v>0.50075000000000003</v>
      </c>
      <c r="C45" s="2">
        <v>1003520</v>
      </c>
      <c r="D45">
        <v>10</v>
      </c>
      <c r="E45" s="2">
        <f t="shared" si="1"/>
        <v>100352</v>
      </c>
      <c r="F45" s="2">
        <f t="shared" si="2"/>
        <v>502513</v>
      </c>
      <c r="G45" s="2">
        <f t="shared" si="12"/>
        <v>98</v>
      </c>
      <c r="H45" s="2"/>
      <c r="I45">
        <f t="shared" si="13"/>
        <v>100352.07189216175</v>
      </c>
      <c r="J45">
        <f t="shared" si="3"/>
        <v>1193.9989612209038</v>
      </c>
      <c r="K45">
        <f t="shared" si="4"/>
        <v>1989.998268701506</v>
      </c>
      <c r="L45">
        <f t="shared" si="5"/>
        <v>1193</v>
      </c>
      <c r="M45">
        <f t="shared" si="5"/>
        <v>1989</v>
      </c>
      <c r="N45">
        <f t="shared" si="11"/>
        <v>0.50118723362727124</v>
      </c>
      <c r="O45">
        <f t="shared" si="6"/>
        <v>0.50118723362727124</v>
      </c>
      <c r="P45">
        <v>0.50075000000000003</v>
      </c>
      <c r="Q45">
        <f t="shared" si="7"/>
        <v>-0.30000000000000088</v>
      </c>
      <c r="R45">
        <f t="shared" si="8"/>
        <v>-0.30037904203438615</v>
      </c>
      <c r="S45">
        <f t="shared" si="9"/>
        <v>0.12634734479508913</v>
      </c>
      <c r="T45">
        <f t="shared" si="10"/>
        <v>8.723957793314091E-2</v>
      </c>
    </row>
    <row r="46" spans="1:20" x14ac:dyDescent="0.25">
      <c r="A46">
        <v>50125.3</v>
      </c>
      <c r="B46">
        <v>0.39797199999999999</v>
      </c>
      <c r="C46" s="2">
        <v>1259520</v>
      </c>
      <c r="D46">
        <v>10</v>
      </c>
      <c r="E46" s="2">
        <f t="shared" si="1"/>
        <v>125952</v>
      </c>
      <c r="F46" s="2">
        <f t="shared" si="2"/>
        <v>501253</v>
      </c>
      <c r="G46" s="2">
        <f t="shared" si="12"/>
        <v>123</v>
      </c>
      <c r="H46" s="2"/>
      <c r="I46">
        <f t="shared" si="13"/>
        <v>125951.82575658589</v>
      </c>
      <c r="J46">
        <f t="shared" si="3"/>
        <v>1197.000317205084</v>
      </c>
      <c r="K46">
        <f t="shared" si="4"/>
        <v>1995.00052867514</v>
      </c>
      <c r="L46">
        <f t="shared" si="5"/>
        <v>1197</v>
      </c>
      <c r="M46">
        <f t="shared" si="5"/>
        <v>1995</v>
      </c>
      <c r="N46">
        <f t="shared" si="11"/>
        <v>0.39810717055349643</v>
      </c>
      <c r="O46">
        <f t="shared" si="6"/>
        <v>0.39810717055349643</v>
      </c>
      <c r="P46">
        <v>0.39797199999999999</v>
      </c>
      <c r="Q46">
        <f t="shared" si="7"/>
        <v>-0.40000000000000091</v>
      </c>
      <c r="R46">
        <f t="shared" si="8"/>
        <v>-0.40014748238174103</v>
      </c>
      <c r="S46">
        <f t="shared" si="9"/>
        <v>3.6870595435028936E-2</v>
      </c>
      <c r="T46">
        <f t="shared" si="10"/>
        <v>3.3953307926733095E-2</v>
      </c>
    </row>
    <row r="47" spans="1:20" x14ac:dyDescent="0.25">
      <c r="A47">
        <v>50251.3</v>
      </c>
      <c r="B47">
        <v>0.31660300000000002</v>
      </c>
      <c r="C47" s="2">
        <v>1587200</v>
      </c>
      <c r="D47">
        <v>10</v>
      </c>
      <c r="E47" s="2">
        <f t="shared" si="1"/>
        <v>158720</v>
      </c>
      <c r="F47" s="2">
        <f t="shared" si="2"/>
        <v>502513</v>
      </c>
      <c r="G47" s="2">
        <f t="shared" si="12"/>
        <v>155</v>
      </c>
      <c r="H47" s="2">
        <f>10*E47</f>
        <v>1587200</v>
      </c>
      <c r="I47">
        <f t="shared" si="13"/>
        <v>158720.22690877851</v>
      </c>
      <c r="J47">
        <f t="shared" si="3"/>
        <v>1193.9989612209038</v>
      </c>
      <c r="K47">
        <f t="shared" si="4"/>
        <v>1989.998268701506</v>
      </c>
      <c r="L47">
        <f t="shared" si="5"/>
        <v>1193</v>
      </c>
      <c r="M47">
        <f t="shared" si="5"/>
        <v>1989</v>
      </c>
      <c r="N47">
        <f t="shared" si="11"/>
        <v>0.31622776601683728</v>
      </c>
      <c r="O47">
        <f t="shared" si="6"/>
        <v>0.31622776601683728</v>
      </c>
      <c r="P47">
        <v>0.31660300000000002</v>
      </c>
      <c r="Q47">
        <f t="shared" si="7"/>
        <v>-0.50000000000000089</v>
      </c>
      <c r="R47">
        <f t="shared" si="8"/>
        <v>-0.49948497425801885</v>
      </c>
      <c r="S47">
        <f t="shared" si="9"/>
        <v>0.10300514839640657</v>
      </c>
      <c r="T47">
        <f t="shared" si="10"/>
        <v>0.11865940422915591</v>
      </c>
    </row>
    <row r="48" spans="1:20" x14ac:dyDescent="0.25">
      <c r="A48">
        <v>50125.3</v>
      </c>
      <c r="B48">
        <v>0.25102799999999997</v>
      </c>
      <c r="C48" s="2">
        <v>1996800</v>
      </c>
      <c r="D48">
        <v>10</v>
      </c>
      <c r="E48" s="2">
        <f t="shared" si="1"/>
        <v>199680</v>
      </c>
      <c r="F48" s="2">
        <f t="shared" si="2"/>
        <v>501253</v>
      </c>
      <c r="G48" s="2">
        <f t="shared" si="12"/>
        <v>195</v>
      </c>
      <c r="H48" s="2">
        <f>10*E48</f>
        <v>1996800</v>
      </c>
      <c r="I48">
        <f t="shared" si="13"/>
        <v>199680.11536561663</v>
      </c>
      <c r="J48">
        <f t="shared" si="3"/>
        <v>1197.000317205084</v>
      </c>
      <c r="K48">
        <f t="shared" si="4"/>
        <v>1995.00052867514</v>
      </c>
      <c r="L48">
        <f t="shared" si="5"/>
        <v>1197</v>
      </c>
      <c r="M48">
        <f t="shared" si="5"/>
        <v>1995</v>
      </c>
      <c r="N48">
        <f t="shared" si="11"/>
        <v>0.25118864315095746</v>
      </c>
      <c r="O48">
        <f t="shared" si="6"/>
        <v>0.25118864315095746</v>
      </c>
      <c r="P48">
        <v>0.25102799999999997</v>
      </c>
      <c r="Q48">
        <f t="shared" si="7"/>
        <v>-0.60000000000000098</v>
      </c>
      <c r="R48">
        <f t="shared" si="8"/>
        <v>-0.60027783402779444</v>
      </c>
      <c r="S48">
        <f t="shared" si="9"/>
        <v>4.6305671298911021E-2</v>
      </c>
      <c r="T48">
        <f t="shared" si="10"/>
        <v>6.3953190296482665E-2</v>
      </c>
    </row>
    <row r="49" spans="1:20" x14ac:dyDescent="0.25">
      <c r="A49">
        <v>50000</v>
      </c>
      <c r="B49">
        <v>0.199298</v>
      </c>
      <c r="C49" s="2">
        <v>2508800</v>
      </c>
      <c r="D49">
        <v>10</v>
      </c>
      <c r="E49" s="2">
        <f t="shared" si="1"/>
        <v>250880</v>
      </c>
      <c r="F49" s="2">
        <f t="shared" si="2"/>
        <v>500000</v>
      </c>
      <c r="G49" s="2">
        <f t="shared" si="12"/>
        <v>245</v>
      </c>
      <c r="H49" s="2">
        <f t="shared" ref="H49:H53" si="14">10*E49</f>
        <v>2508800</v>
      </c>
      <c r="I49">
        <f t="shared" si="13"/>
        <v>250880.59087396762</v>
      </c>
      <c r="J49">
        <f t="shared" si="3"/>
        <v>1200</v>
      </c>
      <c r="K49">
        <f t="shared" si="4"/>
        <v>2000</v>
      </c>
      <c r="L49">
        <f t="shared" si="5"/>
        <v>1200</v>
      </c>
      <c r="M49">
        <f t="shared" si="5"/>
        <v>2000</v>
      </c>
      <c r="N49">
        <f t="shared" si="11"/>
        <v>0.1995262314968875</v>
      </c>
      <c r="O49">
        <f t="shared" si="6"/>
        <v>0.1995262314968875</v>
      </c>
      <c r="P49">
        <v>0.199298</v>
      </c>
      <c r="Q49">
        <f t="shared" si="7"/>
        <v>-0.70000000000000095</v>
      </c>
      <c r="R49">
        <f t="shared" si="8"/>
        <v>-0.70049705951989394</v>
      </c>
      <c r="S49">
        <f t="shared" si="9"/>
        <v>7.1008502841854754E-2</v>
      </c>
      <c r="T49">
        <f t="shared" si="10"/>
        <v>0.11438671255165718</v>
      </c>
    </row>
    <row r="50" spans="1:20" x14ac:dyDescent="0.25">
      <c r="A50">
        <v>50125.3</v>
      </c>
      <c r="B50">
        <v>0.158416</v>
      </c>
      <c r="C50" s="2">
        <v>3164160</v>
      </c>
      <c r="D50">
        <v>10</v>
      </c>
      <c r="E50" s="2">
        <f t="shared" si="1"/>
        <v>316416</v>
      </c>
      <c r="F50" s="2">
        <f t="shared" si="2"/>
        <v>501253</v>
      </c>
      <c r="G50" s="2">
        <f t="shared" si="12"/>
        <v>309</v>
      </c>
      <c r="H50" s="2">
        <f t="shared" si="14"/>
        <v>3164160</v>
      </c>
      <c r="I50">
        <f t="shared" si="13"/>
        <v>316415.63983436016</v>
      </c>
      <c r="J50">
        <f t="shared" si="3"/>
        <v>1197.000317205084</v>
      </c>
      <c r="K50">
        <f t="shared" si="4"/>
        <v>1995.00052867514</v>
      </c>
      <c r="L50">
        <f t="shared" si="5"/>
        <v>1197</v>
      </c>
      <c r="M50">
        <f t="shared" si="5"/>
        <v>1995</v>
      </c>
      <c r="N50">
        <f t="shared" si="11"/>
        <v>0.15848931924611098</v>
      </c>
      <c r="O50">
        <f t="shared" si="6"/>
        <v>0.15848931924611098</v>
      </c>
      <c r="P50">
        <v>0.158416</v>
      </c>
      <c r="Q50">
        <f t="shared" si="7"/>
        <v>-0.80000000000000104</v>
      </c>
      <c r="R50">
        <f t="shared" si="8"/>
        <v>-0.80020095683245307</v>
      </c>
      <c r="S50">
        <f t="shared" si="9"/>
        <v>2.5119604056503233E-2</v>
      </c>
      <c r="T50">
        <f t="shared" si="10"/>
        <v>4.6261316825474456E-2</v>
      </c>
    </row>
    <row r="51" spans="1:20" x14ac:dyDescent="0.25">
      <c r="A51">
        <v>50000</v>
      </c>
      <c r="B51">
        <v>0.12584600000000001</v>
      </c>
      <c r="C51" s="2">
        <v>3973120</v>
      </c>
      <c r="D51">
        <v>10</v>
      </c>
      <c r="E51" s="2">
        <f t="shared" si="1"/>
        <v>397312</v>
      </c>
      <c r="F51" s="2">
        <f t="shared" si="2"/>
        <v>500000</v>
      </c>
      <c r="G51" s="2">
        <f t="shared" si="12"/>
        <v>388</v>
      </c>
      <c r="H51" s="2">
        <f t="shared" si="14"/>
        <v>3973120</v>
      </c>
      <c r="I51">
        <f t="shared" si="13"/>
        <v>397310.99915770063</v>
      </c>
      <c r="J51">
        <f t="shared" si="3"/>
        <v>1200</v>
      </c>
      <c r="K51">
        <f t="shared" si="4"/>
        <v>2000</v>
      </c>
      <c r="L51">
        <f t="shared" si="5"/>
        <v>1200</v>
      </c>
      <c r="M51">
        <f t="shared" si="5"/>
        <v>2000</v>
      </c>
      <c r="N51">
        <f t="shared" si="11"/>
        <v>0.12589254117941642</v>
      </c>
      <c r="O51">
        <f t="shared" si="6"/>
        <v>0.12589254117941642</v>
      </c>
      <c r="P51">
        <v>0.12584600000000001</v>
      </c>
      <c r="Q51">
        <f t="shared" si="7"/>
        <v>-0.90000000000000102</v>
      </c>
      <c r="R51">
        <f t="shared" si="8"/>
        <v>-0.90016058389420661</v>
      </c>
      <c r="S51">
        <f t="shared" si="9"/>
        <v>1.7842654911732245E-2</v>
      </c>
      <c r="T51">
        <f t="shared" si="10"/>
        <v>3.6968972887822672E-2</v>
      </c>
    </row>
    <row r="52" spans="1:20" x14ac:dyDescent="0.25">
      <c r="A52">
        <v>50125.3</v>
      </c>
      <c r="B52">
        <v>0.100103</v>
      </c>
      <c r="C52" s="2">
        <v>5007360</v>
      </c>
      <c r="D52">
        <v>10</v>
      </c>
      <c r="E52" s="2">
        <f t="shared" si="1"/>
        <v>500736</v>
      </c>
      <c r="F52" s="2">
        <f t="shared" si="2"/>
        <v>501253</v>
      </c>
      <c r="G52" s="2">
        <f t="shared" si="12"/>
        <v>489</v>
      </c>
      <c r="H52" s="2">
        <f t="shared" si="14"/>
        <v>5007360</v>
      </c>
      <c r="I52">
        <f t="shared" si="13"/>
        <v>500737.24064213864</v>
      </c>
      <c r="J52">
        <f t="shared" si="3"/>
        <v>1197.000317205084</v>
      </c>
      <c r="K52">
        <f t="shared" si="4"/>
        <v>1995.00052867514</v>
      </c>
      <c r="L52">
        <f t="shared" si="5"/>
        <v>1197</v>
      </c>
      <c r="M52">
        <f t="shared" si="5"/>
        <v>1995</v>
      </c>
      <c r="N52">
        <f t="shared" si="11"/>
        <v>9.9999999999999756E-2</v>
      </c>
      <c r="O52">
        <f t="shared" si="6"/>
        <v>9.9999999999999756E-2</v>
      </c>
      <c r="P52">
        <v>0.100103</v>
      </c>
      <c r="Q52">
        <f t="shared" si="7"/>
        <v>-1.0000000000000011</v>
      </c>
      <c r="R52">
        <f t="shared" si="8"/>
        <v>-0.99955290689708121</v>
      </c>
      <c r="S52">
        <f t="shared" si="9"/>
        <v>4.4709310291990385E-2</v>
      </c>
      <c r="T52">
        <f t="shared" si="10"/>
        <v>0.10300000000024205</v>
      </c>
    </row>
    <row r="53" spans="1:20" x14ac:dyDescent="0.25">
      <c r="A53">
        <v>50000</v>
      </c>
      <c r="B53">
        <v>7.9395300000000002E-2</v>
      </c>
      <c r="C53" s="2">
        <v>6297600</v>
      </c>
      <c r="D53">
        <v>10</v>
      </c>
      <c r="E53" s="2">
        <f t="shared" si="1"/>
        <v>629760</v>
      </c>
      <c r="F53" s="2">
        <f t="shared" si="2"/>
        <v>500000</v>
      </c>
      <c r="G53" s="2">
        <f t="shared" si="12"/>
        <v>615</v>
      </c>
      <c r="H53" s="2">
        <f t="shared" si="14"/>
        <v>6297600</v>
      </c>
      <c r="I53">
        <f t="shared" si="13"/>
        <v>629760.19991107786</v>
      </c>
      <c r="J53">
        <f t="shared" si="3"/>
        <v>1200</v>
      </c>
      <c r="K53">
        <f t="shared" si="4"/>
        <v>2000</v>
      </c>
      <c r="L53">
        <f t="shared" si="5"/>
        <v>1200</v>
      </c>
      <c r="M53">
        <f t="shared" si="5"/>
        <v>2000</v>
      </c>
      <c r="N53">
        <f t="shared" si="11"/>
        <v>7.9432823472427957E-2</v>
      </c>
      <c r="O53">
        <f t="shared" si="6"/>
        <v>7.9432823472427957E-2</v>
      </c>
      <c r="P53">
        <v>7.9395300000000002E-2</v>
      </c>
      <c r="Q53">
        <f t="shared" si="7"/>
        <v>-1.100000000000001</v>
      </c>
      <c r="R53">
        <f t="shared" si="8"/>
        <v>-1.100205205941672</v>
      </c>
      <c r="S53">
        <f t="shared" si="9"/>
        <v>1.8655085606460033E-2</v>
      </c>
      <c r="T53">
        <f t="shared" si="10"/>
        <v>4.723925297831108E-2</v>
      </c>
    </row>
    <row r="54" spans="1:20" x14ac:dyDescent="0.25">
      <c r="A54">
        <v>50000</v>
      </c>
      <c r="B54">
        <v>6.30854E-2</v>
      </c>
      <c r="C54" s="2">
        <v>7925760</v>
      </c>
      <c r="D54">
        <v>10</v>
      </c>
      <c r="E54" s="2">
        <f t="shared" si="1"/>
        <v>792576</v>
      </c>
      <c r="F54" s="2">
        <f t="shared" si="2"/>
        <v>500000</v>
      </c>
      <c r="G54" s="2">
        <f t="shared" si="12"/>
        <v>774</v>
      </c>
      <c r="H54" s="2">
        <f>10*E54</f>
        <v>7925760</v>
      </c>
      <c r="I54">
        <f t="shared" si="13"/>
        <v>792576.4122919091</v>
      </c>
      <c r="J54">
        <f t="shared" si="3"/>
        <v>1200</v>
      </c>
      <c r="K54">
        <f t="shared" si="4"/>
        <v>2000</v>
      </c>
      <c r="L54">
        <f t="shared" si="5"/>
        <v>1200</v>
      </c>
      <c r="M54">
        <f t="shared" si="5"/>
        <v>2000</v>
      </c>
      <c r="N54">
        <f t="shared" si="11"/>
        <v>6.3095734448019164E-2</v>
      </c>
      <c r="O54">
        <f t="shared" si="6"/>
        <v>6.3095734448019164E-2</v>
      </c>
      <c r="P54">
        <v>6.30854E-2</v>
      </c>
      <c r="Q54">
        <f t="shared" si="7"/>
        <v>-1.2000000000000011</v>
      </c>
      <c r="R54">
        <f t="shared" si="8"/>
        <v>-1.2000711389032597</v>
      </c>
      <c r="S54">
        <f t="shared" si="9"/>
        <v>5.9282419382170925E-3</v>
      </c>
      <c r="T54">
        <f t="shared" si="10"/>
        <v>1.6378996313416567E-2</v>
      </c>
    </row>
    <row r="55" spans="1:20" x14ac:dyDescent="0.25">
      <c r="A55">
        <v>50000</v>
      </c>
      <c r="B55">
        <v>5.0080100000000002E-2</v>
      </c>
      <c r="C55" s="2">
        <v>9984000</v>
      </c>
      <c r="D55">
        <v>10</v>
      </c>
      <c r="E55" s="2">
        <f t="shared" si="1"/>
        <v>998400</v>
      </c>
      <c r="F55" s="2">
        <f t="shared" si="2"/>
        <v>500000</v>
      </c>
      <c r="G55" s="2">
        <f t="shared" si="12"/>
        <v>975</v>
      </c>
      <c r="H55" s="2"/>
      <c r="I55">
        <f t="shared" si="13"/>
        <v>998400.56229919661</v>
      </c>
      <c r="J55">
        <f t="shared" si="3"/>
        <v>1200</v>
      </c>
      <c r="K55">
        <f t="shared" si="4"/>
        <v>2000</v>
      </c>
      <c r="L55">
        <f t="shared" si="5"/>
        <v>1200</v>
      </c>
      <c r="M55">
        <f t="shared" si="5"/>
        <v>2000</v>
      </c>
      <c r="N55">
        <f t="shared" si="11"/>
        <v>5.0118723362727095E-2</v>
      </c>
      <c r="O55">
        <f t="shared" si="6"/>
        <v>5.0118723362727095E-2</v>
      </c>
      <c r="P55">
        <v>5.0080100000000002E-2</v>
      </c>
      <c r="Q55">
        <f t="shared" si="7"/>
        <v>-1.3000000000000012</v>
      </c>
      <c r="R55">
        <f t="shared" si="8"/>
        <v>-1.3003348125970511</v>
      </c>
      <c r="S55">
        <f t="shared" si="9"/>
        <v>2.575481515768668E-2</v>
      </c>
      <c r="T55">
        <f t="shared" si="10"/>
        <v>7.7063740126742386E-2</v>
      </c>
    </row>
    <row r="56" spans="1:20" x14ac:dyDescent="0.25">
      <c r="A56">
        <v>50000</v>
      </c>
      <c r="B56">
        <v>3.9794700000000002E-2</v>
      </c>
      <c r="C56" s="2">
        <v>12564480</v>
      </c>
      <c r="D56">
        <v>10</v>
      </c>
      <c r="E56" s="2">
        <f t="shared" si="1"/>
        <v>1256448</v>
      </c>
      <c r="F56" s="2">
        <f t="shared" si="2"/>
        <v>500000</v>
      </c>
      <c r="G56" s="2">
        <f t="shared" si="12"/>
        <v>1227</v>
      </c>
      <c r="H56" s="2"/>
      <c r="I56">
        <f t="shared" si="13"/>
        <v>1256448.7230711626</v>
      </c>
      <c r="J56">
        <f t="shared" si="3"/>
        <v>1200</v>
      </c>
      <c r="K56">
        <f t="shared" si="4"/>
        <v>2000</v>
      </c>
      <c r="L56">
        <f t="shared" si="5"/>
        <v>1200</v>
      </c>
      <c r="M56">
        <f t="shared" si="5"/>
        <v>2000</v>
      </c>
      <c r="N56">
        <f t="shared" si="11"/>
        <v>3.9810717055349616E-2</v>
      </c>
      <c r="O56">
        <f t="shared" si="6"/>
        <v>3.9810717055349616E-2</v>
      </c>
      <c r="P56">
        <v>3.9794700000000002E-2</v>
      </c>
      <c r="Q56">
        <f t="shared" si="7"/>
        <v>-1.4000000000000012</v>
      </c>
      <c r="R56">
        <f t="shared" si="8"/>
        <v>-1.4001747649621321</v>
      </c>
      <c r="S56">
        <f t="shared" si="9"/>
        <v>1.2483211580776338E-2</v>
      </c>
      <c r="T56">
        <f t="shared" si="10"/>
        <v>4.0233024005433188E-2</v>
      </c>
    </row>
    <row r="57" spans="1:20" x14ac:dyDescent="0.25">
      <c r="A57">
        <v>50000</v>
      </c>
      <c r="B57">
        <v>3.1604E-2</v>
      </c>
      <c r="C57" s="2">
        <v>15820800</v>
      </c>
      <c r="D57">
        <v>10</v>
      </c>
      <c r="E57" s="2">
        <f t="shared" si="1"/>
        <v>1582080</v>
      </c>
      <c r="F57" s="2">
        <f t="shared" si="2"/>
        <v>500000</v>
      </c>
      <c r="G57" s="2">
        <f t="shared" si="12"/>
        <v>1545</v>
      </c>
      <c r="H57" s="2"/>
      <c r="I57">
        <f t="shared" si="13"/>
        <v>1582078.2179470954</v>
      </c>
      <c r="J57">
        <f t="shared" si="3"/>
        <v>1200</v>
      </c>
      <c r="K57">
        <f t="shared" si="4"/>
        <v>2000</v>
      </c>
      <c r="L57">
        <f t="shared" si="5"/>
        <v>1200</v>
      </c>
      <c r="M57">
        <f t="shared" si="5"/>
        <v>2000</v>
      </c>
      <c r="N57">
        <f t="shared" si="11"/>
        <v>3.1622776601683708E-2</v>
      </c>
      <c r="O57">
        <f t="shared" si="6"/>
        <v>3.1622776601683708E-2</v>
      </c>
      <c r="P57">
        <v>3.1604E-2</v>
      </c>
      <c r="Q57">
        <f t="shared" si="7"/>
        <v>-1.5000000000000011</v>
      </c>
      <c r="R57">
        <f t="shared" si="8"/>
        <v>-1.5002579468756176</v>
      </c>
      <c r="S57">
        <f t="shared" si="9"/>
        <v>1.7196458374435494E-2</v>
      </c>
      <c r="T57">
        <f t="shared" si="10"/>
        <v>5.9376828038269713E-2</v>
      </c>
    </row>
    <row r="58" spans="1:20" x14ac:dyDescent="0.25">
      <c r="A58">
        <v>50000</v>
      </c>
      <c r="B58">
        <v>2.5117299999999999E-2</v>
      </c>
      <c r="C58" s="2">
        <v>19906560</v>
      </c>
      <c r="D58">
        <v>10</v>
      </c>
      <c r="E58" s="2">
        <f t="shared" si="1"/>
        <v>1990656</v>
      </c>
      <c r="F58" s="2">
        <f>IF(E58*10&lt;16777008,A58*10,A58)</f>
        <v>50000</v>
      </c>
      <c r="G58" s="2">
        <f t="shared" si="12"/>
        <v>1944</v>
      </c>
      <c r="H58" s="2"/>
      <c r="I58">
        <f t="shared" si="13"/>
        <v>1990659.8241052981</v>
      </c>
      <c r="J58">
        <f t="shared" si="3"/>
        <v>1200</v>
      </c>
      <c r="K58">
        <f t="shared" si="4"/>
        <v>2000</v>
      </c>
      <c r="L58">
        <f t="shared" si="5"/>
        <v>1200</v>
      </c>
      <c r="M58">
        <f t="shared" si="5"/>
        <v>2000</v>
      </c>
      <c r="N58">
        <f t="shared" si="11"/>
        <v>2.5118864315095732E-2</v>
      </c>
      <c r="O58">
        <f t="shared" si="6"/>
        <v>2.5118864315095732E-2</v>
      </c>
      <c r="P58">
        <v>2.5117299999999999E-2</v>
      </c>
      <c r="Q58">
        <f t="shared" si="7"/>
        <v>-1.6000000000000012</v>
      </c>
      <c r="R58">
        <f t="shared" si="8"/>
        <v>-1.6000270471849731</v>
      </c>
      <c r="S58">
        <f t="shared" si="9"/>
        <v>1.6904490607455567E-3</v>
      </c>
      <c r="T58">
        <f t="shared" si="10"/>
        <v>6.2276505661649512E-3</v>
      </c>
    </row>
    <row r="59" spans="1:20" x14ac:dyDescent="0.25">
      <c r="A59">
        <v>50000</v>
      </c>
      <c r="B59">
        <v>1.9946100000000001E-2</v>
      </c>
      <c r="C59" s="2">
        <v>25067520</v>
      </c>
      <c r="D59">
        <v>10</v>
      </c>
      <c r="E59" s="2">
        <f t="shared" si="1"/>
        <v>2506752</v>
      </c>
      <c r="F59" s="2">
        <f t="shared" si="2"/>
        <v>50000</v>
      </c>
      <c r="G59" s="2">
        <f t="shared" si="12"/>
        <v>2448</v>
      </c>
      <c r="H59" s="2"/>
      <c r="I59">
        <f t="shared" si="13"/>
        <v>2506755.7066293661</v>
      </c>
      <c r="J59">
        <f t="shared" si="3"/>
        <v>1200</v>
      </c>
      <c r="K59">
        <f t="shared" si="4"/>
        <v>2000</v>
      </c>
      <c r="L59">
        <f t="shared" si="5"/>
        <v>1200</v>
      </c>
      <c r="M59">
        <f t="shared" si="5"/>
        <v>2000</v>
      </c>
      <c r="N59">
        <f t="shared" si="11"/>
        <v>1.995262314968874E-2</v>
      </c>
      <c r="O59">
        <f t="shared" si="6"/>
        <v>1.995262314968874E-2</v>
      </c>
      <c r="P59">
        <v>1.9946100000000001E-2</v>
      </c>
      <c r="Q59">
        <f t="shared" si="7"/>
        <v>-1.7000000000000013</v>
      </c>
      <c r="R59">
        <f t="shared" si="8"/>
        <v>-1.700142007949933</v>
      </c>
      <c r="S59">
        <f t="shared" si="9"/>
        <v>8.3534088195110767E-3</v>
      </c>
      <c r="T59">
        <f t="shared" si="10"/>
        <v>3.2693193470354265E-2</v>
      </c>
    </row>
    <row r="60" spans="1:20" x14ac:dyDescent="0.25">
      <c r="A60">
        <v>50000</v>
      </c>
      <c r="B60">
        <v>1.58481E-2</v>
      </c>
      <c r="C60" s="2">
        <v>31549440</v>
      </c>
      <c r="D60">
        <v>10</v>
      </c>
      <c r="E60" s="2">
        <f t="shared" si="1"/>
        <v>3154944</v>
      </c>
      <c r="F60" s="2">
        <f t="shared" si="2"/>
        <v>50000</v>
      </c>
      <c r="G60" s="2">
        <f t="shared" si="12"/>
        <v>3081</v>
      </c>
      <c r="H60" s="2"/>
      <c r="I60">
        <f t="shared" si="13"/>
        <v>3154952.3286703136</v>
      </c>
      <c r="J60">
        <f t="shared" si="3"/>
        <v>1200</v>
      </c>
      <c r="K60">
        <f t="shared" si="4"/>
        <v>2000</v>
      </c>
      <c r="L60">
        <f t="shared" si="5"/>
        <v>1200</v>
      </c>
      <c r="M60">
        <f t="shared" si="5"/>
        <v>2000</v>
      </c>
      <c r="N60">
        <f t="shared" si="11"/>
        <v>1.5848931924611089E-2</v>
      </c>
      <c r="O60">
        <f t="shared" si="6"/>
        <v>1.5848931924611089E-2</v>
      </c>
      <c r="P60">
        <v>1.58481E-2</v>
      </c>
      <c r="Q60">
        <f t="shared" si="7"/>
        <v>-1.8000000000000012</v>
      </c>
      <c r="R60">
        <f t="shared" si="8"/>
        <v>-1.8000227971040896</v>
      </c>
      <c r="S60">
        <f t="shared" si="9"/>
        <v>1.2665057826932715E-3</v>
      </c>
      <c r="T60">
        <f t="shared" si="10"/>
        <v>5.2490894342032733E-3</v>
      </c>
    </row>
    <row r="61" spans="1:20" x14ac:dyDescent="0.25">
      <c r="A61">
        <v>50000</v>
      </c>
      <c r="B61">
        <v>1.25878E-2</v>
      </c>
      <c r="C61" s="2">
        <v>39720960</v>
      </c>
      <c r="D61">
        <v>10</v>
      </c>
      <c r="E61" s="2">
        <f t="shared" si="1"/>
        <v>3972096</v>
      </c>
      <c r="F61" s="2">
        <f t="shared" si="2"/>
        <v>50000</v>
      </c>
      <c r="G61" s="2">
        <f t="shared" si="12"/>
        <v>3879</v>
      </c>
      <c r="H61" s="2"/>
      <c r="I61">
        <f t="shared" si="13"/>
        <v>3972099.9698120402</v>
      </c>
      <c r="J61">
        <f t="shared" si="3"/>
        <v>1200</v>
      </c>
      <c r="K61">
        <f t="shared" si="4"/>
        <v>2000</v>
      </c>
      <c r="L61">
        <f t="shared" si="5"/>
        <v>1200</v>
      </c>
      <c r="M61">
        <f t="shared" si="5"/>
        <v>2000</v>
      </c>
      <c r="N61">
        <f t="shared" si="11"/>
        <v>1.2589254117941635E-2</v>
      </c>
      <c r="O61">
        <f t="shared" si="6"/>
        <v>1.2589254117941635E-2</v>
      </c>
      <c r="P61">
        <v>1.25878E-2</v>
      </c>
      <c r="Q61">
        <f t="shared" si="7"/>
        <v>-1.9000000000000012</v>
      </c>
      <c r="R61">
        <f t="shared" si="8"/>
        <v>-1.9000501659483948</v>
      </c>
      <c r="S61">
        <f t="shared" si="9"/>
        <v>2.6403130733461456E-3</v>
      </c>
      <c r="T61">
        <f t="shared" si="10"/>
        <v>1.1550469376600899E-2</v>
      </c>
    </row>
    <row r="62" spans="1:20" x14ac:dyDescent="0.25">
      <c r="A62">
        <v>50000</v>
      </c>
      <c r="B62">
        <v>9.9996200000000007E-3</v>
      </c>
      <c r="C62" s="2">
        <v>50001920</v>
      </c>
      <c r="D62">
        <v>10</v>
      </c>
      <c r="E62" s="2">
        <f t="shared" si="1"/>
        <v>5000192</v>
      </c>
      <c r="F62" s="2">
        <f t="shared" si="2"/>
        <v>50000</v>
      </c>
      <c r="G62" s="2">
        <f t="shared" si="12"/>
        <v>4883</v>
      </c>
      <c r="H62" s="2"/>
      <c r="I62">
        <f t="shared" si="13"/>
        <v>5000190.0072202738</v>
      </c>
      <c r="J62">
        <f t="shared" si="3"/>
        <v>1200</v>
      </c>
      <c r="K62">
        <f t="shared" si="4"/>
        <v>2000</v>
      </c>
      <c r="L62">
        <f t="shared" si="5"/>
        <v>1200</v>
      </c>
      <c r="M62">
        <f t="shared" si="5"/>
        <v>2000</v>
      </c>
      <c r="N62">
        <f t="shared" si="11"/>
        <v>9.9999999999999707E-3</v>
      </c>
      <c r="O62">
        <f t="shared" si="6"/>
        <v>9.9999999999999707E-3</v>
      </c>
      <c r="P62">
        <v>9.9996200000000007E-3</v>
      </c>
      <c r="Q62">
        <f t="shared" si="7"/>
        <v>-2.0000000000000013</v>
      </c>
      <c r="R62">
        <f t="shared" si="8"/>
        <v>-2.0000165035038808</v>
      </c>
      <c r="S62">
        <f t="shared" si="9"/>
        <v>8.2517519397473595E-4</v>
      </c>
      <c r="T62">
        <f t="shared" si="10"/>
        <v>3.7999999996998876E-3</v>
      </c>
    </row>
    <row r="65" spans="5:7" x14ac:dyDescent="0.25">
      <c r="E65">
        <f>16777008/10240</f>
        <v>1638.3796875</v>
      </c>
      <c r="F65">
        <f>16000000/10240</f>
        <v>1562.5</v>
      </c>
      <c r="G65">
        <v>1200</v>
      </c>
    </row>
    <row r="66" spans="5:7" x14ac:dyDescent="0.25">
      <c r="G66">
        <f>50000/1024/F65</f>
        <v>3.125E-2</v>
      </c>
    </row>
    <row r="67" spans="5:7" x14ac:dyDescent="0.25">
      <c r="E67">
        <f>50000/16777008</f>
        <v>2.9802691874498718E-3</v>
      </c>
      <c r="F67">
        <v>2.8999999999999998E-3</v>
      </c>
      <c r="G67">
        <v>4.0000000000000001E-3</v>
      </c>
    </row>
    <row r="68" spans="5:7" x14ac:dyDescent="0.25">
      <c r="E68">
        <f>1/E67</f>
        <v>335.54016000000001</v>
      </c>
      <c r="F68">
        <f>1/F67</f>
        <v>344.82758620689657</v>
      </c>
      <c r="G68">
        <f>1/G67</f>
        <v>250</v>
      </c>
    </row>
    <row r="69" spans="5:7" x14ac:dyDescent="0.25">
      <c r="E69">
        <f>E68*50000</f>
        <v>16777008</v>
      </c>
      <c r="F69">
        <f>F68*50000</f>
        <v>17241379.31034483</v>
      </c>
      <c r="G69" s="4">
        <f>G68*50000</f>
        <v>12500000</v>
      </c>
    </row>
  </sheetData>
  <conditionalFormatting sqref="C1:C1048576">
    <cfRule type="cellIs" dxfId="19" priority="1" operator="between">
      <formula>4194176</formula>
      <formula>16777088</formula>
    </cfRule>
    <cfRule type="cellIs" dxfId="18" priority="2" operator="greaterThan">
      <formula>16777088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P23" sqref="P23"/>
    </sheetView>
  </sheetViews>
  <sheetFormatPr defaultRowHeight="15" x14ac:dyDescent="0.25"/>
  <sheetData>
    <row r="1" spans="1:9" x14ac:dyDescent="0.25">
      <c r="A1" t="s">
        <v>7</v>
      </c>
    </row>
    <row r="2" spans="1:9" x14ac:dyDescent="0.25">
      <c r="A2" t="s">
        <v>8</v>
      </c>
      <c r="F2" t="s">
        <v>9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F3" t="s">
        <v>1</v>
      </c>
      <c r="G3" t="s">
        <v>0</v>
      </c>
      <c r="H3" t="s">
        <v>2</v>
      </c>
      <c r="I3" t="s">
        <v>3</v>
      </c>
    </row>
    <row r="4" spans="1:9" x14ac:dyDescent="0.25">
      <c r="A4">
        <v>409600</v>
      </c>
      <c r="B4">
        <v>10000</v>
      </c>
      <c r="C4">
        <v>4096</v>
      </c>
      <c r="D4">
        <v>100</v>
      </c>
      <c r="F4">
        <f>B4</f>
        <v>10000</v>
      </c>
      <c r="G4">
        <v>409600</v>
      </c>
      <c r="H4">
        <v>4096</v>
      </c>
      <c r="I4">
        <f>H4/(G4/F4)</f>
        <v>100</v>
      </c>
    </row>
    <row r="5" spans="1:9" x14ac:dyDescent="0.25">
      <c r="C5" s="2"/>
    </row>
    <row r="16" spans="1:9" x14ac:dyDescent="0.25">
      <c r="A16">
        <v>51200</v>
      </c>
      <c r="B16">
        <f>A16/40.96</f>
        <v>1250</v>
      </c>
      <c r="C16">
        <v>4096</v>
      </c>
      <c r="D16">
        <v>100</v>
      </c>
      <c r="F16">
        <f>B16</f>
        <v>1250</v>
      </c>
      <c r="G16">
        <v>512000</v>
      </c>
      <c r="H16">
        <v>4096</v>
      </c>
      <c r="I16">
        <f>H16/(G16/F16)</f>
        <v>10</v>
      </c>
    </row>
    <row r="17" spans="1:9" x14ac:dyDescent="0.25">
      <c r="A17">
        <v>51573</v>
      </c>
      <c r="B17">
        <v>1259.1099999999999</v>
      </c>
      <c r="C17">
        <v>4096</v>
      </c>
      <c r="D17">
        <v>100</v>
      </c>
    </row>
    <row r="28" spans="1:9" x14ac:dyDescent="0.25">
      <c r="A28">
        <v>40960</v>
      </c>
      <c r="B28">
        <v>1000</v>
      </c>
      <c r="C28">
        <v>4096</v>
      </c>
      <c r="D28">
        <v>100</v>
      </c>
      <c r="F28">
        <f>B28</f>
        <v>1000</v>
      </c>
      <c r="G28">
        <v>409600</v>
      </c>
      <c r="H28">
        <v>4096</v>
      </c>
      <c r="I28">
        <f>H28/(G28/F28)</f>
        <v>10</v>
      </c>
    </row>
    <row r="40" spans="1:9" x14ac:dyDescent="0.25">
      <c r="A40">
        <v>4096</v>
      </c>
      <c r="B40">
        <v>100</v>
      </c>
      <c r="C40">
        <v>4096</v>
      </c>
      <c r="D40">
        <v>100</v>
      </c>
      <c r="F40">
        <f>B40</f>
        <v>100</v>
      </c>
      <c r="G40">
        <v>40960</v>
      </c>
      <c r="H40">
        <v>4096</v>
      </c>
      <c r="I40">
        <f>H40/(G40/F40)</f>
        <v>10</v>
      </c>
    </row>
    <row r="52" spans="1:9" x14ac:dyDescent="0.25">
      <c r="A52">
        <v>102400</v>
      </c>
      <c r="B52">
        <v>10</v>
      </c>
      <c r="C52">
        <v>102400</v>
      </c>
      <c r="D52">
        <v>100</v>
      </c>
      <c r="F52">
        <f>B52</f>
        <v>10</v>
      </c>
      <c r="G52">
        <v>40960</v>
      </c>
      <c r="H52">
        <v>4096</v>
      </c>
      <c r="I52">
        <f>H52/(G52/F52)</f>
        <v>1</v>
      </c>
    </row>
  </sheetData>
  <conditionalFormatting sqref="C5">
    <cfRule type="cellIs" dxfId="17" priority="5" operator="between">
      <formula>4194176</formula>
      <formula>16777088</formula>
    </cfRule>
    <cfRule type="cellIs" dxfId="16" priority="6" operator="greaterThan">
      <formula>16777088</formula>
    </cfRule>
  </conditionalFormatting>
  <conditionalFormatting sqref="C17">
    <cfRule type="cellIs" dxfId="15" priority="1" operator="between">
      <formula>4194176</formula>
      <formula>16777088</formula>
    </cfRule>
    <cfRule type="cellIs" dxfId="14" priority="2" operator="greaterThan">
      <formula>16777088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>
      <selection activeCell="G94" sqref="G94"/>
    </sheetView>
  </sheetViews>
  <sheetFormatPr defaultRowHeight="15" x14ac:dyDescent="0.25"/>
  <cols>
    <col min="3" max="3" width="11.7109375" style="2" bestFit="1" customWidth="1"/>
    <col min="8" max="8" width="9.140625" style="2"/>
  </cols>
  <sheetData>
    <row r="1" spans="1:9" x14ac:dyDescent="0.25">
      <c r="A1" t="s">
        <v>7</v>
      </c>
    </row>
    <row r="2" spans="1:9" x14ac:dyDescent="0.25">
      <c r="A2" t="s">
        <v>8</v>
      </c>
      <c r="F2" t="s">
        <v>9</v>
      </c>
    </row>
    <row r="3" spans="1:9" x14ac:dyDescent="0.25">
      <c r="A3" s="7" t="s">
        <v>12</v>
      </c>
    </row>
    <row r="4" spans="1:9" x14ac:dyDescent="0.25">
      <c r="A4" t="s">
        <v>0</v>
      </c>
      <c r="B4" t="s">
        <v>1</v>
      </c>
      <c r="C4" s="2" t="s">
        <v>2</v>
      </c>
      <c r="D4" t="s">
        <v>3</v>
      </c>
      <c r="F4" t="s">
        <v>1</v>
      </c>
      <c r="G4" t="s">
        <v>0</v>
      </c>
      <c r="H4" s="2" t="s">
        <v>2</v>
      </c>
      <c r="I4" t="s">
        <v>3</v>
      </c>
    </row>
    <row r="5" spans="1:9" x14ac:dyDescent="0.25">
      <c r="A5">
        <v>409600</v>
      </c>
      <c r="B5">
        <v>10000</v>
      </c>
      <c r="C5" s="2">
        <v>4096</v>
      </c>
      <c r="D5">
        <v>100</v>
      </c>
      <c r="F5">
        <f>B5</f>
        <v>10000</v>
      </c>
      <c r="G5">
        <v>409600</v>
      </c>
      <c r="H5" s="2">
        <v>4096</v>
      </c>
      <c r="I5">
        <f>H5/(G5/F5)</f>
        <v>100</v>
      </c>
    </row>
    <row r="6" spans="1:9" x14ac:dyDescent="0.25">
      <c r="A6">
        <v>408163</v>
      </c>
      <c r="B6">
        <v>9964.92</v>
      </c>
      <c r="C6" s="2">
        <v>4096</v>
      </c>
      <c r="D6">
        <v>100</v>
      </c>
    </row>
    <row r="17" spans="1:9" x14ac:dyDescent="0.25">
      <c r="A17" s="7" t="s">
        <v>14</v>
      </c>
    </row>
    <row r="18" spans="1:9" x14ac:dyDescent="0.25">
      <c r="A18">
        <v>51200</v>
      </c>
      <c r="B18">
        <f>A18/40.96</f>
        <v>1250</v>
      </c>
      <c r="C18" s="2">
        <v>4096</v>
      </c>
      <c r="D18">
        <v>100</v>
      </c>
      <c r="F18">
        <f>B18</f>
        <v>1250</v>
      </c>
      <c r="G18">
        <v>512000</v>
      </c>
      <c r="H18" s="2">
        <v>4096</v>
      </c>
      <c r="I18">
        <f>H18/(G18/F18)</f>
        <v>10</v>
      </c>
    </row>
    <row r="19" spans="1:9" x14ac:dyDescent="0.25">
      <c r="A19" s="5">
        <v>51546.400000000001</v>
      </c>
      <c r="B19" s="5">
        <v>1258.46</v>
      </c>
      <c r="C19" s="6">
        <v>4096</v>
      </c>
      <c r="D19" s="5">
        <v>100</v>
      </c>
    </row>
    <row r="30" spans="1:9" s="8" customFormat="1" x14ac:dyDescent="0.25">
      <c r="A30" s="7" t="s">
        <v>13</v>
      </c>
      <c r="C30" s="9"/>
      <c r="H30" s="9"/>
    </row>
    <row r="31" spans="1:9" x14ac:dyDescent="0.25">
      <c r="A31">
        <v>81920</v>
      </c>
      <c r="B31">
        <v>1000</v>
      </c>
      <c r="C31" s="2">
        <v>8192</v>
      </c>
      <c r="D31">
        <v>100</v>
      </c>
      <c r="F31">
        <f>B31</f>
        <v>1000</v>
      </c>
      <c r="G31">
        <v>819200</v>
      </c>
      <c r="H31" s="2">
        <v>81920</v>
      </c>
      <c r="I31">
        <f>H31/(G31/F31)</f>
        <v>100</v>
      </c>
    </row>
    <row r="32" spans="1:9" x14ac:dyDescent="0.25">
      <c r="A32">
        <v>81967.199999999997</v>
      </c>
      <c r="B32" s="3">
        <v>1000.58</v>
      </c>
      <c r="C32" s="2">
        <v>8192</v>
      </c>
      <c r="D32">
        <v>100</v>
      </c>
    </row>
    <row r="43" spans="1:9" x14ac:dyDescent="0.25">
      <c r="A43">
        <v>53248</v>
      </c>
      <c r="B43">
        <v>100</v>
      </c>
      <c r="C43" s="2">
        <v>53248</v>
      </c>
      <c r="D43">
        <v>100</v>
      </c>
      <c r="F43">
        <f>B43</f>
        <v>100</v>
      </c>
      <c r="G43">
        <v>532480</v>
      </c>
      <c r="H43" s="2">
        <v>532480</v>
      </c>
      <c r="I43">
        <f>H43/(G43/F43)</f>
        <v>100</v>
      </c>
    </row>
    <row r="44" spans="1:9" x14ac:dyDescent="0.25">
      <c r="A44">
        <v>53191.5</v>
      </c>
      <c r="B44" s="3">
        <v>99.893900000000002</v>
      </c>
      <c r="C44" s="2">
        <v>53248</v>
      </c>
      <c r="D44">
        <v>100</v>
      </c>
    </row>
    <row r="55" spans="1:9" x14ac:dyDescent="0.25">
      <c r="A55" s="7" t="s">
        <v>15</v>
      </c>
    </row>
    <row r="56" spans="1:9" x14ac:dyDescent="0.25">
      <c r="A56">
        <v>51200</v>
      </c>
      <c r="B56">
        <v>10</v>
      </c>
      <c r="C56" s="2">
        <v>512000</v>
      </c>
      <c r="D56">
        <v>100</v>
      </c>
      <c r="F56">
        <f>B56</f>
        <v>10</v>
      </c>
      <c r="G56">
        <v>512000</v>
      </c>
      <c r="H56" s="2">
        <v>51200</v>
      </c>
      <c r="I56">
        <f>H56/(G56/F56)</f>
        <v>1</v>
      </c>
    </row>
    <row r="57" spans="1:9" x14ac:dyDescent="0.25">
      <c r="A57">
        <v>51150.9</v>
      </c>
      <c r="B57">
        <v>9.9904100000000007</v>
      </c>
      <c r="C57" s="2">
        <v>512000</v>
      </c>
      <c r="D57">
        <v>100</v>
      </c>
    </row>
    <row r="68" spans="1:9" x14ac:dyDescent="0.25">
      <c r="A68">
        <v>50176</v>
      </c>
      <c r="B68">
        <v>1</v>
      </c>
      <c r="C68" s="2">
        <v>501760</v>
      </c>
      <c r="D68">
        <v>10</v>
      </c>
      <c r="F68">
        <f>B68</f>
        <v>1</v>
      </c>
      <c r="G68">
        <v>501760</v>
      </c>
      <c r="H68" s="2">
        <v>501760</v>
      </c>
      <c r="I68">
        <f>H68/(G68/F68)</f>
        <v>1</v>
      </c>
    </row>
    <row r="69" spans="1:9" x14ac:dyDescent="0.25">
      <c r="A69">
        <v>50125.3</v>
      </c>
      <c r="B69">
        <v>0.99899000000000004</v>
      </c>
      <c r="C69" s="2">
        <v>501760</v>
      </c>
      <c r="D69">
        <v>10</v>
      </c>
    </row>
    <row r="80" spans="1:9" x14ac:dyDescent="0.25">
      <c r="A80">
        <v>50073.599999999999</v>
      </c>
      <c r="B80">
        <v>0.1</v>
      </c>
      <c r="C80" s="2">
        <v>5007360</v>
      </c>
      <c r="D80">
        <v>10</v>
      </c>
      <c r="F80">
        <f>B80</f>
        <v>0.1</v>
      </c>
      <c r="G80">
        <v>500736</v>
      </c>
      <c r="H80" s="2">
        <f>5.00736*10^6</f>
        <v>5007360</v>
      </c>
      <c r="I80">
        <f>H80/(G80/F80)</f>
        <v>1</v>
      </c>
    </row>
    <row r="81" spans="1:9" x14ac:dyDescent="0.25">
      <c r="A81">
        <v>50125.3</v>
      </c>
      <c r="B81">
        <v>0.100103</v>
      </c>
      <c r="C81" s="6">
        <v>5007360</v>
      </c>
      <c r="D81">
        <v>10</v>
      </c>
    </row>
    <row r="93" spans="1:9" x14ac:dyDescent="0.25">
      <c r="A93" s="7" t="s">
        <v>16</v>
      </c>
    </row>
    <row r="94" spans="1:9" x14ac:dyDescent="0.25">
      <c r="A94">
        <v>50001.919999999998</v>
      </c>
      <c r="B94">
        <v>0.01</v>
      </c>
      <c r="C94" s="2">
        <v>50001920</v>
      </c>
      <c r="D94">
        <v>10</v>
      </c>
      <c r="F94">
        <f>B94</f>
        <v>0.01</v>
      </c>
      <c r="G94">
        <v>50001.919999999998</v>
      </c>
      <c r="H94" s="2">
        <f>5.000192*10^6</f>
        <v>5000192</v>
      </c>
      <c r="I94">
        <f>H94/(G94/F94)</f>
        <v>1</v>
      </c>
    </row>
    <row r="95" spans="1:9" x14ac:dyDescent="0.25">
      <c r="A95">
        <v>50000</v>
      </c>
      <c r="B95">
        <v>9.9996200000000007E-3</v>
      </c>
      <c r="C95" s="2">
        <v>50001920</v>
      </c>
      <c r="D95">
        <v>10</v>
      </c>
    </row>
  </sheetData>
  <conditionalFormatting sqref="C6">
    <cfRule type="cellIs" dxfId="13" priority="17" operator="between">
      <formula>4194176</formula>
      <formula>16777088</formula>
    </cfRule>
    <cfRule type="cellIs" dxfId="12" priority="18" operator="greaterThan">
      <formula>16777088</formula>
    </cfRule>
  </conditionalFormatting>
  <conditionalFormatting sqref="C19">
    <cfRule type="cellIs" dxfId="11" priority="15" operator="between">
      <formula>4194176</formula>
      <formula>16777088</formula>
    </cfRule>
    <cfRule type="cellIs" dxfId="10" priority="16" operator="greaterThan">
      <formula>16777088</formula>
    </cfRule>
  </conditionalFormatting>
  <conditionalFormatting sqref="C32">
    <cfRule type="cellIs" dxfId="9" priority="7" operator="between">
      <formula>4194176</formula>
      <formula>16777088</formula>
    </cfRule>
    <cfRule type="cellIs" dxfId="8" priority="8" operator="greaterThan">
      <formula>16777088</formula>
    </cfRule>
  </conditionalFormatting>
  <conditionalFormatting sqref="C44">
    <cfRule type="cellIs" dxfId="7" priority="9" operator="between">
      <formula>4194176</formula>
      <formula>16777088</formula>
    </cfRule>
    <cfRule type="cellIs" dxfId="6" priority="10" operator="greaterThan">
      <formula>16777088</formula>
    </cfRule>
  </conditionalFormatting>
  <conditionalFormatting sqref="C57">
    <cfRule type="cellIs" dxfId="5" priority="5" operator="between">
      <formula>4194176</formula>
      <formula>16777088</formula>
    </cfRule>
    <cfRule type="cellIs" dxfId="4" priority="6" operator="greaterThan">
      <formula>16777088</formula>
    </cfRule>
  </conditionalFormatting>
  <conditionalFormatting sqref="C69">
    <cfRule type="cellIs" dxfId="3" priority="3" operator="between">
      <formula>4194176</formula>
      <formula>16777088</formula>
    </cfRule>
    <cfRule type="cellIs" dxfId="2" priority="4" operator="greaterThan">
      <formula>16777088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K33" sqref="K33"/>
    </sheetView>
  </sheetViews>
  <sheetFormatPr defaultRowHeight="15" x14ac:dyDescent="0.25"/>
  <cols>
    <col min="6" max="6" width="19.28515625" customWidth="1"/>
    <col min="7" max="7" width="15.85546875" customWidth="1"/>
    <col min="8" max="8" width="16" customWidth="1"/>
    <col min="9" max="9" width="12.42578125" customWidth="1"/>
  </cols>
  <sheetData>
    <row r="1" spans="1:9" s="10" customFormat="1" ht="30" x14ac:dyDescent="0.25">
      <c r="A1" s="10" t="s">
        <v>0</v>
      </c>
      <c r="B1" s="10" t="s">
        <v>1</v>
      </c>
      <c r="C1" s="10" t="s">
        <v>2</v>
      </c>
      <c r="D1" s="10" t="s">
        <v>3</v>
      </c>
      <c r="F1" s="11" t="s">
        <v>17</v>
      </c>
      <c r="G1" s="11" t="s">
        <v>18</v>
      </c>
      <c r="H1" s="11" t="s">
        <v>19</v>
      </c>
      <c r="I1" s="11" t="s">
        <v>20</v>
      </c>
    </row>
    <row r="2" spans="1:9" x14ac:dyDescent="0.25">
      <c r="A2">
        <v>409836</v>
      </c>
      <c r="B2">
        <v>10005.799999999999</v>
      </c>
      <c r="C2">
        <v>4096</v>
      </c>
      <c r="D2">
        <v>100</v>
      </c>
      <c r="F2" t="str">
        <f>IF(B2&gt;=37.5,"None",C2/(1024*D2))</f>
        <v>None</v>
      </c>
      <c r="G2" t="str">
        <f>IF(B2&gt;=37.5,"None",100/(D2))</f>
        <v>None</v>
      </c>
      <c r="H2" t="str">
        <f>IF(B2&gt;=37.5,"None",25)</f>
        <v>None</v>
      </c>
      <c r="I2" t="str">
        <f>IF(B2&gt;=37.5,"None",F2*H2)</f>
        <v>None</v>
      </c>
    </row>
    <row r="3" spans="1:9" x14ac:dyDescent="0.25">
      <c r="A3">
        <v>325733</v>
      </c>
      <c r="B3">
        <v>7952.46</v>
      </c>
      <c r="C3">
        <v>4096</v>
      </c>
      <c r="D3">
        <v>100</v>
      </c>
      <c r="F3" t="str">
        <f t="shared" ref="F3:F61" si="0">IF(B3&gt;=37.5,"None",C3/(1024*D3))</f>
        <v>None</v>
      </c>
      <c r="G3" t="str">
        <f t="shared" ref="G3:G62" si="1">IF(B3&gt;=37.5,"None",100/(D3))</f>
        <v>None</v>
      </c>
      <c r="H3" t="str">
        <f t="shared" ref="H3:H62" si="2">IF(B3&gt;=37.5,"None",25)</f>
        <v>None</v>
      </c>
      <c r="I3" t="str">
        <f t="shared" ref="I3:I62" si="3">IF(B3&gt;=37.5,"None",F3*H3)</f>
        <v>None</v>
      </c>
    </row>
    <row r="4" spans="1:9" x14ac:dyDescent="0.25">
      <c r="A4">
        <v>258398</v>
      </c>
      <c r="B4">
        <v>6308.54</v>
      </c>
      <c r="C4">
        <v>4096</v>
      </c>
      <c r="D4">
        <v>100</v>
      </c>
      <c r="F4" t="str">
        <f t="shared" si="0"/>
        <v>None</v>
      </c>
      <c r="G4" t="str">
        <f t="shared" si="1"/>
        <v>None</v>
      </c>
      <c r="H4" t="str">
        <f t="shared" si="2"/>
        <v>None</v>
      </c>
      <c r="I4" t="str">
        <f t="shared" si="3"/>
        <v>None</v>
      </c>
    </row>
    <row r="5" spans="1:9" x14ac:dyDescent="0.25">
      <c r="A5">
        <v>205339</v>
      </c>
      <c r="B5">
        <v>5013.1499999999996</v>
      </c>
      <c r="C5">
        <v>4096</v>
      </c>
      <c r="D5">
        <v>100</v>
      </c>
      <c r="F5" t="str">
        <f t="shared" si="0"/>
        <v>None</v>
      </c>
      <c r="G5" t="str">
        <f t="shared" si="1"/>
        <v>None</v>
      </c>
      <c r="H5" t="str">
        <f t="shared" si="2"/>
        <v>None</v>
      </c>
      <c r="I5" t="str">
        <f t="shared" si="3"/>
        <v>None</v>
      </c>
    </row>
    <row r="6" spans="1:9" x14ac:dyDescent="0.25">
      <c r="A6">
        <v>163132</v>
      </c>
      <c r="B6">
        <v>3982.72</v>
      </c>
      <c r="C6">
        <v>4096</v>
      </c>
      <c r="D6">
        <v>100</v>
      </c>
      <c r="F6" t="str">
        <f t="shared" si="0"/>
        <v>None</v>
      </c>
      <c r="G6" t="str">
        <f t="shared" si="1"/>
        <v>None</v>
      </c>
      <c r="H6" t="str">
        <f t="shared" si="2"/>
        <v>None</v>
      </c>
      <c r="I6" t="str">
        <f t="shared" si="3"/>
        <v>None</v>
      </c>
    </row>
    <row r="7" spans="1:9" x14ac:dyDescent="0.25">
      <c r="A7">
        <v>129534</v>
      </c>
      <c r="B7">
        <v>3162.44</v>
      </c>
      <c r="C7">
        <v>4096</v>
      </c>
      <c r="D7">
        <v>100</v>
      </c>
      <c r="F7" t="str">
        <f t="shared" si="0"/>
        <v>None</v>
      </c>
      <c r="G7" t="str">
        <f t="shared" si="1"/>
        <v>None</v>
      </c>
      <c r="H7" t="str">
        <f t="shared" si="2"/>
        <v>None</v>
      </c>
      <c r="I7" t="str">
        <f t="shared" si="3"/>
        <v>None</v>
      </c>
    </row>
    <row r="8" spans="1:9" x14ac:dyDescent="0.25">
      <c r="A8">
        <v>102881</v>
      </c>
      <c r="B8">
        <v>2511.73</v>
      </c>
      <c r="C8">
        <v>4096</v>
      </c>
      <c r="D8">
        <v>100</v>
      </c>
      <c r="F8" t="str">
        <f t="shared" si="0"/>
        <v>None</v>
      </c>
      <c r="G8" t="str">
        <f t="shared" si="1"/>
        <v>None</v>
      </c>
      <c r="H8" t="str">
        <f t="shared" si="2"/>
        <v>None</v>
      </c>
      <c r="I8" t="str">
        <f t="shared" si="3"/>
        <v>None</v>
      </c>
    </row>
    <row r="9" spans="1:9" x14ac:dyDescent="0.25">
      <c r="A9">
        <v>81699.3</v>
      </c>
      <c r="B9">
        <v>1994.61</v>
      </c>
      <c r="C9">
        <v>4096</v>
      </c>
      <c r="D9">
        <v>100</v>
      </c>
      <c r="F9" t="str">
        <f t="shared" si="0"/>
        <v>None</v>
      </c>
      <c r="G9" t="str">
        <f t="shared" si="1"/>
        <v>None</v>
      </c>
      <c r="H9" t="str">
        <f t="shared" si="2"/>
        <v>None</v>
      </c>
      <c r="I9" t="str">
        <f t="shared" si="3"/>
        <v>None</v>
      </c>
    </row>
    <row r="10" spans="1:9" x14ac:dyDescent="0.25">
      <c r="A10">
        <v>64935.1</v>
      </c>
      <c r="B10">
        <v>1585.33</v>
      </c>
      <c r="C10">
        <v>4096</v>
      </c>
      <c r="D10">
        <v>100</v>
      </c>
      <c r="F10" t="str">
        <f t="shared" si="0"/>
        <v>None</v>
      </c>
      <c r="G10" t="str">
        <f t="shared" si="1"/>
        <v>None</v>
      </c>
      <c r="H10" t="str">
        <f t="shared" si="2"/>
        <v>None</v>
      </c>
      <c r="I10" t="str">
        <f t="shared" si="3"/>
        <v>None</v>
      </c>
    </row>
    <row r="11" spans="1:9" x14ac:dyDescent="0.25">
      <c r="A11">
        <v>51573</v>
      </c>
      <c r="B11">
        <v>1259.1099999999999</v>
      </c>
      <c r="C11">
        <v>4096</v>
      </c>
      <c r="D11">
        <v>100</v>
      </c>
      <c r="F11" t="str">
        <f t="shared" si="0"/>
        <v>None</v>
      </c>
      <c r="G11" t="str">
        <f t="shared" si="1"/>
        <v>None</v>
      </c>
      <c r="H11" t="str">
        <f t="shared" si="2"/>
        <v>None</v>
      </c>
      <c r="I11" t="str">
        <f t="shared" si="3"/>
        <v>None</v>
      </c>
    </row>
    <row r="12" spans="1:9" x14ac:dyDescent="0.25">
      <c r="A12">
        <v>40966.800000000003</v>
      </c>
      <c r="B12">
        <v>1000.17</v>
      </c>
      <c r="C12">
        <v>4096</v>
      </c>
      <c r="D12">
        <v>100</v>
      </c>
      <c r="F12" t="str">
        <f t="shared" si="0"/>
        <v>None</v>
      </c>
      <c r="G12" t="str">
        <f t="shared" si="1"/>
        <v>None</v>
      </c>
      <c r="H12" t="str">
        <f t="shared" si="2"/>
        <v>None</v>
      </c>
      <c r="I12" t="str">
        <f t="shared" si="3"/>
        <v>None</v>
      </c>
    </row>
    <row r="13" spans="1:9" x14ac:dyDescent="0.25">
      <c r="A13">
        <v>32530.9</v>
      </c>
      <c r="B13">
        <v>794.21199999999999</v>
      </c>
      <c r="C13">
        <v>4096</v>
      </c>
      <c r="D13">
        <v>100</v>
      </c>
      <c r="F13" t="str">
        <f t="shared" si="0"/>
        <v>None</v>
      </c>
      <c r="G13" t="str">
        <f t="shared" si="1"/>
        <v>None</v>
      </c>
      <c r="H13" t="str">
        <f t="shared" si="2"/>
        <v>None</v>
      </c>
      <c r="I13" t="str">
        <f t="shared" si="3"/>
        <v>None</v>
      </c>
    </row>
    <row r="14" spans="1:9" x14ac:dyDescent="0.25">
      <c r="A14">
        <v>25846.5</v>
      </c>
      <c r="B14">
        <v>631.01700000000005</v>
      </c>
      <c r="C14">
        <v>4096</v>
      </c>
      <c r="D14">
        <v>100</v>
      </c>
      <c r="F14" t="str">
        <f t="shared" si="0"/>
        <v>None</v>
      </c>
      <c r="G14" t="str">
        <f t="shared" si="1"/>
        <v>None</v>
      </c>
      <c r="H14" t="str">
        <f t="shared" si="2"/>
        <v>None</v>
      </c>
      <c r="I14" t="str">
        <f t="shared" si="3"/>
        <v>None</v>
      </c>
    </row>
    <row r="15" spans="1:9" x14ac:dyDescent="0.25">
      <c r="A15">
        <v>20529.7</v>
      </c>
      <c r="B15">
        <v>501.21300000000002</v>
      </c>
      <c r="C15">
        <v>4096</v>
      </c>
      <c r="D15">
        <v>100</v>
      </c>
      <c r="F15" t="str">
        <f t="shared" si="0"/>
        <v>None</v>
      </c>
      <c r="G15" t="str">
        <f t="shared" si="1"/>
        <v>None</v>
      </c>
      <c r="H15" t="str">
        <f t="shared" si="2"/>
        <v>None</v>
      </c>
      <c r="I15" t="str">
        <f t="shared" si="3"/>
        <v>None</v>
      </c>
    </row>
    <row r="16" spans="1:9" x14ac:dyDescent="0.25">
      <c r="A16">
        <v>16305.2</v>
      </c>
      <c r="B16">
        <v>398.077</v>
      </c>
      <c r="C16">
        <v>4096</v>
      </c>
      <c r="D16">
        <v>100</v>
      </c>
      <c r="F16" t="str">
        <f t="shared" si="0"/>
        <v>None</v>
      </c>
      <c r="G16" t="str">
        <f t="shared" si="1"/>
        <v>None</v>
      </c>
      <c r="H16" t="str">
        <f t="shared" si="2"/>
        <v>None</v>
      </c>
      <c r="I16" t="str">
        <f t="shared" si="3"/>
        <v>None</v>
      </c>
    </row>
    <row r="17" spans="1:9" x14ac:dyDescent="0.25">
      <c r="A17">
        <v>12953.4</v>
      </c>
      <c r="B17">
        <v>316.24400000000003</v>
      </c>
      <c r="C17">
        <v>4096</v>
      </c>
      <c r="D17">
        <v>100</v>
      </c>
      <c r="F17" t="str">
        <f t="shared" si="0"/>
        <v>None</v>
      </c>
      <c r="G17" t="str">
        <f t="shared" si="1"/>
        <v>None</v>
      </c>
      <c r="H17" t="str">
        <f t="shared" si="2"/>
        <v>None</v>
      </c>
      <c r="I17" t="str">
        <f t="shared" si="3"/>
        <v>None</v>
      </c>
    </row>
    <row r="18" spans="1:9" x14ac:dyDescent="0.25">
      <c r="A18">
        <v>10289.1</v>
      </c>
      <c r="B18">
        <v>251.19900000000001</v>
      </c>
      <c r="C18">
        <v>4096</v>
      </c>
      <c r="D18">
        <v>100</v>
      </c>
      <c r="F18" t="str">
        <f t="shared" si="0"/>
        <v>None</v>
      </c>
      <c r="G18" t="str">
        <f t="shared" si="1"/>
        <v>None</v>
      </c>
      <c r="H18" t="str">
        <f t="shared" si="2"/>
        <v>None</v>
      </c>
      <c r="I18" t="str">
        <f t="shared" si="3"/>
        <v>None</v>
      </c>
    </row>
    <row r="19" spans="1:9" x14ac:dyDescent="0.25">
      <c r="A19">
        <v>8172.61</v>
      </c>
      <c r="B19">
        <v>199.52600000000001</v>
      </c>
      <c r="C19">
        <v>4096</v>
      </c>
      <c r="D19">
        <v>100</v>
      </c>
      <c r="F19" t="str">
        <f t="shared" si="0"/>
        <v>None</v>
      </c>
      <c r="G19" t="str">
        <f t="shared" si="1"/>
        <v>None</v>
      </c>
      <c r="H19" t="str">
        <f t="shared" si="2"/>
        <v>None</v>
      </c>
      <c r="I19" t="str">
        <f t="shared" si="3"/>
        <v>None</v>
      </c>
    </row>
    <row r="20" spans="1:9" x14ac:dyDescent="0.25">
      <c r="A20">
        <v>6491.82</v>
      </c>
      <c r="B20">
        <v>158.49199999999999</v>
      </c>
      <c r="C20">
        <v>4096</v>
      </c>
      <c r="D20">
        <v>100</v>
      </c>
      <c r="F20" t="str">
        <f t="shared" si="0"/>
        <v>None</v>
      </c>
      <c r="G20" t="str">
        <f t="shared" si="1"/>
        <v>None</v>
      </c>
      <c r="H20" t="str">
        <f t="shared" si="2"/>
        <v>None</v>
      </c>
      <c r="I20" t="str">
        <f t="shared" si="3"/>
        <v>None</v>
      </c>
    </row>
    <row r="21" spans="1:9" x14ac:dyDescent="0.25">
      <c r="A21">
        <v>5156.5</v>
      </c>
      <c r="B21">
        <v>125.89100000000001</v>
      </c>
      <c r="C21">
        <v>4096</v>
      </c>
      <c r="D21">
        <v>100</v>
      </c>
      <c r="F21" t="str">
        <f t="shared" si="0"/>
        <v>None</v>
      </c>
      <c r="G21" t="str">
        <f t="shared" si="1"/>
        <v>None</v>
      </c>
      <c r="H21" t="str">
        <f t="shared" si="2"/>
        <v>None</v>
      </c>
      <c r="I21" t="str">
        <f t="shared" si="3"/>
        <v>None</v>
      </c>
    </row>
    <row r="22" spans="1:9" x14ac:dyDescent="0.25">
      <c r="A22">
        <v>4096.01</v>
      </c>
      <c r="B22">
        <v>100</v>
      </c>
      <c r="C22">
        <v>4096</v>
      </c>
      <c r="D22">
        <v>100</v>
      </c>
      <c r="F22" t="str">
        <f t="shared" si="0"/>
        <v>None</v>
      </c>
      <c r="G22" t="str">
        <f t="shared" si="1"/>
        <v>None</v>
      </c>
      <c r="H22" t="str">
        <f t="shared" si="2"/>
        <v>None</v>
      </c>
      <c r="I22" t="str">
        <f t="shared" si="3"/>
        <v>None</v>
      </c>
    </row>
    <row r="23" spans="1:9" x14ac:dyDescent="0.25">
      <c r="A23">
        <v>3253.62</v>
      </c>
      <c r="B23">
        <v>79.434100000000001</v>
      </c>
      <c r="C23">
        <v>4096</v>
      </c>
      <c r="D23">
        <v>100</v>
      </c>
      <c r="F23" t="str">
        <f t="shared" si="0"/>
        <v>None</v>
      </c>
      <c r="G23" t="str">
        <f t="shared" si="1"/>
        <v>None</v>
      </c>
      <c r="H23" t="str">
        <f t="shared" si="2"/>
        <v>None</v>
      </c>
      <c r="I23" t="str">
        <f t="shared" si="3"/>
        <v>None</v>
      </c>
    </row>
    <row r="24" spans="1:9" x14ac:dyDescent="0.25">
      <c r="A24">
        <v>2584.38</v>
      </c>
      <c r="B24">
        <v>63.095199999999998</v>
      </c>
      <c r="C24">
        <v>4096</v>
      </c>
      <c r="D24">
        <v>100</v>
      </c>
      <c r="F24" t="str">
        <f t="shared" si="0"/>
        <v>None</v>
      </c>
      <c r="G24" t="str">
        <f t="shared" si="1"/>
        <v>None</v>
      </c>
      <c r="H24" t="str">
        <f t="shared" si="2"/>
        <v>None</v>
      </c>
      <c r="I24" t="str">
        <f t="shared" si="3"/>
        <v>None</v>
      </c>
    </row>
    <row r="25" spans="1:9" x14ac:dyDescent="0.25">
      <c r="A25">
        <v>2052.88</v>
      </c>
      <c r="B25">
        <v>50.119199999999999</v>
      </c>
      <c r="C25">
        <v>4096</v>
      </c>
      <c r="D25">
        <v>100</v>
      </c>
      <c r="F25" t="str">
        <f t="shared" si="0"/>
        <v>None</v>
      </c>
      <c r="G25" t="str">
        <f t="shared" si="1"/>
        <v>None</v>
      </c>
      <c r="H25" t="str">
        <f t="shared" si="2"/>
        <v>None</v>
      </c>
      <c r="I25" t="str">
        <f t="shared" si="3"/>
        <v>None</v>
      </c>
    </row>
    <row r="26" spans="1:9" x14ac:dyDescent="0.25">
      <c r="A26">
        <v>1630.66</v>
      </c>
      <c r="B26">
        <v>39.810899999999997</v>
      </c>
      <c r="C26">
        <v>4096</v>
      </c>
      <c r="D26">
        <v>100</v>
      </c>
      <c r="F26" t="str">
        <f t="shared" si="0"/>
        <v>None</v>
      </c>
      <c r="G26" t="str">
        <f t="shared" si="1"/>
        <v>None</v>
      </c>
      <c r="H26" t="str">
        <f t="shared" si="2"/>
        <v>None</v>
      </c>
      <c r="I26" t="str">
        <f t="shared" si="3"/>
        <v>None</v>
      </c>
    </row>
    <row r="27" spans="1:9" x14ac:dyDescent="0.25">
      <c r="A27">
        <v>32383.4</v>
      </c>
      <c r="B27">
        <v>31.624400000000001</v>
      </c>
      <c r="C27">
        <v>102400</v>
      </c>
      <c r="D27">
        <v>100</v>
      </c>
      <c r="F27">
        <f t="shared" si="0"/>
        <v>1</v>
      </c>
      <c r="G27">
        <f t="shared" si="1"/>
        <v>1</v>
      </c>
      <c r="H27">
        <f t="shared" si="2"/>
        <v>25</v>
      </c>
      <c r="I27">
        <f t="shared" si="3"/>
        <v>25</v>
      </c>
    </row>
    <row r="28" spans="1:9" x14ac:dyDescent="0.25">
      <c r="A28">
        <v>25720.2</v>
      </c>
      <c r="B28">
        <v>25.1173</v>
      </c>
      <c r="C28">
        <v>102400</v>
      </c>
      <c r="D28">
        <v>100</v>
      </c>
      <c r="F28">
        <f t="shared" si="0"/>
        <v>1</v>
      </c>
      <c r="G28">
        <f t="shared" si="1"/>
        <v>1</v>
      </c>
      <c r="H28">
        <f t="shared" si="2"/>
        <v>25</v>
      </c>
      <c r="I28">
        <f t="shared" si="3"/>
        <v>25</v>
      </c>
    </row>
    <row r="29" spans="1:9" x14ac:dyDescent="0.25">
      <c r="A29">
        <v>20433.2</v>
      </c>
      <c r="B29">
        <v>19.9543</v>
      </c>
      <c r="C29">
        <v>102400</v>
      </c>
      <c r="D29">
        <v>100</v>
      </c>
      <c r="F29">
        <f t="shared" si="0"/>
        <v>1</v>
      </c>
      <c r="G29">
        <f t="shared" si="1"/>
        <v>1</v>
      </c>
      <c r="H29">
        <f t="shared" si="2"/>
        <v>25</v>
      </c>
      <c r="I29">
        <f t="shared" si="3"/>
        <v>25</v>
      </c>
    </row>
    <row r="30" spans="1:9" x14ac:dyDescent="0.25">
      <c r="A30">
        <v>16228.5</v>
      </c>
      <c r="B30">
        <v>15.848100000000001</v>
      </c>
      <c r="C30">
        <v>102400</v>
      </c>
      <c r="D30">
        <v>100</v>
      </c>
      <c r="F30">
        <f t="shared" si="0"/>
        <v>1</v>
      </c>
      <c r="G30">
        <f t="shared" si="1"/>
        <v>1</v>
      </c>
      <c r="H30">
        <f t="shared" si="2"/>
        <v>25</v>
      </c>
      <c r="I30">
        <f t="shared" si="3"/>
        <v>25</v>
      </c>
    </row>
    <row r="31" spans="1:9" x14ac:dyDescent="0.25">
      <c r="A31">
        <v>12891.6</v>
      </c>
      <c r="B31">
        <v>12.589399999999999</v>
      </c>
      <c r="C31">
        <v>102400</v>
      </c>
      <c r="D31">
        <v>100</v>
      </c>
      <c r="F31">
        <f t="shared" si="0"/>
        <v>1</v>
      </c>
      <c r="G31">
        <f t="shared" si="1"/>
        <v>1</v>
      </c>
      <c r="H31">
        <f t="shared" si="2"/>
        <v>25</v>
      </c>
      <c r="I31">
        <f t="shared" si="3"/>
        <v>25</v>
      </c>
    </row>
    <row r="32" spans="1:9" x14ac:dyDescent="0.25">
      <c r="A32">
        <v>10239.6</v>
      </c>
      <c r="B32">
        <v>9.9996200000000002</v>
      </c>
      <c r="C32">
        <v>102400</v>
      </c>
      <c r="D32">
        <v>100</v>
      </c>
      <c r="F32">
        <f t="shared" si="0"/>
        <v>1</v>
      </c>
      <c r="G32">
        <f t="shared" si="1"/>
        <v>1</v>
      </c>
      <c r="H32">
        <f t="shared" si="2"/>
        <v>25</v>
      </c>
      <c r="I32">
        <f t="shared" si="3"/>
        <v>25</v>
      </c>
    </row>
    <row r="33" spans="1:9" x14ac:dyDescent="0.25">
      <c r="A33">
        <v>8134.05</v>
      </c>
      <c r="B33">
        <v>7.9434100000000001</v>
      </c>
      <c r="C33">
        <v>102400</v>
      </c>
      <c r="D33">
        <v>100</v>
      </c>
      <c r="F33">
        <f t="shared" si="0"/>
        <v>1</v>
      </c>
      <c r="G33">
        <f t="shared" si="1"/>
        <v>1</v>
      </c>
      <c r="H33">
        <f t="shared" si="2"/>
        <v>25</v>
      </c>
      <c r="I33">
        <f t="shared" si="3"/>
        <v>25</v>
      </c>
    </row>
    <row r="34" spans="1:9" x14ac:dyDescent="0.25">
      <c r="A34">
        <v>6461.2</v>
      </c>
      <c r="B34">
        <v>6.3097700000000003</v>
      </c>
      <c r="C34">
        <v>102400</v>
      </c>
      <c r="D34">
        <v>100</v>
      </c>
      <c r="F34">
        <f t="shared" si="0"/>
        <v>1</v>
      </c>
      <c r="G34">
        <f t="shared" si="1"/>
        <v>1</v>
      </c>
      <c r="H34">
        <f t="shared" si="2"/>
        <v>25</v>
      </c>
      <c r="I34">
        <f t="shared" si="3"/>
        <v>25</v>
      </c>
    </row>
    <row r="35" spans="1:9" x14ac:dyDescent="0.25">
      <c r="A35">
        <v>5132.1499999999996</v>
      </c>
      <c r="B35">
        <v>5.01187</v>
      </c>
      <c r="C35">
        <v>102400</v>
      </c>
      <c r="D35">
        <v>100</v>
      </c>
      <c r="F35">
        <f t="shared" si="0"/>
        <v>1</v>
      </c>
      <c r="G35">
        <f t="shared" si="1"/>
        <v>1</v>
      </c>
      <c r="H35">
        <f t="shared" si="2"/>
        <v>25</v>
      </c>
      <c r="I35">
        <f t="shared" si="3"/>
        <v>25</v>
      </c>
    </row>
    <row r="36" spans="1:9" x14ac:dyDescent="0.25">
      <c r="A36">
        <v>4076.64</v>
      </c>
      <c r="B36">
        <v>3.98109</v>
      </c>
      <c r="C36">
        <v>102400</v>
      </c>
      <c r="D36">
        <v>100</v>
      </c>
      <c r="F36">
        <f t="shared" si="0"/>
        <v>1</v>
      </c>
      <c r="G36">
        <f t="shared" si="1"/>
        <v>1</v>
      </c>
      <c r="H36">
        <f t="shared" si="2"/>
        <v>25</v>
      </c>
      <c r="I36">
        <f t="shared" si="3"/>
        <v>25</v>
      </c>
    </row>
    <row r="37" spans="1:9" x14ac:dyDescent="0.25">
      <c r="A37">
        <v>6476.26</v>
      </c>
      <c r="B37">
        <v>3.1622400000000002</v>
      </c>
      <c r="C37">
        <v>204800</v>
      </c>
      <c r="D37">
        <v>100</v>
      </c>
      <c r="F37">
        <f t="shared" si="0"/>
        <v>2</v>
      </c>
      <c r="G37">
        <f t="shared" si="1"/>
        <v>1</v>
      </c>
      <c r="H37">
        <f t="shared" si="2"/>
        <v>25</v>
      </c>
      <c r="I37">
        <f t="shared" si="3"/>
        <v>50</v>
      </c>
    </row>
    <row r="38" spans="1:9" x14ac:dyDescent="0.25">
      <c r="A38">
        <v>5144.3</v>
      </c>
      <c r="B38">
        <v>2.51186</v>
      </c>
      <c r="C38">
        <v>204800</v>
      </c>
      <c r="D38">
        <v>100</v>
      </c>
      <c r="F38">
        <f t="shared" si="0"/>
        <v>2</v>
      </c>
      <c r="G38">
        <f t="shared" si="1"/>
        <v>1</v>
      </c>
      <c r="H38">
        <f t="shared" si="2"/>
        <v>25</v>
      </c>
      <c r="I38">
        <f t="shared" si="3"/>
        <v>50</v>
      </c>
    </row>
    <row r="39" spans="1:9" x14ac:dyDescent="0.25">
      <c r="A39">
        <v>4086.3</v>
      </c>
      <c r="B39">
        <v>1.99526</v>
      </c>
      <c r="C39">
        <v>204800</v>
      </c>
      <c r="D39">
        <v>100</v>
      </c>
      <c r="F39">
        <f t="shared" si="0"/>
        <v>2</v>
      </c>
      <c r="G39">
        <f t="shared" si="1"/>
        <v>1</v>
      </c>
      <c r="H39">
        <f t="shared" si="2"/>
        <v>25</v>
      </c>
      <c r="I39">
        <f t="shared" si="3"/>
        <v>50</v>
      </c>
    </row>
    <row r="40" spans="1:9" x14ac:dyDescent="0.25">
      <c r="A40">
        <v>4868.79</v>
      </c>
      <c r="B40">
        <v>1.5848899999999999</v>
      </c>
      <c r="C40">
        <v>307200</v>
      </c>
      <c r="D40">
        <v>100</v>
      </c>
      <c r="F40">
        <f t="shared" si="0"/>
        <v>3</v>
      </c>
      <c r="G40">
        <f t="shared" si="1"/>
        <v>1</v>
      </c>
      <c r="H40">
        <f t="shared" si="2"/>
        <v>25</v>
      </c>
      <c r="I40">
        <f t="shared" si="3"/>
        <v>75</v>
      </c>
    </row>
    <row r="41" spans="1:9" x14ac:dyDescent="0.25">
      <c r="A41">
        <v>5156.5</v>
      </c>
      <c r="B41">
        <v>1.25891</v>
      </c>
      <c r="C41">
        <v>409600</v>
      </c>
      <c r="D41">
        <v>100</v>
      </c>
      <c r="F41">
        <f t="shared" si="0"/>
        <v>4</v>
      </c>
      <c r="G41">
        <f t="shared" si="1"/>
        <v>1</v>
      </c>
      <c r="H41">
        <f t="shared" si="2"/>
        <v>25</v>
      </c>
      <c r="I41">
        <f t="shared" si="3"/>
        <v>100</v>
      </c>
    </row>
    <row r="42" spans="1:9" x14ac:dyDescent="0.25">
      <c r="A42">
        <v>4096.01</v>
      </c>
      <c r="B42">
        <v>1</v>
      </c>
      <c r="C42">
        <v>40960</v>
      </c>
      <c r="D42">
        <v>10</v>
      </c>
      <c r="F42">
        <f t="shared" si="0"/>
        <v>4</v>
      </c>
      <c r="G42">
        <f t="shared" si="1"/>
        <v>10</v>
      </c>
      <c r="H42">
        <f t="shared" si="2"/>
        <v>25</v>
      </c>
      <c r="I42">
        <f t="shared" si="3"/>
        <v>100</v>
      </c>
    </row>
    <row r="43" spans="1:9" x14ac:dyDescent="0.25">
      <c r="A43">
        <v>4067.02</v>
      </c>
      <c r="B43">
        <v>0.79434099999999996</v>
      </c>
      <c r="C43">
        <v>51200</v>
      </c>
      <c r="D43">
        <v>10</v>
      </c>
      <c r="F43">
        <f t="shared" si="0"/>
        <v>5</v>
      </c>
      <c r="G43">
        <f t="shared" si="1"/>
        <v>10</v>
      </c>
      <c r="H43">
        <f t="shared" si="2"/>
        <v>25</v>
      </c>
      <c r="I43">
        <f t="shared" si="3"/>
        <v>125</v>
      </c>
    </row>
    <row r="44" spans="1:9" x14ac:dyDescent="0.25">
      <c r="A44">
        <v>4522.6400000000003</v>
      </c>
      <c r="B44">
        <v>0.63094799999999995</v>
      </c>
      <c r="C44">
        <v>71680</v>
      </c>
      <c r="D44">
        <v>10</v>
      </c>
      <c r="F44">
        <f t="shared" si="0"/>
        <v>7</v>
      </c>
      <c r="G44">
        <f t="shared" si="1"/>
        <v>10</v>
      </c>
      <c r="H44">
        <f t="shared" si="2"/>
        <v>25</v>
      </c>
      <c r="I44">
        <f t="shared" si="3"/>
        <v>175</v>
      </c>
    </row>
    <row r="45" spans="1:9" x14ac:dyDescent="0.25">
      <c r="A45">
        <v>4105.76</v>
      </c>
      <c r="B45">
        <v>0.50119199999999997</v>
      </c>
      <c r="C45">
        <v>81920</v>
      </c>
      <c r="D45">
        <v>10</v>
      </c>
      <c r="F45">
        <f t="shared" si="0"/>
        <v>8</v>
      </c>
      <c r="G45">
        <f t="shared" si="1"/>
        <v>10</v>
      </c>
      <c r="H45">
        <f t="shared" si="2"/>
        <v>25</v>
      </c>
      <c r="I45">
        <f t="shared" si="3"/>
        <v>200</v>
      </c>
    </row>
    <row r="46" spans="1:9" x14ac:dyDescent="0.25">
      <c r="A46">
        <v>4076.64</v>
      </c>
      <c r="B46">
        <v>0.39810899999999999</v>
      </c>
      <c r="C46">
        <v>102400</v>
      </c>
      <c r="D46">
        <v>10</v>
      </c>
      <c r="F46">
        <f t="shared" si="0"/>
        <v>10</v>
      </c>
      <c r="G46">
        <f t="shared" si="1"/>
        <v>10</v>
      </c>
      <c r="H46">
        <f t="shared" si="2"/>
        <v>25</v>
      </c>
      <c r="I46">
        <f t="shared" si="3"/>
        <v>250</v>
      </c>
    </row>
    <row r="47" spans="1:9" x14ac:dyDescent="0.25">
      <c r="A47">
        <v>4209.6400000000003</v>
      </c>
      <c r="B47">
        <v>0.31622899999999998</v>
      </c>
      <c r="C47">
        <v>133120</v>
      </c>
      <c r="D47">
        <v>10</v>
      </c>
      <c r="F47">
        <f t="shared" si="0"/>
        <v>13</v>
      </c>
      <c r="G47">
        <f t="shared" si="1"/>
        <v>10</v>
      </c>
      <c r="H47">
        <f t="shared" si="2"/>
        <v>25</v>
      </c>
      <c r="I47">
        <f t="shared" si="3"/>
        <v>325</v>
      </c>
    </row>
    <row r="48" spans="1:9" x14ac:dyDescent="0.25">
      <c r="A48">
        <v>4115.3999999999996</v>
      </c>
      <c r="B48">
        <v>0.25118400000000002</v>
      </c>
      <c r="C48">
        <v>163840</v>
      </c>
      <c r="D48">
        <v>10</v>
      </c>
      <c r="F48">
        <f t="shared" si="0"/>
        <v>16</v>
      </c>
      <c r="G48">
        <f t="shared" si="1"/>
        <v>10</v>
      </c>
      <c r="H48">
        <f t="shared" si="2"/>
        <v>25</v>
      </c>
      <c r="I48">
        <f t="shared" si="3"/>
        <v>400</v>
      </c>
    </row>
    <row r="49" spans="1:9" x14ac:dyDescent="0.25">
      <c r="A49">
        <v>4086.3</v>
      </c>
      <c r="B49">
        <v>0.19952600000000001</v>
      </c>
      <c r="C49">
        <v>204800</v>
      </c>
      <c r="D49">
        <v>10</v>
      </c>
      <c r="F49">
        <f t="shared" si="0"/>
        <v>20</v>
      </c>
      <c r="G49">
        <f t="shared" si="1"/>
        <v>10</v>
      </c>
      <c r="H49">
        <f t="shared" si="2"/>
        <v>25</v>
      </c>
      <c r="I49">
        <f t="shared" si="3"/>
        <v>500</v>
      </c>
    </row>
    <row r="50" spans="1:9" x14ac:dyDescent="0.25">
      <c r="A50">
        <v>4057.29</v>
      </c>
      <c r="B50">
        <v>0.15848799999999999</v>
      </c>
      <c r="C50">
        <v>256000</v>
      </c>
      <c r="D50">
        <v>10</v>
      </c>
      <c r="F50">
        <f t="shared" si="0"/>
        <v>25</v>
      </c>
      <c r="G50">
        <f t="shared" si="1"/>
        <v>10</v>
      </c>
      <c r="H50">
        <f t="shared" si="2"/>
        <v>25</v>
      </c>
      <c r="I50">
        <f t="shared" si="3"/>
        <v>625</v>
      </c>
    </row>
    <row r="51" spans="1:9" x14ac:dyDescent="0.25">
      <c r="A51">
        <v>4125.24</v>
      </c>
      <c r="B51">
        <v>0.125892</v>
      </c>
      <c r="C51">
        <v>327680</v>
      </c>
      <c r="D51">
        <v>10</v>
      </c>
      <c r="F51">
        <f t="shared" si="0"/>
        <v>32</v>
      </c>
      <c r="G51">
        <f t="shared" si="1"/>
        <v>10</v>
      </c>
      <c r="H51">
        <f t="shared" si="2"/>
        <v>25</v>
      </c>
      <c r="I51">
        <f t="shared" si="3"/>
        <v>800</v>
      </c>
    </row>
    <row r="52" spans="1:9" x14ac:dyDescent="0.25">
      <c r="A52">
        <v>4096.01</v>
      </c>
      <c r="B52">
        <v>0.1</v>
      </c>
      <c r="C52">
        <v>409600</v>
      </c>
      <c r="D52">
        <v>10</v>
      </c>
      <c r="F52">
        <f t="shared" si="0"/>
        <v>40</v>
      </c>
      <c r="G52">
        <f t="shared" si="1"/>
        <v>10</v>
      </c>
      <c r="H52">
        <f t="shared" si="2"/>
        <v>25</v>
      </c>
      <c r="I52">
        <f t="shared" si="3"/>
        <v>1000</v>
      </c>
    </row>
    <row r="53" spans="1:9" x14ac:dyDescent="0.25">
      <c r="A53">
        <v>4067.02</v>
      </c>
      <c r="B53">
        <v>7.9434099999999994E-2</v>
      </c>
      <c r="C53">
        <v>512000</v>
      </c>
      <c r="D53">
        <v>10</v>
      </c>
      <c r="F53">
        <f t="shared" si="0"/>
        <v>50</v>
      </c>
      <c r="G53">
        <f t="shared" si="1"/>
        <v>10</v>
      </c>
      <c r="H53">
        <f t="shared" si="2"/>
        <v>25</v>
      </c>
      <c r="I53">
        <f t="shared" si="3"/>
        <v>1250</v>
      </c>
    </row>
    <row r="54" spans="1:9" x14ac:dyDescent="0.25">
      <c r="A54">
        <v>4005.77</v>
      </c>
      <c r="B54">
        <v>6.3094899999999995E-2</v>
      </c>
      <c r="C54">
        <v>634880</v>
      </c>
      <c r="D54">
        <v>10</v>
      </c>
      <c r="F54">
        <f t="shared" si="0"/>
        <v>62</v>
      </c>
      <c r="G54">
        <f t="shared" si="1"/>
        <v>10</v>
      </c>
      <c r="H54">
        <f t="shared" si="2"/>
        <v>25</v>
      </c>
      <c r="I54">
        <f t="shared" si="3"/>
        <v>1550</v>
      </c>
    </row>
    <row r="55" spans="1:9" x14ac:dyDescent="0.25">
      <c r="A55">
        <v>4003.04</v>
      </c>
      <c r="B55">
        <v>5.0118200000000002E-2</v>
      </c>
      <c r="C55">
        <v>798720</v>
      </c>
      <c r="D55">
        <v>10</v>
      </c>
      <c r="F55">
        <f t="shared" si="0"/>
        <v>78</v>
      </c>
      <c r="G55">
        <f t="shared" si="1"/>
        <v>10</v>
      </c>
      <c r="H55">
        <f t="shared" si="2"/>
        <v>25</v>
      </c>
      <c r="I55">
        <f t="shared" si="3"/>
        <v>1950</v>
      </c>
    </row>
    <row r="56" spans="1:9" x14ac:dyDescent="0.25">
      <c r="A56">
        <v>4035.84</v>
      </c>
      <c r="B56">
        <v>3.9810600000000002E-2</v>
      </c>
      <c r="C56">
        <v>1013760</v>
      </c>
      <c r="D56">
        <v>10</v>
      </c>
      <c r="F56">
        <f t="shared" si="0"/>
        <v>99</v>
      </c>
      <c r="G56">
        <f t="shared" si="1"/>
        <v>10</v>
      </c>
      <c r="H56">
        <f t="shared" si="2"/>
        <v>25</v>
      </c>
      <c r="I56">
        <f t="shared" si="3"/>
        <v>2475</v>
      </c>
    </row>
    <row r="57" spans="1:9" x14ac:dyDescent="0.25">
      <c r="A57">
        <v>4015.26</v>
      </c>
      <c r="B57">
        <v>3.1622200000000003E-2</v>
      </c>
      <c r="C57">
        <v>1269760</v>
      </c>
      <c r="D57">
        <v>10</v>
      </c>
      <c r="F57">
        <f t="shared" si="0"/>
        <v>124</v>
      </c>
      <c r="G57">
        <f t="shared" si="1"/>
        <v>10</v>
      </c>
      <c r="H57">
        <f t="shared" si="2"/>
        <v>25</v>
      </c>
      <c r="I57">
        <f t="shared" si="3"/>
        <v>3100</v>
      </c>
    </row>
    <row r="58" spans="1:9" x14ac:dyDescent="0.25">
      <c r="A58">
        <v>4012.52</v>
      </c>
      <c r="B58">
        <v>2.5118399999999999E-2</v>
      </c>
      <c r="C58">
        <v>1597440</v>
      </c>
      <c r="D58">
        <v>10</v>
      </c>
      <c r="F58">
        <f t="shared" si="0"/>
        <v>156</v>
      </c>
      <c r="G58">
        <f t="shared" si="1"/>
        <v>10</v>
      </c>
      <c r="H58">
        <f t="shared" si="2"/>
        <v>25</v>
      </c>
      <c r="I58">
        <f t="shared" si="3"/>
        <v>3900</v>
      </c>
    </row>
    <row r="59" spans="1:9" x14ac:dyDescent="0.25">
      <c r="A59">
        <v>4004.65</v>
      </c>
      <c r="B59">
        <v>1.9952999999999999E-2</v>
      </c>
      <c r="C59">
        <v>2007040</v>
      </c>
      <c r="D59">
        <v>10</v>
      </c>
      <c r="F59">
        <f t="shared" si="0"/>
        <v>196</v>
      </c>
      <c r="G59">
        <f t="shared" si="1"/>
        <v>10</v>
      </c>
      <c r="H59">
        <f t="shared" si="2"/>
        <v>25</v>
      </c>
      <c r="I59">
        <f t="shared" si="3"/>
        <v>4900</v>
      </c>
    </row>
    <row r="60" spans="1:9" x14ac:dyDescent="0.25">
      <c r="A60">
        <v>4008.66</v>
      </c>
      <c r="B60">
        <v>1.5848999999999999E-2</v>
      </c>
      <c r="C60">
        <v>2529280</v>
      </c>
      <c r="D60">
        <v>10</v>
      </c>
      <c r="F60">
        <f t="shared" si="0"/>
        <v>247</v>
      </c>
      <c r="G60">
        <f t="shared" si="1"/>
        <v>10</v>
      </c>
      <c r="H60">
        <f t="shared" si="2"/>
        <v>25</v>
      </c>
      <c r="I60">
        <f t="shared" si="3"/>
        <v>6175</v>
      </c>
    </row>
    <row r="61" spans="1:9" x14ac:dyDescent="0.25">
      <c r="A61">
        <v>4009.3</v>
      </c>
      <c r="B61">
        <v>1.25895E-2</v>
      </c>
      <c r="C61">
        <v>3184640</v>
      </c>
      <c r="D61">
        <v>10</v>
      </c>
      <c r="F61">
        <f t="shared" si="0"/>
        <v>311</v>
      </c>
      <c r="G61">
        <f t="shared" si="1"/>
        <v>10</v>
      </c>
      <c r="H61">
        <f t="shared" si="2"/>
        <v>25</v>
      </c>
      <c r="I61">
        <f t="shared" si="3"/>
        <v>7775</v>
      </c>
    </row>
    <row r="62" spans="1:9" x14ac:dyDescent="0.25">
      <c r="A62">
        <v>4003.84</v>
      </c>
      <c r="B62">
        <v>0.01</v>
      </c>
      <c r="C62">
        <v>4003840</v>
      </c>
      <c r="D62">
        <v>10</v>
      </c>
      <c r="F62">
        <f>IF(B62&gt;=37.5,"None",C62/(1024*D62))</f>
        <v>391</v>
      </c>
      <c r="G62">
        <f t="shared" si="1"/>
        <v>10</v>
      </c>
      <c r="H62">
        <f t="shared" si="2"/>
        <v>25</v>
      </c>
      <c r="I62">
        <f t="shared" si="3"/>
        <v>9775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F11" sqref="F11"/>
    </sheetView>
  </sheetViews>
  <sheetFormatPr defaultRowHeight="15" x14ac:dyDescent="0.25"/>
  <cols>
    <col min="1" max="1" width="8" bestFit="1" customWidth="1"/>
    <col min="2" max="2" width="11" bestFit="1" customWidth="1"/>
    <col min="3" max="3" width="10.140625" bestFit="1" customWidth="1"/>
    <col min="4" max="4" width="9.42578125" customWidth="1"/>
    <col min="6" max="6" width="19.5703125" customWidth="1"/>
    <col min="7" max="7" width="19.28515625" customWidth="1"/>
    <col min="8" max="8" width="15.85546875" customWidth="1"/>
    <col min="9" max="9" width="16" customWidth="1"/>
    <col min="10" max="10" width="12.42578125" customWidth="1"/>
  </cols>
  <sheetData>
    <row r="1" spans="1:10" ht="30" x14ac:dyDescent="0.25">
      <c r="A1" t="s">
        <v>0</v>
      </c>
      <c r="B1" t="s">
        <v>1</v>
      </c>
      <c r="C1" s="2" t="s">
        <v>2</v>
      </c>
      <c r="D1" t="s">
        <v>3</v>
      </c>
      <c r="F1" s="11" t="s">
        <v>21</v>
      </c>
      <c r="G1" s="11" t="s">
        <v>22</v>
      </c>
      <c r="H1" s="11" t="s">
        <v>18</v>
      </c>
      <c r="I1" s="11" t="s">
        <v>19</v>
      </c>
      <c r="J1" s="11" t="s">
        <v>20</v>
      </c>
    </row>
    <row r="2" spans="1:10" x14ac:dyDescent="0.25">
      <c r="A2">
        <v>408163</v>
      </c>
      <c r="B2">
        <v>9964.92</v>
      </c>
      <c r="C2" s="2">
        <v>4096</v>
      </c>
      <c r="D2">
        <v>100</v>
      </c>
      <c r="F2" t="str">
        <f>IF(B2&gt;=1220.7,"None",IF(B2&gt;=48.83,C2/4096,"None"))</f>
        <v>None</v>
      </c>
      <c r="G2" t="str">
        <f>IF(B2&gt;=48.83,"None",C2/(1024*D2))</f>
        <v>None</v>
      </c>
      <c r="H2" t="str">
        <f>IF(B2&gt;=48.83,"None",100/(D2))</f>
        <v>None</v>
      </c>
      <c r="I2" t="str">
        <f>IF(B2&gt;=48.83,"None",25)</f>
        <v>None</v>
      </c>
      <c r="J2" t="str">
        <f>IF(B2&gt;=1220.7,"None",IF(B2&gt;=48.83,F2,I2))</f>
        <v>None</v>
      </c>
    </row>
    <row r="3" spans="1:10" x14ac:dyDescent="0.25">
      <c r="A3">
        <v>327869</v>
      </c>
      <c r="B3">
        <v>8004.61</v>
      </c>
      <c r="C3" s="2">
        <v>4096</v>
      </c>
      <c r="D3">
        <v>100</v>
      </c>
      <c r="F3" t="str">
        <f t="shared" ref="F3:F62" si="0">IF(B3&gt;=1220.7,"None",IF(B3&gt;=48.83,C3/4096,"None"))</f>
        <v>None</v>
      </c>
      <c r="G3" t="str">
        <f t="shared" ref="G3:G62" si="1">IF(B3&gt;=48.83,"None",C3/(1024*D3))</f>
        <v>None</v>
      </c>
      <c r="H3" t="str">
        <f t="shared" ref="H3:H62" si="2">IF(B3&gt;=48.83,"None",100/(D3))</f>
        <v>None</v>
      </c>
      <c r="I3" t="str">
        <f t="shared" ref="I3:I62" si="3">IF(B3&gt;=48.83,"None",25)</f>
        <v>None</v>
      </c>
      <c r="J3" t="str">
        <f t="shared" ref="J3:J62" si="4">IF(B3&gt;=1220.7,"None",IF(B3&gt;=48.83,F3,I3))</f>
        <v>None</v>
      </c>
    </row>
    <row r="4" spans="1:10" x14ac:dyDescent="0.25">
      <c r="A4">
        <v>259740</v>
      </c>
      <c r="B4">
        <v>6341.31</v>
      </c>
      <c r="C4" s="2">
        <v>4096</v>
      </c>
      <c r="D4">
        <v>100</v>
      </c>
      <c r="F4" t="str">
        <f t="shared" si="0"/>
        <v>None</v>
      </c>
      <c r="G4" t="str">
        <f t="shared" si="1"/>
        <v>None</v>
      </c>
      <c r="H4" t="str">
        <f t="shared" si="2"/>
        <v>None</v>
      </c>
      <c r="I4" t="str">
        <f t="shared" si="3"/>
        <v>None</v>
      </c>
      <c r="J4" t="str">
        <f t="shared" si="4"/>
        <v>None</v>
      </c>
    </row>
    <row r="5" spans="1:10" x14ac:dyDescent="0.25">
      <c r="A5">
        <v>206186</v>
      </c>
      <c r="B5">
        <v>5033.83</v>
      </c>
      <c r="C5" s="2">
        <v>4096</v>
      </c>
      <c r="D5">
        <v>100</v>
      </c>
      <c r="F5" t="str">
        <f t="shared" si="0"/>
        <v>None</v>
      </c>
      <c r="G5" t="str">
        <f t="shared" si="1"/>
        <v>None</v>
      </c>
      <c r="H5" t="str">
        <f t="shared" si="2"/>
        <v>None</v>
      </c>
      <c r="I5" t="str">
        <f t="shared" si="3"/>
        <v>None</v>
      </c>
      <c r="J5" t="str">
        <f t="shared" si="4"/>
        <v>None</v>
      </c>
    </row>
    <row r="6" spans="1:10" x14ac:dyDescent="0.25">
      <c r="A6">
        <v>162602</v>
      </c>
      <c r="B6">
        <v>3969.77</v>
      </c>
      <c r="C6" s="2">
        <v>4096</v>
      </c>
      <c r="D6">
        <v>100</v>
      </c>
      <c r="F6" t="str">
        <f t="shared" si="0"/>
        <v>None</v>
      </c>
      <c r="G6" t="str">
        <f t="shared" si="1"/>
        <v>None</v>
      </c>
      <c r="H6" t="str">
        <f t="shared" si="2"/>
        <v>None</v>
      </c>
      <c r="I6" t="str">
        <f t="shared" si="3"/>
        <v>None</v>
      </c>
      <c r="J6" t="str">
        <f t="shared" si="4"/>
        <v>None</v>
      </c>
    </row>
    <row r="7" spans="1:10" x14ac:dyDescent="0.25">
      <c r="A7">
        <v>129870</v>
      </c>
      <c r="B7">
        <v>3170.66</v>
      </c>
      <c r="C7" s="2">
        <v>4096</v>
      </c>
      <c r="D7">
        <v>100</v>
      </c>
      <c r="F7" t="str">
        <f t="shared" si="0"/>
        <v>None</v>
      </c>
      <c r="G7" t="str">
        <f t="shared" si="1"/>
        <v>None</v>
      </c>
      <c r="H7" t="str">
        <f t="shared" si="2"/>
        <v>None</v>
      </c>
      <c r="I7" t="str">
        <f t="shared" si="3"/>
        <v>None</v>
      </c>
      <c r="J7" t="str">
        <f t="shared" si="4"/>
        <v>None</v>
      </c>
    </row>
    <row r="8" spans="1:10" x14ac:dyDescent="0.25">
      <c r="A8">
        <v>103093</v>
      </c>
      <c r="B8">
        <v>2516.91</v>
      </c>
      <c r="C8" s="2">
        <v>4096</v>
      </c>
      <c r="D8">
        <v>100</v>
      </c>
      <c r="F8" t="str">
        <f t="shared" si="0"/>
        <v>None</v>
      </c>
      <c r="G8" t="str">
        <f t="shared" si="1"/>
        <v>None</v>
      </c>
      <c r="H8" t="str">
        <f t="shared" si="2"/>
        <v>None</v>
      </c>
      <c r="I8" t="str">
        <f t="shared" si="3"/>
        <v>None</v>
      </c>
      <c r="J8" t="str">
        <f t="shared" si="4"/>
        <v>None</v>
      </c>
    </row>
    <row r="9" spans="1:10" x14ac:dyDescent="0.25">
      <c r="A9">
        <v>81632.7</v>
      </c>
      <c r="B9">
        <v>1992.98</v>
      </c>
      <c r="C9" s="2">
        <v>4096</v>
      </c>
      <c r="D9">
        <v>100</v>
      </c>
      <c r="F9" t="str">
        <f t="shared" si="0"/>
        <v>None</v>
      </c>
      <c r="G9" t="str">
        <f t="shared" si="1"/>
        <v>None</v>
      </c>
      <c r="H9" t="str">
        <f t="shared" si="2"/>
        <v>None</v>
      </c>
      <c r="I9" t="str">
        <f t="shared" si="3"/>
        <v>None</v>
      </c>
      <c r="J9" t="str">
        <f t="shared" si="4"/>
        <v>None</v>
      </c>
    </row>
    <row r="10" spans="1:10" x14ac:dyDescent="0.25">
      <c r="A10">
        <v>64935.1</v>
      </c>
      <c r="B10">
        <v>1585.33</v>
      </c>
      <c r="C10" s="2">
        <v>4096</v>
      </c>
      <c r="D10">
        <v>100</v>
      </c>
      <c r="F10" t="str">
        <f t="shared" si="0"/>
        <v>None</v>
      </c>
      <c r="G10" t="str">
        <f t="shared" si="1"/>
        <v>None</v>
      </c>
      <c r="H10" t="str">
        <f t="shared" si="2"/>
        <v>None</v>
      </c>
      <c r="I10" t="str">
        <f t="shared" si="3"/>
        <v>None</v>
      </c>
      <c r="J10" t="str">
        <f t="shared" si="4"/>
        <v>None</v>
      </c>
    </row>
    <row r="11" spans="1:10" x14ac:dyDescent="0.25">
      <c r="A11">
        <v>51546.400000000001</v>
      </c>
      <c r="B11" s="3">
        <v>1258.46</v>
      </c>
      <c r="C11" s="2">
        <v>4096</v>
      </c>
      <c r="D11">
        <v>100</v>
      </c>
      <c r="F11" t="str">
        <f t="shared" si="0"/>
        <v>None</v>
      </c>
      <c r="G11" t="str">
        <f t="shared" si="1"/>
        <v>None</v>
      </c>
      <c r="H11" t="str">
        <f t="shared" si="2"/>
        <v>None</v>
      </c>
      <c r="I11" t="str">
        <f t="shared" si="3"/>
        <v>None</v>
      </c>
      <c r="J11" t="str">
        <f t="shared" si="4"/>
        <v>None</v>
      </c>
    </row>
    <row r="12" spans="1:10" x14ac:dyDescent="0.25">
      <c r="A12">
        <v>81967.199999999997</v>
      </c>
      <c r="B12" s="3">
        <v>1000.58</v>
      </c>
      <c r="C12" s="2">
        <v>8192</v>
      </c>
      <c r="D12">
        <v>100</v>
      </c>
      <c r="F12">
        <f t="shared" si="0"/>
        <v>2</v>
      </c>
      <c r="G12" t="str">
        <f t="shared" si="1"/>
        <v>None</v>
      </c>
      <c r="H12" t="str">
        <f t="shared" si="2"/>
        <v>None</v>
      </c>
      <c r="I12" t="str">
        <f t="shared" si="3"/>
        <v>None</v>
      </c>
      <c r="J12">
        <f t="shared" si="4"/>
        <v>2</v>
      </c>
    </row>
    <row r="13" spans="1:10" x14ac:dyDescent="0.25">
      <c r="A13">
        <v>65146.6</v>
      </c>
      <c r="B13" s="3">
        <v>795.24599999999998</v>
      </c>
      <c r="C13" s="2">
        <v>8192</v>
      </c>
      <c r="D13">
        <v>100</v>
      </c>
      <c r="F13">
        <f t="shared" si="0"/>
        <v>2</v>
      </c>
      <c r="G13" t="str">
        <f t="shared" si="1"/>
        <v>None</v>
      </c>
      <c r="H13" t="str">
        <f t="shared" si="2"/>
        <v>None</v>
      </c>
      <c r="I13" t="str">
        <f t="shared" si="3"/>
        <v>None</v>
      </c>
      <c r="J13">
        <f t="shared" si="4"/>
        <v>2</v>
      </c>
    </row>
    <row r="14" spans="1:10" x14ac:dyDescent="0.25">
      <c r="A14">
        <v>51679.6</v>
      </c>
      <c r="B14" s="3">
        <v>630.85400000000004</v>
      </c>
      <c r="C14" s="2">
        <v>8192</v>
      </c>
      <c r="D14">
        <v>100</v>
      </c>
      <c r="F14">
        <f t="shared" si="0"/>
        <v>2</v>
      </c>
      <c r="G14" t="str">
        <f t="shared" si="1"/>
        <v>None</v>
      </c>
      <c r="H14" t="str">
        <f t="shared" si="2"/>
        <v>None</v>
      </c>
      <c r="I14" t="str">
        <f t="shared" si="3"/>
        <v>None</v>
      </c>
      <c r="J14">
        <f t="shared" si="4"/>
        <v>2</v>
      </c>
    </row>
    <row r="15" spans="1:10" x14ac:dyDescent="0.25">
      <c r="A15">
        <v>61538.5</v>
      </c>
      <c r="B15" s="3">
        <v>500.80099999999999</v>
      </c>
      <c r="C15" s="2">
        <v>12288</v>
      </c>
      <c r="D15">
        <v>100</v>
      </c>
      <c r="F15">
        <f t="shared" si="0"/>
        <v>3</v>
      </c>
      <c r="G15" t="str">
        <f t="shared" si="1"/>
        <v>None</v>
      </c>
      <c r="H15" t="str">
        <f t="shared" si="2"/>
        <v>None</v>
      </c>
      <c r="I15" t="str">
        <f t="shared" si="3"/>
        <v>None</v>
      </c>
      <c r="J15">
        <f t="shared" si="4"/>
        <v>3</v>
      </c>
    </row>
    <row r="16" spans="1:10" x14ac:dyDescent="0.25">
      <c r="A16">
        <v>65146.6</v>
      </c>
      <c r="B16" s="3">
        <v>397.62299999999999</v>
      </c>
      <c r="C16" s="2">
        <v>16384</v>
      </c>
      <c r="D16">
        <v>100</v>
      </c>
      <c r="F16">
        <f t="shared" si="0"/>
        <v>4</v>
      </c>
      <c r="G16" t="str">
        <f t="shared" si="1"/>
        <v>None</v>
      </c>
      <c r="H16" t="str">
        <f t="shared" si="2"/>
        <v>None</v>
      </c>
      <c r="I16" t="str">
        <f t="shared" si="3"/>
        <v>None</v>
      </c>
      <c r="J16">
        <f t="shared" si="4"/>
        <v>4</v>
      </c>
    </row>
    <row r="17" spans="1:10" x14ac:dyDescent="0.25">
      <c r="A17">
        <v>51813.5</v>
      </c>
      <c r="B17" s="3">
        <v>316.24400000000003</v>
      </c>
      <c r="C17" s="2">
        <v>16384</v>
      </c>
      <c r="D17">
        <v>100</v>
      </c>
      <c r="F17">
        <f t="shared" si="0"/>
        <v>4</v>
      </c>
      <c r="G17" t="str">
        <f t="shared" si="1"/>
        <v>None</v>
      </c>
      <c r="H17" t="str">
        <f t="shared" si="2"/>
        <v>None</v>
      </c>
      <c r="I17" t="str">
        <f t="shared" si="3"/>
        <v>None</v>
      </c>
      <c r="J17">
        <f t="shared" si="4"/>
        <v>4</v>
      </c>
    </row>
    <row r="18" spans="1:10" x14ac:dyDescent="0.25">
      <c r="A18">
        <v>51413.9</v>
      </c>
      <c r="B18" s="3">
        <v>251.04400000000001</v>
      </c>
      <c r="C18" s="2">
        <v>20480</v>
      </c>
      <c r="D18">
        <v>100</v>
      </c>
      <c r="F18">
        <f t="shared" si="0"/>
        <v>5</v>
      </c>
      <c r="G18" t="str">
        <f t="shared" si="1"/>
        <v>None</v>
      </c>
      <c r="H18" t="str">
        <f t="shared" si="2"/>
        <v>None</v>
      </c>
      <c r="I18" t="str">
        <f t="shared" si="3"/>
        <v>None</v>
      </c>
      <c r="J18">
        <f t="shared" si="4"/>
        <v>5</v>
      </c>
    </row>
    <row r="19" spans="1:10" x14ac:dyDescent="0.25">
      <c r="A19">
        <v>57142.9</v>
      </c>
      <c r="B19" s="3">
        <v>199.298</v>
      </c>
      <c r="C19" s="2">
        <v>28672</v>
      </c>
      <c r="D19">
        <v>100</v>
      </c>
      <c r="F19">
        <f t="shared" si="0"/>
        <v>7</v>
      </c>
      <c r="G19" t="str">
        <f t="shared" si="1"/>
        <v>None</v>
      </c>
      <c r="H19" t="str">
        <f t="shared" si="2"/>
        <v>None</v>
      </c>
      <c r="I19" t="str">
        <f t="shared" si="3"/>
        <v>None</v>
      </c>
      <c r="J19">
        <f t="shared" si="4"/>
        <v>7</v>
      </c>
    </row>
    <row r="20" spans="1:10" x14ac:dyDescent="0.25">
      <c r="A20">
        <v>51948.1</v>
      </c>
      <c r="B20" s="3">
        <v>158.53299999999999</v>
      </c>
      <c r="C20" s="2">
        <v>32768</v>
      </c>
      <c r="D20">
        <v>100</v>
      </c>
      <c r="F20">
        <f t="shared" si="0"/>
        <v>8</v>
      </c>
      <c r="G20" t="str">
        <f t="shared" si="1"/>
        <v>None</v>
      </c>
      <c r="H20" t="str">
        <f t="shared" si="2"/>
        <v>None</v>
      </c>
      <c r="I20" t="str">
        <f t="shared" si="3"/>
        <v>None</v>
      </c>
      <c r="J20">
        <f t="shared" si="4"/>
        <v>8</v>
      </c>
    </row>
    <row r="21" spans="1:10" x14ac:dyDescent="0.25">
      <c r="A21">
        <v>51546.400000000001</v>
      </c>
      <c r="B21" s="3">
        <v>125.846</v>
      </c>
      <c r="C21" s="2">
        <v>40960</v>
      </c>
      <c r="D21">
        <v>100</v>
      </c>
      <c r="F21">
        <f t="shared" si="0"/>
        <v>10</v>
      </c>
      <c r="G21" t="str">
        <f t="shared" si="1"/>
        <v>None</v>
      </c>
      <c r="H21" t="str">
        <f t="shared" si="2"/>
        <v>None</v>
      </c>
      <c r="I21" t="str">
        <f t="shared" si="3"/>
        <v>None</v>
      </c>
      <c r="J21">
        <f t="shared" si="4"/>
        <v>10</v>
      </c>
    </row>
    <row r="22" spans="1:10" x14ac:dyDescent="0.25">
      <c r="A22">
        <v>53191.5</v>
      </c>
      <c r="B22" s="3">
        <v>99.893900000000002</v>
      </c>
      <c r="C22" s="2">
        <v>53248</v>
      </c>
      <c r="D22">
        <v>100</v>
      </c>
      <c r="F22">
        <f t="shared" si="0"/>
        <v>13</v>
      </c>
      <c r="G22" t="str">
        <f t="shared" si="1"/>
        <v>None</v>
      </c>
      <c r="H22" t="str">
        <f t="shared" si="2"/>
        <v>None</v>
      </c>
      <c r="I22" t="str">
        <f t="shared" si="3"/>
        <v>None</v>
      </c>
      <c r="J22">
        <f t="shared" si="4"/>
        <v>13</v>
      </c>
    </row>
    <row r="23" spans="1:10" x14ac:dyDescent="0.25">
      <c r="A23">
        <v>52083.3</v>
      </c>
      <c r="B23" s="3">
        <v>79.472899999999996</v>
      </c>
      <c r="C23" s="2">
        <v>65536</v>
      </c>
      <c r="D23">
        <v>100</v>
      </c>
      <c r="F23">
        <f t="shared" si="0"/>
        <v>16</v>
      </c>
      <c r="G23" t="str">
        <f t="shared" si="1"/>
        <v>None</v>
      </c>
      <c r="H23" t="str">
        <f t="shared" si="2"/>
        <v>None</v>
      </c>
      <c r="I23" t="str">
        <f t="shared" si="3"/>
        <v>None</v>
      </c>
      <c r="J23">
        <f t="shared" si="4"/>
        <v>16</v>
      </c>
    </row>
    <row r="24" spans="1:10" x14ac:dyDescent="0.25">
      <c r="A24">
        <v>51679.6</v>
      </c>
      <c r="B24" s="3">
        <v>63.0854</v>
      </c>
      <c r="C24" s="2">
        <v>81920</v>
      </c>
      <c r="D24">
        <v>100</v>
      </c>
      <c r="F24">
        <f t="shared" si="0"/>
        <v>20</v>
      </c>
      <c r="G24" t="str">
        <f t="shared" si="1"/>
        <v>None</v>
      </c>
      <c r="H24" t="str">
        <f t="shared" si="2"/>
        <v>None</v>
      </c>
      <c r="I24" t="str">
        <f t="shared" si="3"/>
        <v>None</v>
      </c>
      <c r="J24">
        <f t="shared" si="4"/>
        <v>20</v>
      </c>
    </row>
    <row r="25" spans="1:10" x14ac:dyDescent="0.25">
      <c r="A25">
        <v>51282.1</v>
      </c>
      <c r="B25" s="3">
        <v>50.080100000000002</v>
      </c>
      <c r="C25" s="2">
        <v>102400</v>
      </c>
      <c r="D25">
        <v>100</v>
      </c>
      <c r="F25">
        <f t="shared" si="0"/>
        <v>25</v>
      </c>
      <c r="G25" t="str">
        <f t="shared" si="1"/>
        <v>None</v>
      </c>
      <c r="H25" t="str">
        <f t="shared" si="2"/>
        <v>None</v>
      </c>
      <c r="I25" t="str">
        <f t="shared" si="3"/>
        <v>None</v>
      </c>
      <c r="J25">
        <f t="shared" si="4"/>
        <v>25</v>
      </c>
    </row>
    <row r="26" spans="1:10" x14ac:dyDescent="0.25">
      <c r="A26">
        <v>81632.7</v>
      </c>
      <c r="B26">
        <v>39.859699999999997</v>
      </c>
      <c r="C26" s="2">
        <v>204800</v>
      </c>
      <c r="D26">
        <v>100</v>
      </c>
      <c r="F26" t="str">
        <f t="shared" si="0"/>
        <v>None</v>
      </c>
      <c r="G26">
        <f t="shared" si="1"/>
        <v>2</v>
      </c>
      <c r="H26">
        <f t="shared" si="2"/>
        <v>1</v>
      </c>
      <c r="I26">
        <f t="shared" si="3"/>
        <v>25</v>
      </c>
      <c r="J26">
        <f t="shared" si="4"/>
        <v>25</v>
      </c>
    </row>
    <row r="27" spans="1:10" x14ac:dyDescent="0.25">
      <c r="A27">
        <v>64724.9</v>
      </c>
      <c r="B27">
        <v>31.603999999999999</v>
      </c>
      <c r="C27" s="2">
        <v>204800</v>
      </c>
      <c r="D27">
        <v>100</v>
      </c>
      <c r="F27" t="str">
        <f t="shared" si="0"/>
        <v>None</v>
      </c>
      <c r="G27">
        <f t="shared" si="1"/>
        <v>2</v>
      </c>
      <c r="H27">
        <f t="shared" si="2"/>
        <v>1</v>
      </c>
      <c r="I27">
        <f t="shared" si="3"/>
        <v>25</v>
      </c>
      <c r="J27">
        <f t="shared" si="4"/>
        <v>25</v>
      </c>
    </row>
    <row r="28" spans="1:10" x14ac:dyDescent="0.25">
      <c r="A28">
        <v>51413.9</v>
      </c>
      <c r="B28">
        <v>25.104399999999998</v>
      </c>
      <c r="C28" s="2">
        <v>204800</v>
      </c>
      <c r="D28">
        <v>100</v>
      </c>
      <c r="F28" t="str">
        <f t="shared" si="0"/>
        <v>None</v>
      </c>
      <c r="G28">
        <f t="shared" si="1"/>
        <v>2</v>
      </c>
      <c r="H28">
        <f t="shared" si="2"/>
        <v>1</v>
      </c>
      <c r="I28">
        <f t="shared" si="3"/>
        <v>25</v>
      </c>
      <c r="J28">
        <f t="shared" si="4"/>
        <v>25</v>
      </c>
    </row>
    <row r="29" spans="1:10" x14ac:dyDescent="0.25">
      <c r="A29">
        <v>61349.7</v>
      </c>
      <c r="B29">
        <v>19.970600000000001</v>
      </c>
      <c r="C29" s="2">
        <v>307200</v>
      </c>
      <c r="D29">
        <v>100</v>
      </c>
      <c r="F29" t="str">
        <f t="shared" si="0"/>
        <v>None</v>
      </c>
      <c r="G29">
        <f t="shared" si="1"/>
        <v>3</v>
      </c>
      <c r="H29">
        <f t="shared" si="2"/>
        <v>1</v>
      </c>
      <c r="I29">
        <f t="shared" si="3"/>
        <v>25</v>
      </c>
      <c r="J29">
        <f t="shared" si="4"/>
        <v>25</v>
      </c>
    </row>
    <row r="30" spans="1:10" x14ac:dyDescent="0.25">
      <c r="A30">
        <v>64935.1</v>
      </c>
      <c r="B30">
        <v>15.853300000000001</v>
      </c>
      <c r="C30" s="2">
        <v>409600</v>
      </c>
      <c r="D30">
        <v>100</v>
      </c>
      <c r="F30" t="str">
        <f t="shared" si="0"/>
        <v>None</v>
      </c>
      <c r="G30">
        <f t="shared" si="1"/>
        <v>4</v>
      </c>
      <c r="H30">
        <f t="shared" si="2"/>
        <v>1</v>
      </c>
      <c r="I30">
        <f t="shared" si="3"/>
        <v>25</v>
      </c>
      <c r="J30">
        <f t="shared" si="4"/>
        <v>25</v>
      </c>
    </row>
    <row r="31" spans="1:10" x14ac:dyDescent="0.25">
      <c r="A31">
        <v>51546.400000000001</v>
      </c>
      <c r="B31">
        <v>12.5846</v>
      </c>
      <c r="C31" s="2">
        <v>409600</v>
      </c>
      <c r="D31">
        <v>100</v>
      </c>
      <c r="F31" t="str">
        <f t="shared" si="0"/>
        <v>None</v>
      </c>
      <c r="G31">
        <f t="shared" si="1"/>
        <v>4</v>
      </c>
      <c r="H31">
        <f t="shared" si="2"/>
        <v>1</v>
      </c>
      <c r="I31">
        <f t="shared" si="3"/>
        <v>25</v>
      </c>
      <c r="J31">
        <f t="shared" si="4"/>
        <v>25</v>
      </c>
    </row>
    <row r="32" spans="1:10" x14ac:dyDescent="0.25">
      <c r="A32">
        <v>51150.9</v>
      </c>
      <c r="B32">
        <v>9.9904100000000007</v>
      </c>
      <c r="C32" s="2">
        <v>512000</v>
      </c>
      <c r="D32">
        <v>100</v>
      </c>
      <c r="F32" t="str">
        <f t="shared" si="0"/>
        <v>None</v>
      </c>
      <c r="G32">
        <f t="shared" si="1"/>
        <v>5</v>
      </c>
      <c r="H32">
        <f t="shared" si="2"/>
        <v>1</v>
      </c>
      <c r="I32">
        <f t="shared" si="3"/>
        <v>25</v>
      </c>
      <c r="J32">
        <f t="shared" si="4"/>
        <v>25</v>
      </c>
    </row>
    <row r="33" spans="1:10" x14ac:dyDescent="0.25">
      <c r="A33">
        <v>56980.1</v>
      </c>
      <c r="B33">
        <v>7.94923</v>
      </c>
      <c r="C33" s="2">
        <v>716800</v>
      </c>
      <c r="D33">
        <v>100</v>
      </c>
      <c r="F33" t="str">
        <f t="shared" si="0"/>
        <v>None</v>
      </c>
      <c r="G33">
        <f t="shared" si="1"/>
        <v>7</v>
      </c>
      <c r="H33">
        <f t="shared" si="2"/>
        <v>1</v>
      </c>
      <c r="I33">
        <f t="shared" si="3"/>
        <v>25</v>
      </c>
      <c r="J33">
        <f t="shared" si="4"/>
        <v>25</v>
      </c>
    </row>
    <row r="34" spans="1:10" x14ac:dyDescent="0.25">
      <c r="A34">
        <v>51679.6</v>
      </c>
      <c r="B34">
        <v>6.3085399999999998</v>
      </c>
      <c r="C34" s="2">
        <v>819200</v>
      </c>
      <c r="D34">
        <v>100</v>
      </c>
      <c r="F34" t="str">
        <f t="shared" si="0"/>
        <v>None</v>
      </c>
      <c r="G34">
        <f t="shared" si="1"/>
        <v>8</v>
      </c>
      <c r="H34">
        <f t="shared" si="2"/>
        <v>1</v>
      </c>
      <c r="I34">
        <f t="shared" si="3"/>
        <v>25</v>
      </c>
      <c r="J34">
        <f t="shared" si="4"/>
        <v>25</v>
      </c>
    </row>
    <row r="35" spans="1:10" x14ac:dyDescent="0.25">
      <c r="A35">
        <v>51282.1</v>
      </c>
      <c r="B35">
        <v>5.0080099999999996</v>
      </c>
      <c r="C35" s="2">
        <v>1024000</v>
      </c>
      <c r="D35">
        <v>100</v>
      </c>
      <c r="F35" t="str">
        <f t="shared" si="0"/>
        <v>None</v>
      </c>
      <c r="G35">
        <f t="shared" si="1"/>
        <v>10</v>
      </c>
      <c r="H35">
        <f t="shared" si="2"/>
        <v>1</v>
      </c>
      <c r="I35">
        <f t="shared" si="3"/>
        <v>25</v>
      </c>
      <c r="J35">
        <f t="shared" si="4"/>
        <v>25</v>
      </c>
    </row>
    <row r="36" spans="1:10" x14ac:dyDescent="0.25">
      <c r="A36">
        <v>53050.400000000001</v>
      </c>
      <c r="B36">
        <v>3.98516</v>
      </c>
      <c r="C36" s="2">
        <v>1331200</v>
      </c>
      <c r="D36">
        <v>100</v>
      </c>
      <c r="F36" t="str">
        <f t="shared" si="0"/>
        <v>None</v>
      </c>
      <c r="G36">
        <f t="shared" si="1"/>
        <v>13</v>
      </c>
      <c r="H36">
        <f t="shared" si="2"/>
        <v>1</v>
      </c>
      <c r="I36">
        <f t="shared" si="3"/>
        <v>25</v>
      </c>
      <c r="J36">
        <f t="shared" si="4"/>
        <v>25</v>
      </c>
    </row>
    <row r="37" spans="1:10" x14ac:dyDescent="0.25">
      <c r="A37">
        <v>51813.5</v>
      </c>
      <c r="B37">
        <v>3.1624400000000001</v>
      </c>
      <c r="C37" s="2">
        <v>1638400</v>
      </c>
      <c r="D37">
        <v>100</v>
      </c>
      <c r="F37" t="str">
        <f t="shared" si="0"/>
        <v>None</v>
      </c>
      <c r="G37">
        <f t="shared" si="1"/>
        <v>16</v>
      </c>
      <c r="H37">
        <f t="shared" si="2"/>
        <v>1</v>
      </c>
      <c r="I37">
        <f t="shared" si="3"/>
        <v>25</v>
      </c>
      <c r="J37">
        <f t="shared" si="4"/>
        <v>25</v>
      </c>
    </row>
    <row r="38" spans="1:10" x14ac:dyDescent="0.25">
      <c r="A38">
        <v>51413.9</v>
      </c>
      <c r="B38">
        <v>2.51044</v>
      </c>
      <c r="C38" s="2">
        <v>2048000</v>
      </c>
      <c r="D38">
        <v>100</v>
      </c>
      <c r="F38" t="str">
        <f t="shared" si="0"/>
        <v>None</v>
      </c>
      <c r="G38">
        <f t="shared" si="1"/>
        <v>20</v>
      </c>
      <c r="H38">
        <f t="shared" si="2"/>
        <v>1</v>
      </c>
      <c r="I38">
        <f t="shared" si="3"/>
        <v>25</v>
      </c>
      <c r="J38">
        <f t="shared" si="4"/>
        <v>25</v>
      </c>
    </row>
    <row r="39" spans="1:10" x14ac:dyDescent="0.25">
      <c r="A39">
        <v>51020.4</v>
      </c>
      <c r="B39">
        <v>1.99298</v>
      </c>
      <c r="C39" s="2">
        <v>2560000</v>
      </c>
      <c r="D39">
        <v>100</v>
      </c>
      <c r="F39" t="str">
        <f t="shared" si="0"/>
        <v>None</v>
      </c>
      <c r="G39">
        <f t="shared" si="1"/>
        <v>25</v>
      </c>
      <c r="H39">
        <f t="shared" si="2"/>
        <v>1</v>
      </c>
      <c r="I39">
        <f t="shared" si="3"/>
        <v>25</v>
      </c>
      <c r="J39">
        <f t="shared" si="4"/>
        <v>25</v>
      </c>
    </row>
    <row r="40" spans="1:10" x14ac:dyDescent="0.25">
      <c r="A40">
        <v>50251.3</v>
      </c>
      <c r="B40">
        <v>1.5830200000000001</v>
      </c>
      <c r="C40" s="2">
        <v>3174400</v>
      </c>
      <c r="D40">
        <v>100</v>
      </c>
      <c r="F40" t="str">
        <f t="shared" si="0"/>
        <v>None</v>
      </c>
      <c r="G40">
        <f t="shared" si="1"/>
        <v>31</v>
      </c>
      <c r="H40">
        <f t="shared" si="2"/>
        <v>1</v>
      </c>
      <c r="I40">
        <f t="shared" si="3"/>
        <v>25</v>
      </c>
      <c r="J40">
        <f t="shared" si="4"/>
        <v>25</v>
      </c>
    </row>
    <row r="41" spans="1:10" x14ac:dyDescent="0.25">
      <c r="A41">
        <v>50251.3</v>
      </c>
      <c r="B41">
        <v>1.2582899999999999</v>
      </c>
      <c r="C41" s="2">
        <v>3993600</v>
      </c>
      <c r="D41">
        <v>100</v>
      </c>
      <c r="F41" t="str">
        <f t="shared" si="0"/>
        <v>None</v>
      </c>
      <c r="G41">
        <f t="shared" si="1"/>
        <v>39</v>
      </c>
      <c r="H41">
        <f t="shared" si="2"/>
        <v>1</v>
      </c>
      <c r="I41">
        <f t="shared" si="3"/>
        <v>25</v>
      </c>
      <c r="J41">
        <f t="shared" si="4"/>
        <v>25</v>
      </c>
    </row>
    <row r="42" spans="1:10" x14ac:dyDescent="0.25">
      <c r="A42">
        <v>50125.3</v>
      </c>
      <c r="B42">
        <v>0.99899000000000004</v>
      </c>
      <c r="C42" s="2">
        <v>501760</v>
      </c>
      <c r="D42">
        <v>10</v>
      </c>
      <c r="F42" t="str">
        <f t="shared" si="0"/>
        <v>None</v>
      </c>
      <c r="G42">
        <f t="shared" si="1"/>
        <v>49</v>
      </c>
      <c r="H42">
        <f t="shared" si="2"/>
        <v>10</v>
      </c>
      <c r="I42">
        <f t="shared" si="3"/>
        <v>25</v>
      </c>
      <c r="J42">
        <f t="shared" si="4"/>
        <v>25</v>
      </c>
    </row>
    <row r="43" spans="1:10" x14ac:dyDescent="0.25">
      <c r="A43">
        <v>50377.8</v>
      </c>
      <c r="B43">
        <v>0.79350200000000004</v>
      </c>
      <c r="C43" s="2">
        <v>634880</v>
      </c>
      <c r="D43">
        <v>10</v>
      </c>
      <c r="F43" t="str">
        <f t="shared" si="0"/>
        <v>None</v>
      </c>
      <c r="G43">
        <f t="shared" si="1"/>
        <v>62</v>
      </c>
      <c r="H43">
        <f t="shared" si="2"/>
        <v>10</v>
      </c>
      <c r="I43">
        <f t="shared" si="3"/>
        <v>25</v>
      </c>
      <c r="J43">
        <f t="shared" si="4"/>
        <v>25</v>
      </c>
    </row>
    <row r="44" spans="1:10" x14ac:dyDescent="0.25">
      <c r="A44">
        <v>50377.8</v>
      </c>
      <c r="B44">
        <v>0.63073199999999996</v>
      </c>
      <c r="C44" s="2">
        <v>798720</v>
      </c>
      <c r="D44">
        <v>10</v>
      </c>
      <c r="F44" t="str">
        <f t="shared" si="0"/>
        <v>None</v>
      </c>
      <c r="G44">
        <f t="shared" si="1"/>
        <v>78</v>
      </c>
      <c r="H44">
        <f t="shared" si="2"/>
        <v>10</v>
      </c>
      <c r="I44">
        <f t="shared" si="3"/>
        <v>25</v>
      </c>
      <c r="J44">
        <f t="shared" si="4"/>
        <v>25</v>
      </c>
    </row>
    <row r="45" spans="1:10" x14ac:dyDescent="0.25">
      <c r="A45">
        <v>50251.3</v>
      </c>
      <c r="B45">
        <v>0.50075000000000003</v>
      </c>
      <c r="C45" s="2">
        <v>1003520</v>
      </c>
      <c r="D45">
        <v>10</v>
      </c>
      <c r="F45" t="str">
        <f t="shared" si="0"/>
        <v>None</v>
      </c>
      <c r="G45">
        <f t="shared" si="1"/>
        <v>98</v>
      </c>
      <c r="H45">
        <f t="shared" si="2"/>
        <v>10</v>
      </c>
      <c r="I45">
        <f t="shared" si="3"/>
        <v>25</v>
      </c>
      <c r="J45">
        <f t="shared" si="4"/>
        <v>25</v>
      </c>
    </row>
    <row r="46" spans="1:10" x14ac:dyDescent="0.25">
      <c r="A46">
        <v>50125.3</v>
      </c>
      <c r="B46">
        <v>0.39797199999999999</v>
      </c>
      <c r="C46" s="2">
        <v>1259520</v>
      </c>
      <c r="D46">
        <v>10</v>
      </c>
      <c r="F46" t="str">
        <f t="shared" si="0"/>
        <v>None</v>
      </c>
      <c r="G46">
        <f t="shared" si="1"/>
        <v>123</v>
      </c>
      <c r="H46">
        <f t="shared" si="2"/>
        <v>10</v>
      </c>
      <c r="I46">
        <f t="shared" si="3"/>
        <v>25</v>
      </c>
      <c r="J46">
        <f t="shared" si="4"/>
        <v>25</v>
      </c>
    </row>
    <row r="47" spans="1:10" x14ac:dyDescent="0.25">
      <c r="A47">
        <v>50251.3</v>
      </c>
      <c r="B47">
        <v>0.31660300000000002</v>
      </c>
      <c r="C47" s="2">
        <v>1587200</v>
      </c>
      <c r="D47">
        <v>10</v>
      </c>
      <c r="F47" t="str">
        <f t="shared" si="0"/>
        <v>None</v>
      </c>
      <c r="G47">
        <f t="shared" si="1"/>
        <v>155</v>
      </c>
      <c r="H47">
        <f t="shared" si="2"/>
        <v>10</v>
      </c>
      <c r="I47">
        <f t="shared" si="3"/>
        <v>25</v>
      </c>
      <c r="J47">
        <f t="shared" si="4"/>
        <v>25</v>
      </c>
    </row>
    <row r="48" spans="1:10" x14ac:dyDescent="0.25">
      <c r="A48">
        <v>50125.3</v>
      </c>
      <c r="B48">
        <v>0.25102799999999997</v>
      </c>
      <c r="C48" s="2">
        <v>1996800</v>
      </c>
      <c r="D48">
        <v>10</v>
      </c>
      <c r="F48" t="str">
        <f t="shared" si="0"/>
        <v>None</v>
      </c>
      <c r="G48">
        <f t="shared" si="1"/>
        <v>195</v>
      </c>
      <c r="H48">
        <f t="shared" si="2"/>
        <v>10</v>
      </c>
      <c r="I48">
        <f t="shared" si="3"/>
        <v>25</v>
      </c>
      <c r="J48">
        <f t="shared" si="4"/>
        <v>25</v>
      </c>
    </row>
    <row r="49" spans="1:10" x14ac:dyDescent="0.25">
      <c r="A49">
        <v>50000</v>
      </c>
      <c r="B49">
        <v>0.199298</v>
      </c>
      <c r="C49" s="2">
        <v>2508800</v>
      </c>
      <c r="D49">
        <v>10</v>
      </c>
      <c r="F49" t="str">
        <f t="shared" si="0"/>
        <v>None</v>
      </c>
      <c r="G49">
        <f t="shared" si="1"/>
        <v>245</v>
      </c>
      <c r="H49">
        <f t="shared" si="2"/>
        <v>10</v>
      </c>
      <c r="I49">
        <f t="shared" si="3"/>
        <v>25</v>
      </c>
      <c r="J49">
        <f t="shared" si="4"/>
        <v>25</v>
      </c>
    </row>
    <row r="50" spans="1:10" x14ac:dyDescent="0.25">
      <c r="A50">
        <v>50125.3</v>
      </c>
      <c r="B50">
        <v>0.158416</v>
      </c>
      <c r="C50" s="2">
        <v>3164160</v>
      </c>
      <c r="D50">
        <v>10</v>
      </c>
      <c r="F50" t="str">
        <f t="shared" si="0"/>
        <v>None</v>
      </c>
      <c r="G50">
        <f t="shared" si="1"/>
        <v>309</v>
      </c>
      <c r="H50">
        <f t="shared" si="2"/>
        <v>10</v>
      </c>
      <c r="I50">
        <f t="shared" si="3"/>
        <v>25</v>
      </c>
      <c r="J50">
        <f t="shared" si="4"/>
        <v>25</v>
      </c>
    </row>
    <row r="51" spans="1:10" x14ac:dyDescent="0.25">
      <c r="A51">
        <v>50000</v>
      </c>
      <c r="B51">
        <v>0.12584600000000001</v>
      </c>
      <c r="C51" s="2">
        <v>3973120</v>
      </c>
      <c r="D51">
        <v>10</v>
      </c>
      <c r="F51" t="str">
        <f t="shared" si="0"/>
        <v>None</v>
      </c>
      <c r="G51">
        <f t="shared" si="1"/>
        <v>388</v>
      </c>
      <c r="H51">
        <f t="shared" si="2"/>
        <v>10</v>
      </c>
      <c r="I51">
        <f t="shared" si="3"/>
        <v>25</v>
      </c>
      <c r="J51">
        <f t="shared" si="4"/>
        <v>25</v>
      </c>
    </row>
    <row r="52" spans="1:10" x14ac:dyDescent="0.25">
      <c r="A52">
        <v>50125.3</v>
      </c>
      <c r="B52">
        <v>0.100103</v>
      </c>
      <c r="C52" s="2">
        <v>5007360</v>
      </c>
      <c r="D52">
        <v>10</v>
      </c>
      <c r="F52" t="str">
        <f t="shared" si="0"/>
        <v>None</v>
      </c>
      <c r="G52">
        <f t="shared" si="1"/>
        <v>489</v>
      </c>
      <c r="H52">
        <f t="shared" si="2"/>
        <v>10</v>
      </c>
      <c r="I52">
        <f t="shared" si="3"/>
        <v>25</v>
      </c>
      <c r="J52">
        <f t="shared" si="4"/>
        <v>25</v>
      </c>
    </row>
    <row r="53" spans="1:10" x14ac:dyDescent="0.25">
      <c r="A53">
        <v>50000</v>
      </c>
      <c r="B53">
        <v>7.9395300000000002E-2</v>
      </c>
      <c r="C53" s="2">
        <v>6297600</v>
      </c>
      <c r="D53">
        <v>10</v>
      </c>
      <c r="F53" t="str">
        <f t="shared" si="0"/>
        <v>None</v>
      </c>
      <c r="G53">
        <f t="shared" si="1"/>
        <v>615</v>
      </c>
      <c r="H53">
        <f t="shared" si="2"/>
        <v>10</v>
      </c>
      <c r="I53">
        <f t="shared" si="3"/>
        <v>25</v>
      </c>
      <c r="J53">
        <f t="shared" si="4"/>
        <v>25</v>
      </c>
    </row>
    <row r="54" spans="1:10" x14ac:dyDescent="0.25">
      <c r="A54">
        <v>50000</v>
      </c>
      <c r="B54">
        <v>6.30854E-2</v>
      </c>
      <c r="C54" s="2">
        <v>7925760</v>
      </c>
      <c r="D54">
        <v>10</v>
      </c>
      <c r="F54" t="str">
        <f t="shared" si="0"/>
        <v>None</v>
      </c>
      <c r="G54">
        <f t="shared" si="1"/>
        <v>774</v>
      </c>
      <c r="H54">
        <f t="shared" si="2"/>
        <v>10</v>
      </c>
      <c r="I54">
        <f t="shared" si="3"/>
        <v>25</v>
      </c>
      <c r="J54">
        <f t="shared" si="4"/>
        <v>25</v>
      </c>
    </row>
    <row r="55" spans="1:10" x14ac:dyDescent="0.25">
      <c r="A55">
        <v>50000</v>
      </c>
      <c r="B55">
        <v>5.0080100000000002E-2</v>
      </c>
      <c r="C55" s="2">
        <v>9984000</v>
      </c>
      <c r="D55">
        <v>10</v>
      </c>
      <c r="F55" t="str">
        <f t="shared" si="0"/>
        <v>None</v>
      </c>
      <c r="G55">
        <f t="shared" si="1"/>
        <v>975</v>
      </c>
      <c r="H55">
        <f t="shared" si="2"/>
        <v>10</v>
      </c>
      <c r="I55">
        <f t="shared" si="3"/>
        <v>25</v>
      </c>
      <c r="J55">
        <f t="shared" si="4"/>
        <v>25</v>
      </c>
    </row>
    <row r="56" spans="1:10" x14ac:dyDescent="0.25">
      <c r="A56">
        <v>50000</v>
      </c>
      <c r="B56">
        <v>3.9794700000000002E-2</v>
      </c>
      <c r="C56" s="2">
        <v>12564480</v>
      </c>
      <c r="D56">
        <v>10</v>
      </c>
      <c r="F56" t="str">
        <f t="shared" si="0"/>
        <v>None</v>
      </c>
      <c r="G56">
        <f t="shared" si="1"/>
        <v>1227</v>
      </c>
      <c r="H56">
        <f t="shared" si="2"/>
        <v>10</v>
      </c>
      <c r="I56">
        <f t="shared" si="3"/>
        <v>25</v>
      </c>
      <c r="J56">
        <f t="shared" si="4"/>
        <v>25</v>
      </c>
    </row>
    <row r="57" spans="1:10" x14ac:dyDescent="0.25">
      <c r="A57">
        <v>50000</v>
      </c>
      <c r="B57">
        <v>3.1604E-2</v>
      </c>
      <c r="C57" s="2">
        <v>15820800</v>
      </c>
      <c r="D57">
        <v>10</v>
      </c>
      <c r="F57" t="str">
        <f t="shared" si="0"/>
        <v>None</v>
      </c>
      <c r="G57">
        <f t="shared" si="1"/>
        <v>1545</v>
      </c>
      <c r="H57">
        <f t="shared" si="2"/>
        <v>10</v>
      </c>
      <c r="I57">
        <f t="shared" si="3"/>
        <v>25</v>
      </c>
      <c r="J57">
        <f t="shared" si="4"/>
        <v>25</v>
      </c>
    </row>
    <row r="58" spans="1:10" x14ac:dyDescent="0.25">
      <c r="A58">
        <v>50000</v>
      </c>
      <c r="B58">
        <v>2.5117299999999999E-2</v>
      </c>
      <c r="C58" s="2">
        <v>19906560</v>
      </c>
      <c r="D58">
        <v>10</v>
      </c>
      <c r="F58" t="str">
        <f t="shared" si="0"/>
        <v>None</v>
      </c>
      <c r="G58">
        <f t="shared" si="1"/>
        <v>1944</v>
      </c>
      <c r="H58">
        <f t="shared" si="2"/>
        <v>10</v>
      </c>
      <c r="I58">
        <f t="shared" si="3"/>
        <v>25</v>
      </c>
      <c r="J58">
        <f t="shared" si="4"/>
        <v>25</v>
      </c>
    </row>
    <row r="59" spans="1:10" x14ac:dyDescent="0.25">
      <c r="A59">
        <v>50000</v>
      </c>
      <c r="B59">
        <v>1.9946100000000001E-2</v>
      </c>
      <c r="C59" s="2">
        <v>25067520</v>
      </c>
      <c r="D59">
        <v>10</v>
      </c>
      <c r="F59" t="str">
        <f t="shared" si="0"/>
        <v>None</v>
      </c>
      <c r="G59">
        <f t="shared" si="1"/>
        <v>2448</v>
      </c>
      <c r="H59">
        <f t="shared" si="2"/>
        <v>10</v>
      </c>
      <c r="I59">
        <f t="shared" si="3"/>
        <v>25</v>
      </c>
      <c r="J59">
        <f t="shared" si="4"/>
        <v>25</v>
      </c>
    </row>
    <row r="60" spans="1:10" x14ac:dyDescent="0.25">
      <c r="A60">
        <v>50000</v>
      </c>
      <c r="B60">
        <v>1.58481E-2</v>
      </c>
      <c r="C60" s="2">
        <v>31549440</v>
      </c>
      <c r="D60">
        <v>10</v>
      </c>
      <c r="F60" t="str">
        <f t="shared" si="0"/>
        <v>None</v>
      </c>
      <c r="G60">
        <f t="shared" si="1"/>
        <v>3081</v>
      </c>
      <c r="H60">
        <f t="shared" si="2"/>
        <v>10</v>
      </c>
      <c r="I60">
        <f t="shared" si="3"/>
        <v>25</v>
      </c>
      <c r="J60">
        <f t="shared" si="4"/>
        <v>25</v>
      </c>
    </row>
    <row r="61" spans="1:10" x14ac:dyDescent="0.25">
      <c r="A61">
        <v>50000</v>
      </c>
      <c r="B61">
        <v>1.25878E-2</v>
      </c>
      <c r="C61" s="2">
        <v>39720960</v>
      </c>
      <c r="D61">
        <v>10</v>
      </c>
      <c r="F61" t="str">
        <f t="shared" si="0"/>
        <v>None</v>
      </c>
      <c r="G61">
        <f t="shared" si="1"/>
        <v>3879</v>
      </c>
      <c r="H61">
        <f t="shared" si="2"/>
        <v>10</v>
      </c>
      <c r="I61">
        <f t="shared" si="3"/>
        <v>25</v>
      </c>
      <c r="J61">
        <f t="shared" si="4"/>
        <v>25</v>
      </c>
    </row>
    <row r="62" spans="1:10" x14ac:dyDescent="0.25">
      <c r="A62">
        <v>50000</v>
      </c>
      <c r="B62">
        <v>9.9996200000000007E-3</v>
      </c>
      <c r="C62" s="2">
        <v>50001920</v>
      </c>
      <c r="D62">
        <v>10</v>
      </c>
      <c r="F62" t="str">
        <f t="shared" si="0"/>
        <v>None</v>
      </c>
      <c r="G62">
        <f t="shared" si="1"/>
        <v>4883</v>
      </c>
      <c r="H62">
        <f t="shared" si="2"/>
        <v>10</v>
      </c>
      <c r="I62">
        <f t="shared" si="3"/>
        <v>25</v>
      </c>
      <c r="J62">
        <f t="shared" si="4"/>
        <v>25</v>
      </c>
    </row>
  </sheetData>
  <conditionalFormatting sqref="C1:C1048576">
    <cfRule type="cellIs" dxfId="1" priority="1" operator="between">
      <formula>4194176</formula>
      <formula>16777088</formula>
    </cfRule>
    <cfRule type="cellIs" dxfId="0" priority="2" operator="greaterThan">
      <formula>16777088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SamplingSettings.vi(Old)</vt:lpstr>
      <vt:lpstr>SamplingSettings.vi(New)</vt:lpstr>
      <vt:lpstr>FGen_PXI.vi(Old)</vt:lpstr>
      <vt:lpstr>FGen_PXI.vi(New)</vt:lpstr>
      <vt:lpstr>DAQ_PXI.vi (Old)</vt:lpstr>
      <vt:lpstr>DAQ_PXI_NISCOPE.vi (New)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Honorio</cp:lastModifiedBy>
  <dcterms:created xsi:type="dcterms:W3CDTF">2020-01-27T06:05:29Z</dcterms:created>
  <dcterms:modified xsi:type="dcterms:W3CDTF">2020-02-10T19:03:06Z</dcterms:modified>
</cp:coreProperties>
</file>