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Arduino\Documents\research\GiTHub\SiteResponseTool-1\testLotung\"/>
    </mc:Choice>
  </mc:AlternateContent>
  <bookViews>
    <workbookView xWindow="0" yWindow="0" windowWidth="23595" windowHeight="10605" activeTab="1"/>
  </bookViews>
  <sheets>
    <sheet name="Profile" sheetId="5" r:id="rId1"/>
    <sheet name="Profile-All" sheetId="6" r:id="rId2"/>
    <sheet name="G0Profile(MPa)_Borja2000" sheetId="1" r:id="rId3"/>
    <sheet name="VsProfile(ms)_Borja1999" sheetId="2" r:id="rId4"/>
    <sheet name="DensityProfile(kgm3)_Extracted" sheetId="3" r:id="rId5"/>
    <sheet name="Poisson's Ratio" sheetId="4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55" i="6" l="1"/>
  <c r="N54" i="6"/>
  <c r="N53" i="6"/>
  <c r="N52" i="6"/>
  <c r="N51" i="6"/>
  <c r="N50" i="6"/>
  <c r="N49" i="6"/>
  <c r="N48" i="6"/>
  <c r="N47" i="6"/>
  <c r="N46" i="6"/>
  <c r="N45" i="6"/>
  <c r="N44" i="6"/>
  <c r="N43" i="6"/>
  <c r="N42" i="6"/>
  <c r="N41" i="6"/>
  <c r="N40" i="6"/>
  <c r="N39" i="6"/>
  <c r="N38" i="6"/>
  <c r="N37" i="6"/>
  <c r="N36" i="6"/>
  <c r="N35" i="6"/>
  <c r="N34" i="6"/>
  <c r="N33" i="6"/>
  <c r="N32" i="6"/>
  <c r="N31" i="6"/>
  <c r="N30" i="6"/>
  <c r="N29" i="6"/>
  <c r="N28" i="6"/>
  <c r="N27" i="6"/>
  <c r="N26" i="6"/>
  <c r="N25" i="6"/>
  <c r="N24" i="6"/>
  <c r="N23" i="6"/>
  <c r="N22" i="6"/>
  <c r="N21" i="6"/>
  <c r="N20" i="6"/>
  <c r="N19" i="6"/>
  <c r="N18" i="6"/>
  <c r="N17" i="6"/>
  <c r="N16" i="6"/>
  <c r="N15" i="6"/>
  <c r="N14" i="6"/>
  <c r="N13" i="6"/>
  <c r="N12" i="6"/>
  <c r="N11" i="6"/>
  <c r="N10" i="6"/>
  <c r="N9" i="6"/>
  <c r="N8" i="6"/>
  <c r="N7" i="6"/>
  <c r="N6" i="6"/>
  <c r="N5" i="6"/>
  <c r="N4" i="6"/>
  <c r="N3" i="6"/>
  <c r="O18" i="6"/>
  <c r="O14" i="6"/>
  <c r="O10" i="6"/>
  <c r="O6" i="6"/>
  <c r="O24" i="5"/>
  <c r="O23" i="5"/>
  <c r="O22" i="5"/>
  <c r="T22" i="5" s="1"/>
  <c r="O21" i="5"/>
  <c r="T21" i="5" s="1"/>
  <c r="O20" i="5"/>
  <c r="O19" i="5"/>
  <c r="O18" i="5"/>
  <c r="O17" i="5"/>
  <c r="O16" i="5"/>
  <c r="O15" i="5"/>
  <c r="O14" i="5"/>
  <c r="O13" i="5"/>
  <c r="O12" i="5"/>
  <c r="O11" i="5"/>
  <c r="O10" i="5"/>
  <c r="O9" i="5"/>
  <c r="O8" i="5"/>
  <c r="O7" i="5"/>
  <c r="O6" i="5"/>
  <c r="O5" i="5"/>
  <c r="O4" i="5"/>
  <c r="O3" i="5"/>
  <c r="O55" i="6"/>
  <c r="O54" i="6"/>
  <c r="O53" i="6"/>
  <c r="O52" i="6"/>
  <c r="O51" i="6"/>
  <c r="O50" i="6"/>
  <c r="O49" i="6"/>
  <c r="O48" i="6"/>
  <c r="O47" i="6"/>
  <c r="O46" i="6"/>
  <c r="O45" i="6"/>
  <c r="O44" i="6"/>
  <c r="O43" i="6"/>
  <c r="O42" i="6"/>
  <c r="O41" i="6"/>
  <c r="O40" i="6"/>
  <c r="O39" i="6"/>
  <c r="O38" i="6"/>
  <c r="O37" i="6"/>
  <c r="O36" i="6"/>
  <c r="O35" i="6"/>
  <c r="O34" i="6"/>
  <c r="O33" i="6"/>
  <c r="O32" i="6"/>
  <c r="O31" i="6"/>
  <c r="O30" i="6"/>
  <c r="O29" i="6"/>
  <c r="O28" i="6"/>
  <c r="O27" i="6"/>
  <c r="O26" i="6"/>
  <c r="O25" i="6"/>
  <c r="O24" i="6"/>
  <c r="O23" i="6"/>
  <c r="O22" i="6"/>
  <c r="O21" i="6"/>
  <c r="O20" i="6"/>
  <c r="O19" i="6"/>
  <c r="O17" i="6"/>
  <c r="O16" i="6"/>
  <c r="O15" i="6"/>
  <c r="O13" i="6"/>
  <c r="O12" i="6"/>
  <c r="O11" i="6"/>
  <c r="O9" i="6"/>
  <c r="O8" i="6"/>
  <c r="O7" i="6"/>
  <c r="O5" i="6"/>
  <c r="O4" i="6"/>
  <c r="O3" i="6"/>
  <c r="U24" i="5"/>
  <c r="U23" i="5"/>
  <c r="U22" i="5"/>
  <c r="U21" i="5"/>
  <c r="U20" i="5"/>
  <c r="U19" i="5"/>
  <c r="U18" i="5"/>
  <c r="U17" i="5"/>
  <c r="U16" i="5"/>
  <c r="U15" i="5"/>
  <c r="U14" i="5"/>
  <c r="U13" i="5"/>
  <c r="U12" i="5"/>
  <c r="U11" i="5"/>
  <c r="U10" i="5"/>
  <c r="U9" i="5"/>
  <c r="U8" i="5"/>
  <c r="U7" i="5"/>
  <c r="U6" i="5"/>
  <c r="U5" i="5"/>
  <c r="U4" i="5"/>
  <c r="U3" i="5"/>
  <c r="E6" i="5"/>
  <c r="E7" i="5" s="1"/>
  <c r="E8" i="5" s="1"/>
  <c r="E9" i="5" s="1"/>
  <c r="E10" i="5" s="1"/>
  <c r="E11" i="5" s="1"/>
  <c r="E12" i="5" s="1"/>
  <c r="E13" i="5" s="1"/>
  <c r="E14" i="5" s="1"/>
  <c r="E15" i="5" s="1"/>
  <c r="E16" i="5" s="1"/>
  <c r="E17" i="5" s="1"/>
  <c r="E18" i="5" s="1"/>
  <c r="E19" i="5" s="1"/>
  <c r="E5" i="5"/>
  <c r="E4" i="5"/>
  <c r="E3" i="5"/>
  <c r="T24" i="5"/>
  <c r="T23" i="5"/>
  <c r="T20" i="5"/>
  <c r="T3" i="5"/>
  <c r="F5" i="5"/>
  <c r="F6" i="5" s="1"/>
  <c r="F7" i="5" s="1"/>
  <c r="F8" i="5" s="1"/>
  <c r="F9" i="5" s="1"/>
  <c r="F10" i="5" s="1"/>
  <c r="F11" i="5" s="1"/>
  <c r="F12" i="5" s="1"/>
  <c r="F13" i="5" s="1"/>
  <c r="F14" i="5" s="1"/>
  <c r="F15" i="5" s="1"/>
  <c r="F16" i="5" s="1"/>
  <c r="F17" i="5" s="1"/>
  <c r="F18" i="5" s="1"/>
  <c r="F19" i="5" s="1"/>
  <c r="F4" i="5"/>
  <c r="T4" i="5" l="1"/>
  <c r="F3" i="5"/>
  <c r="Z3" i="5" l="1"/>
  <c r="T5" i="5" l="1"/>
  <c r="W23" i="5"/>
  <c r="W22" i="5"/>
  <c r="W21" i="5"/>
  <c r="W20" i="5"/>
  <c r="W19" i="5"/>
  <c r="W18" i="5"/>
  <c r="W17" i="5"/>
  <c r="W16" i="5"/>
  <c r="W15" i="5"/>
  <c r="W14" i="5"/>
  <c r="W13" i="5"/>
  <c r="W12" i="5"/>
  <c r="W11" i="5"/>
  <c r="W10" i="5"/>
  <c r="W9" i="5"/>
  <c r="W8" i="5"/>
  <c r="W7" i="5"/>
  <c r="W6" i="5"/>
  <c r="W5" i="5"/>
  <c r="W4" i="5"/>
  <c r="W3" i="5"/>
  <c r="N24" i="5"/>
  <c r="N23" i="5"/>
  <c r="N22" i="5"/>
  <c r="N21" i="5"/>
  <c r="N20" i="5"/>
  <c r="D5" i="5"/>
  <c r="D6" i="5" s="1"/>
  <c r="D7" i="5" s="1"/>
  <c r="D8" i="5" s="1"/>
  <c r="D9" i="5" s="1"/>
  <c r="D10" i="5" s="1"/>
  <c r="D11" i="5" s="1"/>
  <c r="D12" i="5" s="1"/>
  <c r="D13" i="5" s="1"/>
  <c r="D14" i="5" s="1"/>
  <c r="D15" i="5" s="1"/>
  <c r="D16" i="5" s="1"/>
  <c r="D17" i="5" s="1"/>
  <c r="D18" i="5" s="1"/>
  <c r="D19" i="5" s="1"/>
  <c r="D20" i="5" s="1"/>
  <c r="D21" i="5" s="1"/>
  <c r="D22" i="5" s="1"/>
  <c r="D23" i="5" s="1"/>
  <c r="D4" i="5"/>
  <c r="D3" i="5"/>
  <c r="D8" i="1"/>
  <c r="D7" i="1"/>
  <c r="D6" i="1"/>
  <c r="D5" i="1"/>
  <c r="D4" i="1"/>
  <c r="D3" i="1"/>
  <c r="D2" i="1"/>
  <c r="D1" i="1"/>
  <c r="D9" i="1"/>
  <c r="D10" i="1"/>
  <c r="T6" i="5" l="1"/>
  <c r="R23" i="5"/>
  <c r="R22" i="5"/>
  <c r="R21" i="5"/>
  <c r="R20" i="5"/>
  <c r="R19" i="5"/>
  <c r="R18" i="5"/>
  <c r="R17" i="5"/>
  <c r="R16" i="5"/>
  <c r="R15" i="5"/>
  <c r="R14" i="5"/>
  <c r="R13" i="5"/>
  <c r="R12" i="5"/>
  <c r="R11" i="5"/>
  <c r="R10" i="5"/>
  <c r="R9" i="5"/>
  <c r="R8" i="5"/>
  <c r="R7" i="5"/>
  <c r="R6" i="5"/>
  <c r="R5" i="5"/>
  <c r="R4" i="5"/>
  <c r="R3" i="5"/>
  <c r="Z24" i="5"/>
  <c r="Z23" i="5"/>
  <c r="Z22" i="5"/>
  <c r="Z21" i="5"/>
  <c r="Z20" i="5"/>
  <c r="Z19" i="5"/>
  <c r="Z18" i="5"/>
  <c r="Z17" i="5"/>
  <c r="Z16" i="5"/>
  <c r="Z15" i="5"/>
  <c r="Z14" i="5"/>
  <c r="Z13" i="5"/>
  <c r="Z12" i="5"/>
  <c r="Z11" i="5"/>
  <c r="Z10" i="5"/>
  <c r="Z9" i="5"/>
  <c r="Z8" i="5"/>
  <c r="Z7" i="5"/>
  <c r="Z6" i="5"/>
  <c r="Z5" i="5"/>
  <c r="Z4" i="5"/>
  <c r="J5" i="5"/>
  <c r="M24" i="5"/>
  <c r="S24" i="5" s="1"/>
  <c r="AB24" i="5" s="1"/>
  <c r="M22" i="5"/>
  <c r="S22" i="5" s="1"/>
  <c r="AB22" i="5" s="1"/>
  <c r="M21" i="5"/>
  <c r="S21" i="5" s="1"/>
  <c r="AB21" i="5" s="1"/>
  <c r="M20" i="5"/>
  <c r="M23" i="5"/>
  <c r="S23" i="5" s="1"/>
  <c r="AB23" i="5" s="1"/>
  <c r="T7" i="5" l="1"/>
  <c r="S20" i="5"/>
  <c r="AB20" i="5" s="1"/>
  <c r="V20" i="5"/>
  <c r="V21" i="5"/>
  <c r="V22" i="5"/>
  <c r="V23" i="5"/>
  <c r="F49" i="5"/>
  <c r="F48" i="5"/>
  <c r="F47" i="5"/>
  <c r="F46" i="5"/>
  <c r="F45" i="5"/>
  <c r="T8" i="5" l="1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B28" i="5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B41" i="5" s="1"/>
  <c r="B42" i="5" s="1"/>
  <c r="B43" i="5" s="1"/>
  <c r="B44" i="5" s="1"/>
  <c r="B45" i="5" s="1"/>
  <c r="B46" i="5" s="1"/>
  <c r="B47" i="5" s="1"/>
  <c r="B48" i="5" s="1"/>
  <c r="T9" i="5" l="1"/>
  <c r="B3" i="5"/>
  <c r="B4" i="5" s="1"/>
  <c r="B5" i="5" s="1"/>
  <c r="B6" i="5" s="1"/>
  <c r="B7" i="5" s="1"/>
  <c r="B8" i="5" s="1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T10" i="5" l="1"/>
  <c r="M3" i="5"/>
  <c r="N3" i="5" s="1"/>
  <c r="F28" i="5"/>
  <c r="A1" i="3"/>
  <c r="T11" i="5" l="1"/>
  <c r="S3" i="5"/>
  <c r="AB3" i="5" s="1"/>
  <c r="V3" i="5"/>
  <c r="M4" i="5"/>
  <c r="N4" i="5" s="1"/>
  <c r="F29" i="5"/>
  <c r="A2" i="3"/>
  <c r="A3" i="3"/>
  <c r="A4" i="3"/>
  <c r="A5" i="3"/>
  <c r="A6" i="3"/>
  <c r="A7" i="3"/>
  <c r="A8" i="3"/>
  <c r="A9" i="3"/>
  <c r="A10" i="3"/>
  <c r="T12" i="5" l="1"/>
  <c r="M5" i="5"/>
  <c r="N5" i="5" s="1"/>
  <c r="F30" i="5"/>
  <c r="S4" i="5"/>
  <c r="AB4" i="5" s="1"/>
  <c r="V4" i="5"/>
  <c r="T13" i="5" l="1"/>
  <c r="S5" i="5"/>
  <c r="AB5" i="5" s="1"/>
  <c r="V5" i="5"/>
  <c r="M6" i="5"/>
  <c r="N6" i="5" s="1"/>
  <c r="F31" i="5"/>
  <c r="T14" i="5" l="1"/>
  <c r="M7" i="5"/>
  <c r="N7" i="5" s="1"/>
  <c r="F32" i="5"/>
  <c r="S6" i="5"/>
  <c r="AB6" i="5" s="1"/>
  <c r="V6" i="5"/>
  <c r="T15" i="5" l="1"/>
  <c r="S7" i="5"/>
  <c r="AB7" i="5" s="1"/>
  <c r="V7" i="5"/>
  <c r="M8" i="5"/>
  <c r="N8" i="5" s="1"/>
  <c r="F33" i="5"/>
  <c r="T16" i="5" l="1"/>
  <c r="V8" i="5"/>
  <c r="S8" i="5"/>
  <c r="AB8" i="5" s="1"/>
  <c r="M9" i="5"/>
  <c r="N9" i="5" s="1"/>
  <c r="F34" i="5"/>
  <c r="T17" i="5" l="1"/>
  <c r="M10" i="5"/>
  <c r="N10" i="5" s="1"/>
  <c r="F35" i="5"/>
  <c r="S9" i="5"/>
  <c r="AB9" i="5" s="1"/>
  <c r="V9" i="5"/>
  <c r="T19" i="5" l="1"/>
  <c r="T18" i="5"/>
  <c r="V10" i="5"/>
  <c r="S10" i="5"/>
  <c r="AB10" i="5" s="1"/>
  <c r="M11" i="5"/>
  <c r="N11" i="5" s="1"/>
  <c r="F36" i="5"/>
  <c r="M12" i="5" l="1"/>
  <c r="N12" i="5" s="1"/>
  <c r="F37" i="5"/>
  <c r="S11" i="5"/>
  <c r="AB11" i="5" s="1"/>
  <c r="V11" i="5"/>
  <c r="V12" i="5" l="1"/>
  <c r="S12" i="5"/>
  <c r="AB12" i="5" s="1"/>
  <c r="M13" i="5"/>
  <c r="N13" i="5" s="1"/>
  <c r="F38" i="5"/>
  <c r="S13" i="5" l="1"/>
  <c r="AB13" i="5" s="1"/>
  <c r="V13" i="5"/>
  <c r="M14" i="5"/>
  <c r="N14" i="5" s="1"/>
  <c r="F39" i="5"/>
  <c r="M15" i="5" l="1"/>
  <c r="N15" i="5" s="1"/>
  <c r="F40" i="5"/>
  <c r="S14" i="5"/>
  <c r="AB14" i="5" s="1"/>
  <c r="V14" i="5"/>
  <c r="S15" i="5" l="1"/>
  <c r="AB15" i="5" s="1"/>
  <c r="V15" i="5"/>
  <c r="M16" i="5"/>
  <c r="N16" i="5" s="1"/>
  <c r="F41" i="5"/>
  <c r="M17" i="5" l="1"/>
  <c r="N17" i="5" s="1"/>
  <c r="F42" i="5"/>
  <c r="V16" i="5"/>
  <c r="S16" i="5"/>
  <c r="AB16" i="5" s="1"/>
  <c r="S17" i="5" l="1"/>
  <c r="AB17" i="5" s="1"/>
  <c r="V17" i="5"/>
  <c r="M18" i="5"/>
  <c r="N18" i="5" s="1"/>
  <c r="F43" i="5"/>
  <c r="M19" i="5" l="1"/>
  <c r="N19" i="5" s="1"/>
  <c r="F44" i="5"/>
  <c r="V18" i="5"/>
  <c r="S18" i="5"/>
  <c r="AB18" i="5" s="1"/>
  <c r="S19" i="5" l="1"/>
  <c r="AB19" i="5" s="1"/>
  <c r="V19" i="5"/>
</calcChain>
</file>

<file path=xl/sharedStrings.xml><?xml version="1.0" encoding="utf-8"?>
<sst xmlns="http://schemas.openxmlformats.org/spreadsheetml/2006/main" count="123" uniqueCount="82">
  <si>
    <t>#</t>
  </si>
  <si>
    <t>rho [kg/m3]</t>
  </si>
  <si>
    <t>G0 [Mpa]</t>
  </si>
  <si>
    <t>damping [%]</t>
  </si>
  <si>
    <t>Thickness [m]</t>
  </si>
  <si>
    <t>Rock</t>
  </si>
  <si>
    <t>unit weight [pcf]</t>
  </si>
  <si>
    <t>G0 [ksf]</t>
  </si>
  <si>
    <t>G [Pa]</t>
  </si>
  <si>
    <t>K [Pa]</t>
  </si>
  <si>
    <t>Su [kN/m2]</t>
  </si>
  <si>
    <t>R</t>
  </si>
  <si>
    <t>0.0015 Go</t>
  </si>
  <si>
    <t>Ho</t>
  </si>
  <si>
    <t>m</t>
  </si>
  <si>
    <t>nu</t>
  </si>
  <si>
    <t>damp</t>
  </si>
  <si>
    <t>su</t>
  </si>
  <si>
    <t>Density [kg/m3]</t>
  </si>
  <si>
    <t>hG</t>
  </si>
  <si>
    <t>Chi</t>
  </si>
  <si>
    <t>2 damp/omega</t>
  </si>
  <si>
    <t>omega</t>
  </si>
  <si>
    <t>2 PI freq</t>
  </si>
  <si>
    <t>freq</t>
  </si>
  <si>
    <t>0.65 Hz</t>
  </si>
  <si>
    <t>Vs [m/s]</t>
  </si>
  <si>
    <t>Vp [m/s]</t>
  </si>
  <si>
    <t>Layer Name</t>
  </si>
  <si>
    <t>Clay 1</t>
  </si>
  <si>
    <t>Density  [kg/m3]</t>
  </si>
  <si>
    <t>ho</t>
  </si>
  <si>
    <t>Clay 2</t>
  </si>
  <si>
    <t>depth to bottom</t>
  </si>
  <si>
    <t>sqrt(8/3*su)</t>
  </si>
  <si>
    <t>Clay5</t>
  </si>
  <si>
    <t>Clay4</t>
  </si>
  <si>
    <t>Clay3</t>
  </si>
  <si>
    <t>Clay2</t>
  </si>
  <si>
    <t>Clay1</t>
  </si>
  <si>
    <t>Clay6</t>
  </si>
  <si>
    <t>Clay7</t>
  </si>
  <si>
    <t>Clay8</t>
  </si>
  <si>
    <t>Clay9</t>
  </si>
  <si>
    <t>Clay10</t>
  </si>
  <si>
    <t>Clay11</t>
  </si>
  <si>
    <t>Clay12</t>
  </si>
  <si>
    <t>Clay13</t>
  </si>
  <si>
    <t>Clay14</t>
  </si>
  <si>
    <t>Clay15</t>
  </si>
  <si>
    <t>Clay16</t>
  </si>
  <si>
    <t>Clay17</t>
  </si>
  <si>
    <t>Clay18</t>
  </si>
  <si>
    <t>Clay19</t>
  </si>
  <si>
    <t>Clay20</t>
  </si>
  <si>
    <t>Clay21</t>
  </si>
  <si>
    <t>Clay22</t>
  </si>
  <si>
    <t>Clay23</t>
  </si>
  <si>
    <t>Clay24</t>
  </si>
  <si>
    <t>Clay25</t>
  </si>
  <si>
    <t>Clay26</t>
  </si>
  <si>
    <t>Clay27</t>
  </si>
  <si>
    <t>Clay28</t>
  </si>
  <si>
    <t>Clay29</t>
  </si>
  <si>
    <t>Clay30</t>
  </si>
  <si>
    <t>Clay31</t>
  </si>
  <si>
    <t>Clay32</t>
  </si>
  <si>
    <t>Clay33</t>
  </si>
  <si>
    <t>Clay34</t>
  </si>
  <si>
    <t>Clay35</t>
  </si>
  <si>
    <t>Clay36</t>
  </si>
  <si>
    <t>Clay37</t>
  </si>
  <si>
    <t>Clay38</t>
  </si>
  <si>
    <t>Clay39</t>
  </si>
  <si>
    <t>Clay40</t>
  </si>
  <si>
    <t>Clay41</t>
  </si>
  <si>
    <t>Clay42</t>
  </si>
  <si>
    <t>Clay43</t>
  </si>
  <si>
    <t>Clay44</t>
  </si>
  <si>
    <t>Clay45</t>
  </si>
  <si>
    <t>Clay46</t>
  </si>
  <si>
    <t>Clay47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</si>
</sst>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0" fillId="0" borderId="0" xfId="0"/>
    <xf numFmtId="1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 vertical="top"/>
    </xf>
    <xf numFmtId="9" fontId="0" fillId="0" borderId="0" xfId="0" applyNumberFormat="1"/>
    <xf numFmtId="2" fontId="0" fillId="0" borderId="0" xfId="0" applyNumberFormat="1"/>
    <xf numFmtId="164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B49"/>
  <sheetViews>
    <sheetView topLeftCell="H1" workbookViewId="0">
      <selection activeCell="N3" sqref="N3"/>
    </sheetView>
  </sheetViews>
  <sheetFormatPr defaultRowHeight="14.25" x14ac:dyDescent="0.45"/>
  <cols>
    <col min="3" max="3" width="12.73046875" customWidth="1"/>
    <col min="4" max="4" width="12.73046875" style="1" customWidth="1"/>
    <col min="5" max="5" width="18.73046875" customWidth="1"/>
    <col min="6" max="6" width="12" customWidth="1"/>
    <col min="7" max="7" width="13.59765625" customWidth="1"/>
    <col min="10" max="10" width="12" customWidth="1"/>
    <col min="13" max="13" width="12.1328125" customWidth="1"/>
    <col min="14" max="14" width="14.1328125" customWidth="1"/>
    <col min="15" max="15" width="17.1328125" customWidth="1"/>
    <col min="16" max="16" width="8.265625" style="1" customWidth="1"/>
    <col min="17" max="17" width="12.265625" style="1" customWidth="1"/>
    <col min="18" max="18" width="12.3984375" style="1" customWidth="1"/>
    <col min="19" max="20" width="11.59765625" style="1" customWidth="1"/>
    <col min="21" max="21" width="17.1328125" style="1" customWidth="1"/>
    <col min="22" max="22" width="12.1328125" style="1" customWidth="1"/>
    <col min="23" max="23" width="12.73046875" customWidth="1"/>
    <col min="28" max="28" width="11.73046875" bestFit="1" customWidth="1"/>
  </cols>
  <sheetData>
    <row r="2" spans="2:28" x14ac:dyDescent="0.45">
      <c r="B2" s="4" t="s">
        <v>0</v>
      </c>
      <c r="C2" s="4" t="s">
        <v>4</v>
      </c>
      <c r="D2" s="4" t="s">
        <v>33</v>
      </c>
      <c r="E2" s="4" t="s">
        <v>1</v>
      </c>
      <c r="F2" s="4" t="s">
        <v>2</v>
      </c>
      <c r="G2" s="4" t="s">
        <v>3</v>
      </c>
      <c r="M2" t="s">
        <v>8</v>
      </c>
      <c r="N2" t="s">
        <v>9</v>
      </c>
      <c r="O2" t="s">
        <v>18</v>
      </c>
      <c r="Q2" s="8" t="s">
        <v>28</v>
      </c>
      <c r="R2" s="8" t="s">
        <v>4</v>
      </c>
      <c r="S2" s="8" t="s">
        <v>26</v>
      </c>
      <c r="T2" s="8" t="s">
        <v>27</v>
      </c>
      <c r="U2" s="8" t="s">
        <v>30</v>
      </c>
      <c r="V2" s="8" t="s">
        <v>10</v>
      </c>
      <c r="W2" s="8" t="s">
        <v>19</v>
      </c>
      <c r="X2" s="8" t="s">
        <v>14</v>
      </c>
      <c r="Y2" s="8" t="s">
        <v>31</v>
      </c>
      <c r="Z2" s="8" t="s">
        <v>20</v>
      </c>
    </row>
    <row r="3" spans="2:28" x14ac:dyDescent="0.45">
      <c r="B3">
        <f>0+1</f>
        <v>1</v>
      </c>
      <c r="C3">
        <v>1</v>
      </c>
      <c r="D3" s="1">
        <f>0+C3</f>
        <v>1</v>
      </c>
      <c r="E3" s="2">
        <f>2065</f>
        <v>2065</v>
      </c>
      <c r="F3" s="3">
        <f>25</f>
        <v>25</v>
      </c>
      <c r="G3">
        <v>5</v>
      </c>
      <c r="I3" t="s">
        <v>11</v>
      </c>
      <c r="J3" t="s">
        <v>12</v>
      </c>
      <c r="M3" s="3">
        <f t="shared" ref="M3:M22" si="0">F3*1000000</f>
        <v>25000000</v>
      </c>
      <c r="N3" s="3">
        <f>(2*M3*(1+$J$9))/(3*(1-2*$J$9))</f>
        <v>616666666.66666615</v>
      </c>
      <c r="O3" s="2">
        <f>E3</f>
        <v>2065</v>
      </c>
      <c r="P3" s="3"/>
      <c r="Q3" s="7" t="s">
        <v>29</v>
      </c>
      <c r="R3" s="3">
        <f t="shared" ref="R3:R23" si="1">C3</f>
        <v>1</v>
      </c>
      <c r="S3" s="3">
        <f t="shared" ref="S3:S24" si="2">SQRT(M3/O3)</f>
        <v>110.02971203391539</v>
      </c>
      <c r="T3" s="3">
        <f>SQRT((N3+4/3*M3)/O3)</f>
        <v>561.0436487359292</v>
      </c>
      <c r="U3" s="3">
        <f>E3</f>
        <v>2065</v>
      </c>
      <c r="V3" s="3">
        <f t="shared" ref="V3:V23" si="3">M3*$J$5</f>
        <v>22963.966338592294</v>
      </c>
      <c r="W3" s="3">
        <f>$J$7</f>
        <v>0.63</v>
      </c>
      <c r="X3">
        <v>0.97</v>
      </c>
      <c r="Y3" s="6">
        <v>0</v>
      </c>
      <c r="Z3" s="3">
        <f>2*1/(2*PI()*0.65)</f>
        <v>0.48970751720583183</v>
      </c>
      <c r="AB3">
        <f>U3*(T3*T3-4/3*S3*S3)</f>
        <v>616666666.66666615</v>
      </c>
    </row>
    <row r="4" spans="2:28" x14ac:dyDescent="0.45">
      <c r="B4" s="1">
        <f t="shared" ref="B4:B23" si="4">B3+1</f>
        <v>2</v>
      </c>
      <c r="C4">
        <v>1</v>
      </c>
      <c r="D4" s="1">
        <f>D3+C4</f>
        <v>2</v>
      </c>
      <c r="E4" s="2">
        <f>E3+(1945-2065)/16*C3</f>
        <v>2057.5</v>
      </c>
      <c r="F4" s="3">
        <f>F3+(90-25)/16*C3</f>
        <v>29.0625</v>
      </c>
      <c r="G4" s="1">
        <v>5</v>
      </c>
      <c r="I4" t="s">
        <v>11</v>
      </c>
      <c r="J4" t="s">
        <v>34</v>
      </c>
      <c r="M4" s="3">
        <f t="shared" si="0"/>
        <v>29062500</v>
      </c>
      <c r="N4" s="3">
        <f>(2*M4*(1+$J$9))/(3*(1-2*$J$9))</f>
        <v>716874999.9999994</v>
      </c>
      <c r="O4" s="2">
        <f t="shared" ref="O4:O24" si="5">E4</f>
        <v>2057.5</v>
      </c>
      <c r="P4" s="3"/>
      <c r="Q4" s="7" t="s">
        <v>32</v>
      </c>
      <c r="R4" s="3">
        <f t="shared" si="1"/>
        <v>1</v>
      </c>
      <c r="S4" s="3">
        <f t="shared" si="2"/>
        <v>118.84928221640038</v>
      </c>
      <c r="T4" s="3">
        <f t="shared" ref="T4:T24" si="6">SQRT((N4+4/3*M4)/O4)</f>
        <v>606.01480919792129</v>
      </c>
      <c r="U4" s="3">
        <f t="shared" ref="U4:U24" si="7">E4</f>
        <v>2057.5</v>
      </c>
      <c r="V4" s="3">
        <f t="shared" si="3"/>
        <v>26695.610868613541</v>
      </c>
      <c r="W4" s="6">
        <f t="shared" ref="W4:W23" si="8">$J$7</f>
        <v>0.63</v>
      </c>
      <c r="X4" s="1">
        <v>0.97</v>
      </c>
      <c r="Y4" s="6">
        <v>0</v>
      </c>
      <c r="Z4" s="3">
        <f t="shared" ref="Z4:Z24" si="9">2*1/(2*PI()*0.65)</f>
        <v>0.48970751720583183</v>
      </c>
      <c r="AB4" s="1">
        <f t="shared" ref="AB4:AB24" si="10">U4*(T4*T4-4/3*S4*S4)</f>
        <v>716874999.99999952</v>
      </c>
    </row>
    <row r="5" spans="2:28" x14ac:dyDescent="0.45">
      <c r="B5" s="1">
        <f t="shared" si="4"/>
        <v>3</v>
      </c>
      <c r="C5">
        <v>1</v>
      </c>
      <c r="D5" s="1">
        <f t="shared" ref="D5:D23" si="11">D4+C5</f>
        <v>3</v>
      </c>
      <c r="E5" s="2">
        <f t="shared" ref="E5:E19" si="12">E4+(1945-2065)/16*C4</f>
        <v>2050</v>
      </c>
      <c r="F5" s="3">
        <f t="shared" ref="F5:F19" si="13">F4+(90-25)/16*C4</f>
        <v>33.125</v>
      </c>
      <c r="G5" s="1">
        <v>5</v>
      </c>
      <c r="I5" t="s">
        <v>17</v>
      </c>
      <c r="J5">
        <f>0.0015/(SQRT(8/3))</f>
        <v>9.185586535436918E-4</v>
      </c>
      <c r="M5" s="3">
        <f t="shared" si="0"/>
        <v>33125000</v>
      </c>
      <c r="N5" s="3">
        <f t="shared" ref="N5:N24" si="14">(2*M5*(1+$J$9))/(3*(1-2*$J$9))</f>
        <v>817083333.33333266</v>
      </c>
      <c r="O5" s="2">
        <f t="shared" si="5"/>
        <v>2050</v>
      </c>
      <c r="P5" s="3"/>
      <c r="Q5" s="7" t="s">
        <v>29</v>
      </c>
      <c r="R5" s="3">
        <f t="shared" si="1"/>
        <v>1</v>
      </c>
      <c r="S5" s="3">
        <f t="shared" si="2"/>
        <v>127.11623258013059</v>
      </c>
      <c r="T5" s="3">
        <f t="shared" si="6"/>
        <v>648.16815042048449</v>
      </c>
      <c r="U5" s="3">
        <f t="shared" si="7"/>
        <v>2050</v>
      </c>
      <c r="V5" s="3">
        <f t="shared" si="3"/>
        <v>30427.255398634792</v>
      </c>
      <c r="W5" s="6">
        <f t="shared" si="8"/>
        <v>0.63</v>
      </c>
      <c r="X5" s="1">
        <v>0.97</v>
      </c>
      <c r="Y5" s="6">
        <v>0</v>
      </c>
      <c r="Z5" s="3">
        <f t="shared" si="9"/>
        <v>0.48970751720583183</v>
      </c>
      <c r="AB5" s="1">
        <f t="shared" si="10"/>
        <v>817083333.33333254</v>
      </c>
    </row>
    <row r="6" spans="2:28" x14ac:dyDescent="0.45">
      <c r="B6" s="1">
        <f t="shared" si="4"/>
        <v>4</v>
      </c>
      <c r="C6">
        <v>1</v>
      </c>
      <c r="D6" s="1">
        <f t="shared" si="11"/>
        <v>4</v>
      </c>
      <c r="E6" s="2">
        <f t="shared" si="12"/>
        <v>2042.5</v>
      </c>
      <c r="F6" s="3">
        <f t="shared" si="13"/>
        <v>37.1875</v>
      </c>
      <c r="G6" s="1">
        <v>5</v>
      </c>
      <c r="I6" t="s">
        <v>13</v>
      </c>
      <c r="J6">
        <v>0</v>
      </c>
      <c r="M6" s="3">
        <f t="shared" si="0"/>
        <v>37187500</v>
      </c>
      <c r="N6" s="3">
        <f t="shared" si="14"/>
        <v>917291666.66666579</v>
      </c>
      <c r="O6" s="2">
        <f t="shared" si="5"/>
        <v>2042.5</v>
      </c>
      <c r="P6" s="3"/>
      <c r="Q6" s="7" t="s">
        <v>29</v>
      </c>
      <c r="R6" s="3">
        <f t="shared" si="1"/>
        <v>1</v>
      </c>
      <c r="S6" s="3">
        <f t="shared" si="2"/>
        <v>134.93277713426505</v>
      </c>
      <c r="T6" s="3">
        <f t="shared" si="6"/>
        <v>688.02486363088349</v>
      </c>
      <c r="U6" s="3">
        <f t="shared" si="7"/>
        <v>2042.5</v>
      </c>
      <c r="V6" s="3">
        <f t="shared" si="3"/>
        <v>34158.899928656036</v>
      </c>
      <c r="W6" s="6">
        <f t="shared" si="8"/>
        <v>0.63</v>
      </c>
      <c r="X6" s="1">
        <v>0.97</v>
      </c>
      <c r="Y6" s="6">
        <v>0</v>
      </c>
      <c r="Z6" s="3">
        <f t="shared" si="9"/>
        <v>0.48970751720583183</v>
      </c>
      <c r="AB6" s="1">
        <f t="shared" si="10"/>
        <v>917291666.66666591</v>
      </c>
    </row>
    <row r="7" spans="2:28" x14ac:dyDescent="0.45">
      <c r="B7" s="1">
        <f t="shared" si="4"/>
        <v>5</v>
      </c>
      <c r="C7">
        <v>1</v>
      </c>
      <c r="D7" s="1">
        <f t="shared" si="11"/>
        <v>5</v>
      </c>
      <c r="E7" s="2">
        <f t="shared" si="12"/>
        <v>2035</v>
      </c>
      <c r="F7" s="3">
        <f t="shared" si="13"/>
        <v>41.25</v>
      </c>
      <c r="G7" s="1">
        <v>5</v>
      </c>
      <c r="I7" t="s">
        <v>19</v>
      </c>
      <c r="J7">
        <v>0.63</v>
      </c>
      <c r="M7" s="3">
        <f t="shared" si="0"/>
        <v>41250000</v>
      </c>
      <c r="N7" s="3">
        <f t="shared" si="14"/>
        <v>1017499999.999999</v>
      </c>
      <c r="O7" s="2">
        <f t="shared" si="5"/>
        <v>2035</v>
      </c>
      <c r="P7" s="3"/>
      <c r="Q7" s="7" t="s">
        <v>29</v>
      </c>
      <c r="R7" s="3">
        <f t="shared" si="1"/>
        <v>1</v>
      </c>
      <c r="S7" s="3">
        <f t="shared" si="2"/>
        <v>142.37369936287485</v>
      </c>
      <c r="T7" s="3">
        <f t="shared" si="6"/>
        <v>725.96627127369118</v>
      </c>
      <c r="U7" s="3">
        <f t="shared" si="7"/>
        <v>2035</v>
      </c>
      <c r="V7" s="3">
        <f t="shared" si="3"/>
        <v>37890.544458677286</v>
      </c>
      <c r="W7" s="6">
        <f t="shared" si="8"/>
        <v>0.63</v>
      </c>
      <c r="X7" s="1">
        <v>0.97</v>
      </c>
      <c r="Y7" s="6">
        <v>0</v>
      </c>
      <c r="Z7" s="3">
        <f t="shared" si="9"/>
        <v>0.48970751720583183</v>
      </c>
      <c r="AB7" s="1">
        <f t="shared" si="10"/>
        <v>1017499999.9999989</v>
      </c>
    </row>
    <row r="8" spans="2:28" x14ac:dyDescent="0.45">
      <c r="B8" s="1">
        <f t="shared" si="4"/>
        <v>6</v>
      </c>
      <c r="C8">
        <v>1</v>
      </c>
      <c r="D8" s="1">
        <f t="shared" si="11"/>
        <v>6</v>
      </c>
      <c r="E8" s="2">
        <f t="shared" si="12"/>
        <v>2027.5</v>
      </c>
      <c r="F8" s="3">
        <f t="shared" si="13"/>
        <v>45.3125</v>
      </c>
      <c r="G8" s="1">
        <v>5</v>
      </c>
      <c r="I8" t="s">
        <v>14</v>
      </c>
      <c r="J8">
        <v>0.97</v>
      </c>
      <c r="M8" s="3">
        <f t="shared" si="0"/>
        <v>45312500</v>
      </c>
      <c r="N8" s="3">
        <f t="shared" si="14"/>
        <v>1117708333.3333323</v>
      </c>
      <c r="O8" s="2">
        <f t="shared" si="5"/>
        <v>2027.5</v>
      </c>
      <c r="P8" s="3"/>
      <c r="Q8" s="7" t="s">
        <v>29</v>
      </c>
      <c r="R8" s="3">
        <f t="shared" si="1"/>
        <v>1</v>
      </c>
      <c r="S8" s="3">
        <f t="shared" si="2"/>
        <v>149.4956585029168</v>
      </c>
      <c r="T8" s="3">
        <f t="shared" si="6"/>
        <v>762.2812799037755</v>
      </c>
      <c r="U8" s="3">
        <f t="shared" si="7"/>
        <v>2027.5</v>
      </c>
      <c r="V8" s="3">
        <f t="shared" si="3"/>
        <v>41622.188988698537</v>
      </c>
      <c r="W8" s="6">
        <f t="shared" si="8"/>
        <v>0.63</v>
      </c>
      <c r="X8" s="1">
        <v>0.97</v>
      </c>
      <c r="Y8" s="6">
        <v>0</v>
      </c>
      <c r="Z8" s="3">
        <f t="shared" si="9"/>
        <v>0.48970751720583183</v>
      </c>
      <c r="AB8" s="1">
        <f t="shared" si="10"/>
        <v>1117708333.3333325</v>
      </c>
    </row>
    <row r="9" spans="2:28" x14ac:dyDescent="0.45">
      <c r="B9" s="1">
        <f t="shared" si="4"/>
        <v>7</v>
      </c>
      <c r="C9">
        <v>1</v>
      </c>
      <c r="D9" s="1">
        <f t="shared" si="11"/>
        <v>7</v>
      </c>
      <c r="E9" s="2">
        <f t="shared" si="12"/>
        <v>2020</v>
      </c>
      <c r="F9" s="3">
        <f t="shared" si="13"/>
        <v>49.375</v>
      </c>
      <c r="G9" s="1">
        <v>5</v>
      </c>
      <c r="I9" t="s">
        <v>15</v>
      </c>
      <c r="J9">
        <v>0.48</v>
      </c>
      <c r="M9" s="3">
        <f t="shared" si="0"/>
        <v>49375000</v>
      </c>
      <c r="N9" s="3">
        <f t="shared" si="14"/>
        <v>1217916666.6666656</v>
      </c>
      <c r="O9" s="2">
        <f t="shared" si="5"/>
        <v>2020</v>
      </c>
      <c r="P9" s="3"/>
      <c r="Q9" s="7" t="s">
        <v>29</v>
      </c>
      <c r="R9" s="3">
        <f t="shared" si="1"/>
        <v>1</v>
      </c>
      <c r="S9" s="3">
        <f t="shared" si="2"/>
        <v>156.3427942277184</v>
      </c>
      <c r="T9" s="3">
        <f t="shared" si="6"/>
        <v>797.19495857675713</v>
      </c>
      <c r="U9" s="3">
        <f t="shared" si="7"/>
        <v>2020</v>
      </c>
      <c r="V9" s="3">
        <f t="shared" si="3"/>
        <v>45353.833518719781</v>
      </c>
      <c r="W9" s="6">
        <f t="shared" si="8"/>
        <v>0.63</v>
      </c>
      <c r="X9" s="1">
        <v>0.97</v>
      </c>
      <c r="Y9" s="6">
        <v>0</v>
      </c>
      <c r="Z9" s="3">
        <f t="shared" si="9"/>
        <v>0.48970751720583183</v>
      </c>
      <c r="AB9" s="1">
        <f t="shared" si="10"/>
        <v>1217916666.6666656</v>
      </c>
    </row>
    <row r="10" spans="2:28" x14ac:dyDescent="0.45">
      <c r="B10" s="1">
        <f t="shared" si="4"/>
        <v>8</v>
      </c>
      <c r="C10">
        <v>1</v>
      </c>
      <c r="D10" s="1">
        <f t="shared" si="11"/>
        <v>8</v>
      </c>
      <c r="E10" s="2">
        <f t="shared" si="12"/>
        <v>2012.5</v>
      </c>
      <c r="F10" s="3">
        <f t="shared" si="13"/>
        <v>53.4375</v>
      </c>
      <c r="G10" s="1">
        <v>5</v>
      </c>
      <c r="I10" t="s">
        <v>16</v>
      </c>
      <c r="J10" s="5">
        <v>0.01</v>
      </c>
      <c r="M10" s="3">
        <f t="shared" si="0"/>
        <v>53437500</v>
      </c>
      <c r="N10" s="3">
        <f t="shared" si="14"/>
        <v>1318124999.9999988</v>
      </c>
      <c r="O10" s="2">
        <f t="shared" si="5"/>
        <v>2012.5</v>
      </c>
      <c r="P10" s="3"/>
      <c r="Q10" s="7" t="s">
        <v>29</v>
      </c>
      <c r="R10" s="3">
        <f t="shared" si="1"/>
        <v>1</v>
      </c>
      <c r="S10" s="3">
        <f t="shared" si="2"/>
        <v>162.9502839244409</v>
      </c>
      <c r="T10" s="3">
        <f t="shared" si="6"/>
        <v>830.88667747620843</v>
      </c>
      <c r="U10" s="3">
        <f t="shared" si="7"/>
        <v>2012.5</v>
      </c>
      <c r="V10" s="3">
        <f t="shared" si="3"/>
        <v>49085.478048741032</v>
      </c>
      <c r="W10" s="6">
        <f t="shared" si="8"/>
        <v>0.63</v>
      </c>
      <c r="X10" s="1">
        <v>0.97</v>
      </c>
      <c r="Y10" s="6">
        <v>0</v>
      </c>
      <c r="Z10" s="3">
        <f t="shared" si="9"/>
        <v>0.48970751720583183</v>
      </c>
      <c r="AB10" s="1">
        <f t="shared" si="10"/>
        <v>1318124999.9999988</v>
      </c>
    </row>
    <row r="11" spans="2:28" x14ac:dyDescent="0.45">
      <c r="B11" s="1">
        <f t="shared" si="4"/>
        <v>9</v>
      </c>
      <c r="C11">
        <v>1</v>
      </c>
      <c r="D11" s="1">
        <f t="shared" si="11"/>
        <v>9</v>
      </c>
      <c r="E11" s="2">
        <f t="shared" si="12"/>
        <v>2005</v>
      </c>
      <c r="F11" s="3">
        <f t="shared" si="13"/>
        <v>57.5</v>
      </c>
      <c r="G11" s="1">
        <v>5</v>
      </c>
      <c r="I11" t="s">
        <v>20</v>
      </c>
      <c r="J11" s="1" t="s">
        <v>21</v>
      </c>
      <c r="M11" s="3">
        <f t="shared" si="0"/>
        <v>57500000</v>
      </c>
      <c r="N11" s="3">
        <f t="shared" si="14"/>
        <v>1418333333.3333321</v>
      </c>
      <c r="O11" s="2">
        <f t="shared" si="5"/>
        <v>2005</v>
      </c>
      <c r="P11" s="3"/>
      <c r="Q11" s="7" t="s">
        <v>29</v>
      </c>
      <c r="R11" s="3">
        <f t="shared" si="1"/>
        <v>1</v>
      </c>
      <c r="S11" s="3">
        <f t="shared" si="2"/>
        <v>169.34669834219235</v>
      </c>
      <c r="T11" s="3">
        <f t="shared" si="6"/>
        <v>863.50211940934935</v>
      </c>
      <c r="U11" s="3">
        <f t="shared" si="7"/>
        <v>2005</v>
      </c>
      <c r="V11" s="3">
        <f t="shared" si="3"/>
        <v>52817.122578762275</v>
      </c>
      <c r="W11" s="6">
        <f t="shared" si="8"/>
        <v>0.63</v>
      </c>
      <c r="X11" s="1">
        <v>0.97</v>
      </c>
      <c r="Y11" s="6">
        <v>0</v>
      </c>
      <c r="Z11" s="3">
        <f t="shared" si="9"/>
        <v>0.48970751720583183</v>
      </c>
      <c r="AB11" s="1">
        <f t="shared" si="10"/>
        <v>1418333333.3333318</v>
      </c>
    </row>
    <row r="12" spans="2:28" x14ac:dyDescent="0.45">
      <c r="B12" s="1">
        <f t="shared" si="4"/>
        <v>10</v>
      </c>
      <c r="C12">
        <v>1</v>
      </c>
      <c r="D12" s="1">
        <f t="shared" si="11"/>
        <v>10</v>
      </c>
      <c r="E12" s="2">
        <f t="shared" si="12"/>
        <v>1997.5</v>
      </c>
      <c r="F12" s="3">
        <f t="shared" si="13"/>
        <v>61.5625</v>
      </c>
      <c r="G12" s="1">
        <v>5</v>
      </c>
      <c r="I12" t="s">
        <v>22</v>
      </c>
      <c r="J12" t="s">
        <v>23</v>
      </c>
      <c r="M12" s="3">
        <f t="shared" si="0"/>
        <v>61562500</v>
      </c>
      <c r="N12" s="3">
        <f t="shared" si="14"/>
        <v>1518541666.6666653</v>
      </c>
      <c r="O12" s="2">
        <f t="shared" si="5"/>
        <v>1997.5</v>
      </c>
      <c r="P12" s="3"/>
      <c r="Q12" s="7" t="s">
        <v>29</v>
      </c>
      <c r="R12" s="3">
        <f t="shared" si="1"/>
        <v>1</v>
      </c>
      <c r="S12" s="3">
        <f t="shared" si="2"/>
        <v>175.55561716560936</v>
      </c>
      <c r="T12" s="3">
        <f t="shared" si="6"/>
        <v>895.16151764826623</v>
      </c>
      <c r="U12" s="3">
        <f t="shared" si="7"/>
        <v>1997.5</v>
      </c>
      <c r="V12" s="3">
        <f t="shared" si="3"/>
        <v>56548.767108783526</v>
      </c>
      <c r="W12" s="6">
        <f t="shared" si="8"/>
        <v>0.63</v>
      </c>
      <c r="X12" s="1">
        <v>0.97</v>
      </c>
      <c r="Y12" s="6">
        <v>0</v>
      </c>
      <c r="Z12" s="3">
        <f t="shared" si="9"/>
        <v>0.48970751720583183</v>
      </c>
      <c r="AB12" s="1">
        <f t="shared" si="10"/>
        <v>1518541666.6666653</v>
      </c>
    </row>
    <row r="13" spans="2:28" x14ac:dyDescent="0.45">
      <c r="B13" s="1">
        <f t="shared" si="4"/>
        <v>11</v>
      </c>
      <c r="C13">
        <v>1</v>
      </c>
      <c r="D13" s="1">
        <f t="shared" si="11"/>
        <v>11</v>
      </c>
      <c r="E13" s="2">
        <f t="shared" si="12"/>
        <v>1990</v>
      </c>
      <c r="F13" s="3">
        <f t="shared" si="13"/>
        <v>65.625</v>
      </c>
      <c r="G13" s="1">
        <v>5</v>
      </c>
      <c r="I13" t="s">
        <v>24</v>
      </c>
      <c r="J13" t="s">
        <v>25</v>
      </c>
      <c r="M13" s="3">
        <f t="shared" si="0"/>
        <v>65625000</v>
      </c>
      <c r="N13" s="3">
        <f t="shared" si="14"/>
        <v>1618749999.9999986</v>
      </c>
      <c r="O13" s="2">
        <f t="shared" si="5"/>
        <v>1990</v>
      </c>
      <c r="P13" s="3"/>
      <c r="Q13" s="7" t="s">
        <v>29</v>
      </c>
      <c r="R13" s="3">
        <f t="shared" si="1"/>
        <v>1</v>
      </c>
      <c r="S13" s="3">
        <f t="shared" si="2"/>
        <v>181.59677016586326</v>
      </c>
      <c r="T13" s="3">
        <f t="shared" si="6"/>
        <v>925.96547468116046</v>
      </c>
      <c r="U13" s="3">
        <f t="shared" si="7"/>
        <v>1990</v>
      </c>
      <c r="V13" s="3">
        <f t="shared" si="3"/>
        <v>60280.411638804777</v>
      </c>
      <c r="W13" s="6">
        <f t="shared" si="8"/>
        <v>0.63</v>
      </c>
      <c r="X13" s="1">
        <v>0.97</v>
      </c>
      <c r="Y13" s="6">
        <v>0</v>
      </c>
      <c r="Z13" s="3">
        <f t="shared" si="9"/>
        <v>0.48970751720583183</v>
      </c>
      <c r="AB13" s="1">
        <f t="shared" si="10"/>
        <v>1618749999.9999986</v>
      </c>
    </row>
    <row r="14" spans="2:28" x14ac:dyDescent="0.45">
      <c r="B14" s="1">
        <f t="shared" si="4"/>
        <v>12</v>
      </c>
      <c r="C14">
        <v>1</v>
      </c>
      <c r="D14" s="1">
        <f t="shared" si="11"/>
        <v>12</v>
      </c>
      <c r="E14" s="2">
        <f t="shared" si="12"/>
        <v>1982.5</v>
      </c>
      <c r="F14" s="3">
        <f t="shared" si="13"/>
        <v>69.6875</v>
      </c>
      <c r="G14" s="1">
        <v>5</v>
      </c>
      <c r="M14" s="3">
        <f t="shared" si="0"/>
        <v>69687500</v>
      </c>
      <c r="N14" s="3">
        <f t="shared" si="14"/>
        <v>1718958333.3333318</v>
      </c>
      <c r="O14" s="2">
        <f t="shared" si="5"/>
        <v>1982.5</v>
      </c>
      <c r="P14" s="3"/>
      <c r="Q14" s="7" t="s">
        <v>29</v>
      </c>
      <c r="R14" s="3">
        <f t="shared" si="1"/>
        <v>1</v>
      </c>
      <c r="S14" s="3">
        <f t="shared" si="2"/>
        <v>187.48686376850597</v>
      </c>
      <c r="T14" s="3">
        <f t="shared" si="6"/>
        <v>955.99917689792358</v>
      </c>
      <c r="U14" s="3">
        <f t="shared" si="7"/>
        <v>1982.5</v>
      </c>
      <c r="V14" s="3">
        <f t="shared" si="3"/>
        <v>64012.05616882602</v>
      </c>
      <c r="W14" s="6">
        <f t="shared" si="8"/>
        <v>0.63</v>
      </c>
      <c r="X14" s="1">
        <v>0.97</v>
      </c>
      <c r="Y14" s="6">
        <v>0</v>
      </c>
      <c r="Z14" s="3">
        <f t="shared" si="9"/>
        <v>0.48970751720583183</v>
      </c>
      <c r="AB14" s="1">
        <f t="shared" si="10"/>
        <v>1718958333.3333318</v>
      </c>
    </row>
    <row r="15" spans="2:28" x14ac:dyDescent="0.45">
      <c r="B15" s="1">
        <f t="shared" si="4"/>
        <v>13</v>
      </c>
      <c r="C15">
        <v>1</v>
      </c>
      <c r="D15" s="1">
        <f t="shared" si="11"/>
        <v>13</v>
      </c>
      <c r="E15" s="2">
        <f t="shared" si="12"/>
        <v>1975</v>
      </c>
      <c r="F15" s="3">
        <f t="shared" si="13"/>
        <v>73.75</v>
      </c>
      <c r="G15" s="1">
        <v>5</v>
      </c>
      <c r="M15" s="3">
        <f t="shared" si="0"/>
        <v>73750000</v>
      </c>
      <c r="N15" s="3">
        <f t="shared" si="14"/>
        <v>1819166666.6666651</v>
      </c>
      <c r="O15" s="2">
        <f t="shared" si="5"/>
        <v>1975</v>
      </c>
      <c r="P15" s="3"/>
      <c r="Q15" s="7" t="s">
        <v>29</v>
      </c>
      <c r="R15" s="3">
        <f t="shared" si="1"/>
        <v>1</v>
      </c>
      <c r="S15" s="3">
        <f t="shared" si="2"/>
        <v>193.24019289966239</v>
      </c>
      <c r="T15" s="3">
        <f t="shared" si="6"/>
        <v>985.33551440581198</v>
      </c>
      <c r="U15" s="3">
        <f t="shared" si="7"/>
        <v>1975</v>
      </c>
      <c r="V15" s="3">
        <f t="shared" si="3"/>
        <v>67743.700698847271</v>
      </c>
      <c r="W15" s="6">
        <f t="shared" si="8"/>
        <v>0.63</v>
      </c>
      <c r="X15" s="1">
        <v>0.97</v>
      </c>
      <c r="Y15" s="6">
        <v>0</v>
      </c>
      <c r="Z15" s="3">
        <f t="shared" si="9"/>
        <v>0.48970751720583183</v>
      </c>
      <c r="AB15" s="1">
        <f t="shared" si="10"/>
        <v>1819166666.6666648</v>
      </c>
    </row>
    <row r="16" spans="2:28" x14ac:dyDescent="0.45">
      <c r="B16" s="1">
        <f t="shared" si="4"/>
        <v>14</v>
      </c>
      <c r="C16">
        <v>1</v>
      </c>
      <c r="D16" s="1">
        <f t="shared" si="11"/>
        <v>14</v>
      </c>
      <c r="E16" s="2">
        <f t="shared" si="12"/>
        <v>1967.5</v>
      </c>
      <c r="F16" s="3">
        <f t="shared" si="13"/>
        <v>77.8125</v>
      </c>
      <c r="G16" s="1">
        <v>5</v>
      </c>
      <c r="M16" s="3">
        <f t="shared" si="0"/>
        <v>77812500</v>
      </c>
      <c r="N16" s="3">
        <f t="shared" si="14"/>
        <v>1919374999.9999983</v>
      </c>
      <c r="O16" s="2">
        <f t="shared" si="5"/>
        <v>1967.5</v>
      </c>
      <c r="P16" s="3"/>
      <c r="Q16" s="7" t="s">
        <v>29</v>
      </c>
      <c r="R16" s="3">
        <f t="shared" si="1"/>
        <v>1</v>
      </c>
      <c r="S16" s="3">
        <f t="shared" si="2"/>
        <v>198.86910255033104</v>
      </c>
      <c r="T16" s="3">
        <f t="shared" si="6"/>
        <v>1014.0374345548222</v>
      </c>
      <c r="U16" s="3">
        <f t="shared" si="7"/>
        <v>1967.5</v>
      </c>
      <c r="V16" s="3">
        <f t="shared" si="3"/>
        <v>71475.345228868522</v>
      </c>
      <c r="W16" s="6">
        <f t="shared" si="8"/>
        <v>0.63</v>
      </c>
      <c r="X16" s="1">
        <v>0.97</v>
      </c>
      <c r="Y16" s="6">
        <v>0</v>
      </c>
      <c r="Z16" s="3">
        <f t="shared" si="9"/>
        <v>0.48970751720583183</v>
      </c>
      <c r="AB16" s="1">
        <f t="shared" si="10"/>
        <v>1919374999.9999988</v>
      </c>
    </row>
    <row r="17" spans="1:28" x14ac:dyDescent="0.45">
      <c r="B17" s="1">
        <f t="shared" si="4"/>
        <v>15</v>
      </c>
      <c r="C17">
        <v>1</v>
      </c>
      <c r="D17" s="1">
        <f t="shared" si="11"/>
        <v>15</v>
      </c>
      <c r="E17" s="2">
        <f t="shared" si="12"/>
        <v>1960</v>
      </c>
      <c r="F17" s="3">
        <f t="shared" si="13"/>
        <v>81.875</v>
      </c>
      <c r="G17" s="1">
        <v>5</v>
      </c>
      <c r="M17" s="3">
        <f t="shared" si="0"/>
        <v>81875000</v>
      </c>
      <c r="N17" s="3">
        <f t="shared" si="14"/>
        <v>2019583333.3333316</v>
      </c>
      <c r="O17" s="2">
        <f t="shared" si="5"/>
        <v>1960</v>
      </c>
      <c r="P17" s="3"/>
      <c r="Q17" s="7" t="s">
        <v>29</v>
      </c>
      <c r="R17" s="3">
        <f t="shared" si="1"/>
        <v>1</v>
      </c>
      <c r="S17" s="3">
        <f t="shared" si="2"/>
        <v>204.38434182606423</v>
      </c>
      <c r="T17" s="3">
        <f t="shared" si="6"/>
        <v>1042.1597472439191</v>
      </c>
      <c r="U17" s="3">
        <f t="shared" si="7"/>
        <v>1960</v>
      </c>
      <c r="V17" s="3">
        <f t="shared" si="3"/>
        <v>75206.989758889773</v>
      </c>
      <c r="W17" s="6">
        <f t="shared" si="8"/>
        <v>0.63</v>
      </c>
      <c r="X17" s="1">
        <v>0.97</v>
      </c>
      <c r="Y17" s="6">
        <v>0</v>
      </c>
      <c r="Z17" s="3">
        <f t="shared" si="9"/>
        <v>0.48970751720583183</v>
      </c>
      <c r="AB17" s="1">
        <f t="shared" si="10"/>
        <v>2019583333.3333318</v>
      </c>
    </row>
    <row r="18" spans="1:28" x14ac:dyDescent="0.45">
      <c r="B18" s="1">
        <f t="shared" si="4"/>
        <v>16</v>
      </c>
      <c r="C18">
        <v>1</v>
      </c>
      <c r="D18" s="1">
        <f t="shared" si="11"/>
        <v>16</v>
      </c>
      <c r="E18" s="2">
        <f t="shared" si="12"/>
        <v>1952.5</v>
      </c>
      <c r="F18" s="3">
        <f t="shared" si="13"/>
        <v>85.9375</v>
      </c>
      <c r="G18" s="1">
        <v>5</v>
      </c>
      <c r="M18" s="3">
        <f t="shared" si="0"/>
        <v>85937500</v>
      </c>
      <c r="N18" s="3">
        <f t="shared" si="14"/>
        <v>2119791666.6666648</v>
      </c>
      <c r="O18" s="2">
        <f t="shared" si="5"/>
        <v>1952.5</v>
      </c>
      <c r="P18" s="3"/>
      <c r="Q18" s="7" t="s">
        <v>29</v>
      </c>
      <c r="R18" s="3">
        <f t="shared" si="1"/>
        <v>1</v>
      </c>
      <c r="S18" s="3">
        <f t="shared" si="2"/>
        <v>209.79533957417226</v>
      </c>
      <c r="T18" s="3">
        <f t="shared" si="6"/>
        <v>1069.7505303495286</v>
      </c>
      <c r="U18" s="3">
        <f t="shared" si="7"/>
        <v>1952.5</v>
      </c>
      <c r="V18" s="3">
        <f t="shared" si="3"/>
        <v>78938.634288911009</v>
      </c>
      <c r="W18" s="6">
        <f t="shared" si="8"/>
        <v>0.63</v>
      </c>
      <c r="X18" s="1">
        <v>0.97</v>
      </c>
      <c r="Y18" s="6">
        <v>0</v>
      </c>
      <c r="Z18" s="3">
        <f t="shared" si="9"/>
        <v>0.48970751720583183</v>
      </c>
      <c r="AB18" s="1">
        <f t="shared" si="10"/>
        <v>2119791666.6666651</v>
      </c>
    </row>
    <row r="19" spans="1:28" x14ac:dyDescent="0.45">
      <c r="B19" s="1">
        <f t="shared" si="4"/>
        <v>17</v>
      </c>
      <c r="C19">
        <v>1</v>
      </c>
      <c r="D19" s="1">
        <f t="shared" si="11"/>
        <v>17</v>
      </c>
      <c r="E19" s="2">
        <f t="shared" si="12"/>
        <v>1945</v>
      </c>
      <c r="F19" s="3">
        <f t="shared" si="13"/>
        <v>90</v>
      </c>
      <c r="G19" s="1">
        <v>5</v>
      </c>
      <c r="M19" s="3">
        <f t="shared" si="0"/>
        <v>90000000</v>
      </c>
      <c r="N19" s="3">
        <f t="shared" si="14"/>
        <v>2219999999.9999981</v>
      </c>
      <c r="O19" s="2">
        <f t="shared" si="5"/>
        <v>1945</v>
      </c>
      <c r="P19" s="3"/>
      <c r="Q19" s="7" t="s">
        <v>29</v>
      </c>
      <c r="R19" s="3">
        <f t="shared" si="1"/>
        <v>1</v>
      </c>
      <c r="S19" s="3">
        <f t="shared" si="2"/>
        <v>215.11042181462241</v>
      </c>
      <c r="T19" s="3">
        <f t="shared" si="6"/>
        <v>1096.8522384099344</v>
      </c>
      <c r="U19" s="3">
        <f t="shared" si="7"/>
        <v>1945</v>
      </c>
      <c r="V19" s="3">
        <f t="shared" si="3"/>
        <v>82670.27881893226</v>
      </c>
      <c r="W19" s="6">
        <f t="shared" si="8"/>
        <v>0.63</v>
      </c>
      <c r="X19" s="1">
        <v>0.97</v>
      </c>
      <c r="Y19" s="6">
        <v>0</v>
      </c>
      <c r="Z19" s="3">
        <f t="shared" si="9"/>
        <v>0.48970751720583183</v>
      </c>
      <c r="AB19" s="1">
        <f t="shared" si="10"/>
        <v>2219999999.9999986</v>
      </c>
    </row>
    <row r="20" spans="1:28" x14ac:dyDescent="0.45">
      <c r="B20" s="1">
        <f t="shared" si="4"/>
        <v>18</v>
      </c>
      <c r="C20">
        <v>6</v>
      </c>
      <c r="D20" s="1">
        <f t="shared" si="11"/>
        <v>23</v>
      </c>
      <c r="E20" s="2">
        <v>1840</v>
      </c>
      <c r="F20" s="3">
        <v>115</v>
      </c>
      <c r="G20" s="1">
        <v>5</v>
      </c>
      <c r="M20" s="3">
        <f t="shared" si="0"/>
        <v>115000000</v>
      </c>
      <c r="N20" s="3">
        <f t="shared" si="14"/>
        <v>2836666666.6666641</v>
      </c>
      <c r="O20" s="2">
        <f t="shared" si="5"/>
        <v>1840</v>
      </c>
      <c r="P20" s="3"/>
      <c r="Q20" s="7" t="s">
        <v>29</v>
      </c>
      <c r="R20" s="3">
        <f t="shared" si="1"/>
        <v>6</v>
      </c>
      <c r="S20" s="3">
        <f t="shared" si="2"/>
        <v>250</v>
      </c>
      <c r="T20" s="3">
        <f t="shared" si="6"/>
        <v>1274.7548783981956</v>
      </c>
      <c r="U20" s="3">
        <f t="shared" si="7"/>
        <v>1840</v>
      </c>
      <c r="V20" s="3">
        <f t="shared" si="3"/>
        <v>105634.24515752455</v>
      </c>
      <c r="W20" s="6">
        <f t="shared" si="8"/>
        <v>0.63</v>
      </c>
      <c r="X20" s="1">
        <v>0.97</v>
      </c>
      <c r="Y20" s="6">
        <v>0</v>
      </c>
      <c r="Z20" s="3">
        <f t="shared" si="9"/>
        <v>0.48970751720583183</v>
      </c>
      <c r="AB20" s="1">
        <f t="shared" si="10"/>
        <v>2836666666.6666641</v>
      </c>
    </row>
    <row r="21" spans="1:28" x14ac:dyDescent="0.45">
      <c r="B21" s="1">
        <f t="shared" si="4"/>
        <v>19</v>
      </c>
      <c r="C21">
        <v>6</v>
      </c>
      <c r="D21" s="1">
        <f t="shared" si="11"/>
        <v>29</v>
      </c>
      <c r="E21" s="2">
        <v>1736</v>
      </c>
      <c r="F21" s="3">
        <v>100</v>
      </c>
      <c r="G21" s="1">
        <v>5</v>
      </c>
      <c r="M21" s="3">
        <f t="shared" si="0"/>
        <v>100000000</v>
      </c>
      <c r="N21" s="3">
        <f t="shared" si="14"/>
        <v>2466666666.6666646</v>
      </c>
      <c r="O21" s="2">
        <f t="shared" si="5"/>
        <v>1736</v>
      </c>
      <c r="P21" s="3"/>
      <c r="Q21" s="7" t="s">
        <v>29</v>
      </c>
      <c r="R21" s="3">
        <f t="shared" si="1"/>
        <v>6</v>
      </c>
      <c r="S21" s="3">
        <f t="shared" si="2"/>
        <v>240.00768036865966</v>
      </c>
      <c r="T21" s="3">
        <f t="shared" si="6"/>
        <v>1223.8038456119352</v>
      </c>
      <c r="U21" s="3">
        <f t="shared" si="7"/>
        <v>1736</v>
      </c>
      <c r="V21" s="3">
        <f t="shared" si="3"/>
        <v>91855.865354369176</v>
      </c>
      <c r="W21" s="6">
        <f t="shared" si="8"/>
        <v>0.63</v>
      </c>
      <c r="X21" s="1">
        <v>0.97</v>
      </c>
      <c r="Y21" s="6">
        <v>0</v>
      </c>
      <c r="Z21" s="3">
        <f t="shared" si="9"/>
        <v>0.48970751720583183</v>
      </c>
      <c r="AB21" s="1">
        <f t="shared" si="10"/>
        <v>2466666666.6666651</v>
      </c>
    </row>
    <row r="22" spans="1:28" x14ac:dyDescent="0.45">
      <c r="B22" s="1">
        <f t="shared" si="4"/>
        <v>20</v>
      </c>
      <c r="C22">
        <v>6</v>
      </c>
      <c r="D22" s="1">
        <f t="shared" si="11"/>
        <v>35</v>
      </c>
      <c r="E22" s="2">
        <v>1873</v>
      </c>
      <c r="F22" s="3">
        <v>180</v>
      </c>
      <c r="G22" s="1">
        <v>5</v>
      </c>
      <c r="M22" s="3">
        <f t="shared" si="0"/>
        <v>180000000</v>
      </c>
      <c r="N22" s="3">
        <f t="shared" si="14"/>
        <v>4439999999.9999962</v>
      </c>
      <c r="O22" s="2">
        <f t="shared" si="5"/>
        <v>1873</v>
      </c>
      <c r="P22" s="3"/>
      <c r="Q22" s="7" t="s">
        <v>29</v>
      </c>
      <c r="R22" s="3">
        <f t="shared" si="1"/>
        <v>6</v>
      </c>
      <c r="S22" s="3">
        <f t="shared" si="2"/>
        <v>310.00404730148205</v>
      </c>
      <c r="T22" s="3">
        <f t="shared" si="6"/>
        <v>1580.7166864829969</v>
      </c>
      <c r="U22" s="3">
        <f t="shared" si="7"/>
        <v>1873</v>
      </c>
      <c r="V22" s="3">
        <f t="shared" si="3"/>
        <v>165340.55763786452</v>
      </c>
      <c r="W22" s="6">
        <f t="shared" si="8"/>
        <v>0.63</v>
      </c>
      <c r="X22" s="1">
        <v>0.97</v>
      </c>
      <c r="Y22" s="6">
        <v>0</v>
      </c>
      <c r="Z22" s="3">
        <f t="shared" si="9"/>
        <v>0.48970751720583183</v>
      </c>
      <c r="AB22" s="1">
        <f t="shared" si="10"/>
        <v>4439999999.9999952</v>
      </c>
    </row>
    <row r="23" spans="1:28" x14ac:dyDescent="0.45">
      <c r="B23" s="1">
        <f t="shared" si="4"/>
        <v>21</v>
      </c>
      <c r="C23">
        <v>12</v>
      </c>
      <c r="D23" s="1">
        <f t="shared" si="11"/>
        <v>47</v>
      </c>
      <c r="E23" s="2">
        <v>1851</v>
      </c>
      <c r="F23" s="3">
        <v>130</v>
      </c>
      <c r="G23" s="1">
        <v>5</v>
      </c>
      <c r="M23" s="3">
        <f>F23*1000000</f>
        <v>130000000</v>
      </c>
      <c r="N23" s="3">
        <f t="shared" si="14"/>
        <v>3206666666.6666636</v>
      </c>
      <c r="O23" s="2">
        <f t="shared" si="5"/>
        <v>1851</v>
      </c>
      <c r="P23" s="3"/>
      <c r="Q23" s="7" t="s">
        <v>29</v>
      </c>
      <c r="R23" s="3">
        <f t="shared" si="1"/>
        <v>12</v>
      </c>
      <c r="S23" s="3">
        <f t="shared" si="2"/>
        <v>265.01378617188226</v>
      </c>
      <c r="T23" s="3">
        <f t="shared" si="6"/>
        <v>1351.3104670615328</v>
      </c>
      <c r="U23" s="3">
        <f t="shared" si="7"/>
        <v>1851</v>
      </c>
      <c r="V23" s="3">
        <f t="shared" si="3"/>
        <v>119412.62496067994</v>
      </c>
      <c r="W23" s="6">
        <f t="shared" si="8"/>
        <v>0.63</v>
      </c>
      <c r="X23" s="1">
        <v>0.97</v>
      </c>
      <c r="Y23" s="6">
        <v>0</v>
      </c>
      <c r="Z23" s="3">
        <f t="shared" si="9"/>
        <v>0.48970751720583183</v>
      </c>
      <c r="AB23" s="1">
        <f t="shared" si="10"/>
        <v>3206666666.6666636</v>
      </c>
    </row>
    <row r="24" spans="1:28" x14ac:dyDescent="0.45">
      <c r="B24" t="s">
        <v>5</v>
      </c>
      <c r="E24" s="2">
        <v>3000</v>
      </c>
      <c r="F24" s="3">
        <v>300</v>
      </c>
      <c r="G24">
        <v>5</v>
      </c>
      <c r="L24" t="s">
        <v>5</v>
      </c>
      <c r="M24" s="3">
        <f>F24*1000000</f>
        <v>300000000</v>
      </c>
      <c r="N24" s="3">
        <f t="shared" si="14"/>
        <v>7399999999.9999933</v>
      </c>
      <c r="O24" s="2">
        <f t="shared" si="5"/>
        <v>3000</v>
      </c>
      <c r="P24" s="3"/>
      <c r="Q24" s="7" t="s">
        <v>5</v>
      </c>
      <c r="R24" s="3">
        <v>0</v>
      </c>
      <c r="S24" s="3">
        <f t="shared" si="2"/>
        <v>316.22776601683796</v>
      </c>
      <c r="T24" s="3">
        <f t="shared" si="6"/>
        <v>1612.4515496597091</v>
      </c>
      <c r="U24" s="3">
        <f t="shared" si="7"/>
        <v>3000</v>
      </c>
      <c r="V24" s="3">
        <v>0</v>
      </c>
      <c r="W24" s="3">
        <v>0</v>
      </c>
      <c r="X24" s="6">
        <v>0</v>
      </c>
      <c r="Y24" s="6">
        <v>0</v>
      </c>
      <c r="Z24" s="3">
        <f t="shared" si="9"/>
        <v>0.48970751720583183</v>
      </c>
      <c r="AB24" s="1">
        <f t="shared" si="10"/>
        <v>7399999999.9999924</v>
      </c>
    </row>
    <row r="27" spans="1:28" x14ac:dyDescent="0.45">
      <c r="A27" s="1"/>
      <c r="B27" s="4" t="s">
        <v>0</v>
      </c>
      <c r="C27" s="4" t="s">
        <v>4</v>
      </c>
      <c r="D27" s="4"/>
      <c r="E27" s="4" t="s">
        <v>6</v>
      </c>
      <c r="F27" s="4" t="s">
        <v>7</v>
      </c>
      <c r="G27" s="4" t="s">
        <v>3</v>
      </c>
    </row>
    <row r="28" spans="1:28" x14ac:dyDescent="0.45">
      <c r="A28" s="1"/>
      <c r="B28" s="1">
        <f>0+1</f>
        <v>1</v>
      </c>
      <c r="C28" s="3">
        <f>C3*3.28084</f>
        <v>3.28084</v>
      </c>
      <c r="D28" s="3"/>
      <c r="E28" s="3">
        <f>E3*9.81/1000*6.423114</f>
        <v>130.1171953221</v>
      </c>
      <c r="F28" s="3">
        <f>F3*20.8854342</f>
        <v>522.13585499999999</v>
      </c>
      <c r="G28" s="1">
        <v>5</v>
      </c>
    </row>
    <row r="29" spans="1:28" x14ac:dyDescent="0.45">
      <c r="A29" s="1"/>
      <c r="B29" s="1">
        <f t="shared" ref="B29:B48" si="15">B28+1</f>
        <v>2</v>
      </c>
      <c r="C29" s="3">
        <f t="shared" ref="C29:C48" si="16">C4*3.28084</f>
        <v>3.28084</v>
      </c>
      <c r="D29" s="3"/>
      <c r="E29" s="3">
        <f t="shared" ref="E29:E49" si="17">E4*9.81/1000*6.423114</f>
        <v>129.64461470955001</v>
      </c>
      <c r="F29" s="3">
        <f t="shared" ref="F29:F49" si="18">F4*20.8854342</f>
        <v>606.98293143749993</v>
      </c>
      <c r="G29" s="1">
        <v>5</v>
      </c>
    </row>
    <row r="30" spans="1:28" x14ac:dyDescent="0.45">
      <c r="A30" s="1"/>
      <c r="B30" s="1">
        <f t="shared" si="15"/>
        <v>3</v>
      </c>
      <c r="C30" s="3">
        <f t="shared" si="16"/>
        <v>3.28084</v>
      </c>
      <c r="D30" s="3"/>
      <c r="E30" s="3">
        <f t="shared" si="17"/>
        <v>129.17203409699999</v>
      </c>
      <c r="F30" s="3">
        <f t="shared" si="18"/>
        <v>691.83000787499998</v>
      </c>
      <c r="G30" s="1">
        <v>5</v>
      </c>
    </row>
    <row r="31" spans="1:28" x14ac:dyDescent="0.45">
      <c r="A31" s="1"/>
      <c r="B31" s="1">
        <f t="shared" si="15"/>
        <v>4</v>
      </c>
      <c r="C31" s="3">
        <f t="shared" si="16"/>
        <v>3.28084</v>
      </c>
      <c r="D31" s="3"/>
      <c r="E31" s="3">
        <f t="shared" si="17"/>
        <v>128.69945348445</v>
      </c>
      <c r="F31" s="3">
        <f t="shared" si="18"/>
        <v>776.67708431249991</v>
      </c>
      <c r="G31" s="1">
        <v>5</v>
      </c>
    </row>
    <row r="32" spans="1:28" x14ac:dyDescent="0.45">
      <c r="A32" s="1"/>
      <c r="B32" s="1">
        <f t="shared" si="15"/>
        <v>5</v>
      </c>
      <c r="C32" s="3">
        <f t="shared" si="16"/>
        <v>3.28084</v>
      </c>
      <c r="D32" s="3"/>
      <c r="E32" s="3">
        <f t="shared" si="17"/>
        <v>128.22687287190001</v>
      </c>
      <c r="F32" s="3">
        <f t="shared" si="18"/>
        <v>861.52416074999996</v>
      </c>
      <c r="G32" s="1">
        <v>5</v>
      </c>
    </row>
    <row r="33" spans="1:7" x14ac:dyDescent="0.45">
      <c r="A33" s="1"/>
      <c r="B33" s="1">
        <f t="shared" si="15"/>
        <v>6</v>
      </c>
      <c r="C33" s="3">
        <f t="shared" si="16"/>
        <v>3.28084</v>
      </c>
      <c r="D33" s="3"/>
      <c r="E33" s="3">
        <f t="shared" si="17"/>
        <v>127.75429225935</v>
      </c>
      <c r="F33" s="3">
        <f t="shared" si="18"/>
        <v>946.3712371874999</v>
      </c>
      <c r="G33" s="1">
        <v>5</v>
      </c>
    </row>
    <row r="34" spans="1:7" x14ac:dyDescent="0.45">
      <c r="A34" s="1"/>
      <c r="B34" s="1">
        <f t="shared" si="15"/>
        <v>7</v>
      </c>
      <c r="C34" s="3">
        <f t="shared" si="16"/>
        <v>3.28084</v>
      </c>
      <c r="D34" s="3"/>
      <c r="E34" s="3">
        <f t="shared" si="17"/>
        <v>127.28171164680002</v>
      </c>
      <c r="F34" s="3">
        <f t="shared" si="18"/>
        <v>1031.2183136249998</v>
      </c>
      <c r="G34" s="1">
        <v>5</v>
      </c>
    </row>
    <row r="35" spans="1:7" x14ac:dyDescent="0.45">
      <c r="A35" s="1"/>
      <c r="B35" s="1">
        <f t="shared" si="15"/>
        <v>8</v>
      </c>
      <c r="C35" s="3">
        <f t="shared" si="16"/>
        <v>3.28084</v>
      </c>
      <c r="D35" s="3"/>
      <c r="E35" s="3">
        <f t="shared" si="17"/>
        <v>126.80913103425</v>
      </c>
      <c r="F35" s="3">
        <f t="shared" si="18"/>
        <v>1116.0653900625</v>
      </c>
      <c r="G35" s="1">
        <v>5</v>
      </c>
    </row>
    <row r="36" spans="1:7" x14ac:dyDescent="0.45">
      <c r="A36" s="1"/>
      <c r="B36" s="1">
        <f t="shared" si="15"/>
        <v>9</v>
      </c>
      <c r="C36" s="3">
        <f t="shared" si="16"/>
        <v>3.28084</v>
      </c>
      <c r="D36" s="3"/>
      <c r="E36" s="3">
        <f t="shared" si="17"/>
        <v>126.3365504217</v>
      </c>
      <c r="F36" s="3">
        <f t="shared" si="18"/>
        <v>1200.9124664999999</v>
      </c>
      <c r="G36" s="1">
        <v>5</v>
      </c>
    </row>
    <row r="37" spans="1:7" x14ac:dyDescent="0.45">
      <c r="A37" s="1"/>
      <c r="B37" s="1">
        <f t="shared" si="15"/>
        <v>10</v>
      </c>
      <c r="C37" s="3">
        <f t="shared" si="16"/>
        <v>3.28084</v>
      </c>
      <c r="D37" s="3"/>
      <c r="E37" s="3">
        <f t="shared" si="17"/>
        <v>125.86396980915001</v>
      </c>
      <c r="F37" s="3">
        <f t="shared" si="18"/>
        <v>1285.7595429374999</v>
      </c>
      <c r="G37" s="1">
        <v>5</v>
      </c>
    </row>
    <row r="38" spans="1:7" x14ac:dyDescent="0.45">
      <c r="A38" s="1"/>
      <c r="B38" s="1">
        <f t="shared" si="15"/>
        <v>11</v>
      </c>
      <c r="C38" s="3">
        <f t="shared" si="16"/>
        <v>3.28084</v>
      </c>
      <c r="D38" s="3"/>
      <c r="E38" s="3">
        <f t="shared" si="17"/>
        <v>125.39138919660002</v>
      </c>
      <c r="F38" s="3">
        <f t="shared" si="18"/>
        <v>1370.606619375</v>
      </c>
      <c r="G38" s="1">
        <v>5</v>
      </c>
    </row>
    <row r="39" spans="1:7" x14ac:dyDescent="0.45">
      <c r="A39" s="1"/>
      <c r="B39" s="1">
        <f t="shared" si="15"/>
        <v>12</v>
      </c>
      <c r="C39" s="3">
        <f t="shared" si="16"/>
        <v>3.28084</v>
      </c>
      <c r="D39" s="3"/>
      <c r="E39" s="3">
        <f t="shared" si="17"/>
        <v>124.91880858405</v>
      </c>
      <c r="F39" s="3">
        <f t="shared" si="18"/>
        <v>1455.4536958125</v>
      </c>
      <c r="G39" s="1">
        <v>5</v>
      </c>
    </row>
    <row r="40" spans="1:7" x14ac:dyDescent="0.45">
      <c r="A40" s="1"/>
      <c r="B40" s="1">
        <f t="shared" si="15"/>
        <v>13</v>
      </c>
      <c r="C40" s="3">
        <f t="shared" si="16"/>
        <v>3.28084</v>
      </c>
      <c r="D40" s="3"/>
      <c r="E40" s="3">
        <f t="shared" si="17"/>
        <v>124.44622797149999</v>
      </c>
      <c r="F40" s="3">
        <f t="shared" si="18"/>
        <v>1540.3007722499999</v>
      </c>
      <c r="G40" s="1">
        <v>5</v>
      </c>
    </row>
    <row r="41" spans="1:7" x14ac:dyDescent="0.45">
      <c r="A41" s="1"/>
      <c r="B41" s="1">
        <f t="shared" si="15"/>
        <v>14</v>
      </c>
      <c r="C41" s="3">
        <f t="shared" si="16"/>
        <v>3.28084</v>
      </c>
      <c r="D41" s="3"/>
      <c r="E41" s="3">
        <f t="shared" si="17"/>
        <v>123.97364735895</v>
      </c>
      <c r="F41" s="3">
        <f t="shared" si="18"/>
        <v>1625.1478486874998</v>
      </c>
      <c r="G41" s="1">
        <v>5</v>
      </c>
    </row>
    <row r="42" spans="1:7" x14ac:dyDescent="0.45">
      <c r="A42" s="1"/>
      <c r="B42" s="1">
        <f t="shared" si="15"/>
        <v>15</v>
      </c>
      <c r="C42" s="3">
        <f t="shared" si="16"/>
        <v>3.28084</v>
      </c>
      <c r="D42" s="3"/>
      <c r="E42" s="3">
        <f t="shared" si="17"/>
        <v>123.50106674640001</v>
      </c>
      <c r="F42" s="3">
        <f t="shared" si="18"/>
        <v>1709.994925125</v>
      </c>
      <c r="G42" s="1">
        <v>5</v>
      </c>
    </row>
    <row r="43" spans="1:7" x14ac:dyDescent="0.45">
      <c r="A43" s="1"/>
      <c r="B43" s="1">
        <f t="shared" si="15"/>
        <v>16</v>
      </c>
      <c r="C43" s="3">
        <f t="shared" si="16"/>
        <v>3.28084</v>
      </c>
      <c r="D43" s="3"/>
      <c r="E43" s="3">
        <f t="shared" si="17"/>
        <v>123.02848613385001</v>
      </c>
      <c r="F43" s="3">
        <f t="shared" si="18"/>
        <v>1794.8420015624999</v>
      </c>
      <c r="G43" s="1">
        <v>5</v>
      </c>
    </row>
    <row r="44" spans="1:7" x14ac:dyDescent="0.45">
      <c r="A44" s="1"/>
      <c r="B44" s="1">
        <f t="shared" si="15"/>
        <v>17</v>
      </c>
      <c r="C44" s="3">
        <f t="shared" si="16"/>
        <v>3.28084</v>
      </c>
      <c r="D44" s="3"/>
      <c r="E44" s="3">
        <f t="shared" si="17"/>
        <v>122.55590552129999</v>
      </c>
      <c r="F44" s="3">
        <f t="shared" si="18"/>
        <v>1879.6890779999999</v>
      </c>
      <c r="G44" s="1">
        <v>5</v>
      </c>
    </row>
    <row r="45" spans="1:7" x14ac:dyDescent="0.45">
      <c r="A45" s="1"/>
      <c r="B45" s="1">
        <f t="shared" si="15"/>
        <v>18</v>
      </c>
      <c r="C45" s="3">
        <f t="shared" si="16"/>
        <v>19.685040000000001</v>
      </c>
      <c r="D45" s="3"/>
      <c r="E45" s="3">
        <f t="shared" si="17"/>
        <v>115.9397769456</v>
      </c>
      <c r="F45" s="3">
        <f t="shared" si="18"/>
        <v>2401.8249329999999</v>
      </c>
      <c r="G45" s="1">
        <v>5</v>
      </c>
    </row>
    <row r="46" spans="1:7" x14ac:dyDescent="0.45">
      <c r="A46" s="1"/>
      <c r="B46" s="1">
        <f t="shared" si="15"/>
        <v>19</v>
      </c>
      <c r="C46" s="3">
        <f t="shared" si="16"/>
        <v>19.685040000000001</v>
      </c>
      <c r="D46" s="3"/>
      <c r="E46" s="3">
        <f t="shared" si="17"/>
        <v>109.38665911823999</v>
      </c>
      <c r="F46" s="3">
        <f t="shared" si="18"/>
        <v>2088.54342</v>
      </c>
      <c r="G46" s="1">
        <v>5</v>
      </c>
    </row>
    <row r="47" spans="1:7" x14ac:dyDescent="0.45">
      <c r="A47" s="1"/>
      <c r="B47" s="1">
        <f t="shared" si="15"/>
        <v>20</v>
      </c>
      <c r="C47" s="3">
        <f t="shared" si="16"/>
        <v>19.685040000000001</v>
      </c>
      <c r="D47" s="3"/>
      <c r="E47" s="3">
        <f t="shared" si="17"/>
        <v>118.01913164082001</v>
      </c>
      <c r="F47" s="3">
        <f t="shared" si="18"/>
        <v>3759.3781559999998</v>
      </c>
      <c r="G47" s="1">
        <v>5</v>
      </c>
    </row>
    <row r="48" spans="1:7" x14ac:dyDescent="0.45">
      <c r="A48" s="1"/>
      <c r="B48" s="1">
        <f t="shared" si="15"/>
        <v>21</v>
      </c>
      <c r="C48" s="3">
        <f t="shared" si="16"/>
        <v>39.370080000000002</v>
      </c>
      <c r="D48" s="3"/>
      <c r="E48" s="3">
        <f t="shared" si="17"/>
        <v>116.63289517734</v>
      </c>
      <c r="F48" s="3">
        <f t="shared" si="18"/>
        <v>2715.1064459999998</v>
      </c>
      <c r="G48" s="1">
        <v>5</v>
      </c>
    </row>
    <row r="49" spans="1:7" x14ac:dyDescent="0.45">
      <c r="A49" s="1"/>
      <c r="B49" s="1" t="s">
        <v>5</v>
      </c>
      <c r="C49" s="1"/>
      <c r="E49" s="3">
        <f t="shared" si="17"/>
        <v>189.03224502</v>
      </c>
      <c r="F49" s="3">
        <f t="shared" si="18"/>
        <v>6265.6302599999999</v>
      </c>
      <c r="G49" s="1">
        <v>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55"/>
  <sheetViews>
    <sheetView tabSelected="1" topLeftCell="B1" workbookViewId="0">
      <selection activeCell="E3" sqref="E3"/>
    </sheetView>
  </sheetViews>
  <sheetFormatPr defaultColWidth="9.1328125" defaultRowHeight="14.25" x14ac:dyDescent="0.45"/>
  <cols>
    <col min="1" max="1" width="9.1328125" style="1"/>
    <col min="2" max="11" width="12.73046875" style="1" customWidth="1"/>
    <col min="12" max="14" width="9.1328125" style="1"/>
    <col min="15" max="15" width="11.73046875" style="1" bestFit="1" customWidth="1"/>
    <col min="16" max="16384" width="9.1328125" style="1"/>
  </cols>
  <sheetData>
    <row r="2" spans="2:15" x14ac:dyDescent="0.45">
      <c r="B2" s="1" t="s">
        <v>28</v>
      </c>
      <c r="C2" s="1" t="s">
        <v>4</v>
      </c>
      <c r="D2" s="1" t="s">
        <v>26</v>
      </c>
      <c r="E2" s="1" t="s">
        <v>27</v>
      </c>
      <c r="F2" s="1" t="s">
        <v>30</v>
      </c>
      <c r="G2" s="1" t="s">
        <v>10</v>
      </c>
      <c r="H2" s="1" t="s">
        <v>19</v>
      </c>
      <c r="I2" s="1" t="s">
        <v>14</v>
      </c>
      <c r="J2" s="1" t="s">
        <v>31</v>
      </c>
      <c r="K2" s="1" t="s">
        <v>20</v>
      </c>
    </row>
    <row r="3" spans="2:15" x14ac:dyDescent="0.45">
      <c r="B3" s="3" t="s">
        <v>39</v>
      </c>
      <c r="C3" s="3">
        <v>1</v>
      </c>
      <c r="D3" s="3">
        <v>110.02971203391539</v>
      </c>
      <c r="E3" s="3">
        <v>561.0436487359292</v>
      </c>
      <c r="F3" s="3">
        <v>2065</v>
      </c>
      <c r="G3" s="3">
        <v>22963.966338592294</v>
      </c>
      <c r="H3" s="6">
        <v>0.63</v>
      </c>
      <c r="I3" s="1">
        <v>0.97</v>
      </c>
      <c r="J3" s="6">
        <v>0</v>
      </c>
      <c r="K3" s="9">
        <v>5.0000000000000001E-3</v>
      </c>
      <c r="L3" s="1" t="b">
        <v>0</v>
      </c>
      <c r="N3" s="1">
        <f>F3*D3*D3</f>
        <v>25000000</v>
      </c>
      <c r="O3" s="1">
        <f>F3*(E3*E3 - 4/3 *D3*D3)</f>
        <v>616666666.66666615</v>
      </c>
    </row>
    <row r="4" spans="2:15" x14ac:dyDescent="0.45">
      <c r="B4" s="3" t="s">
        <v>38</v>
      </c>
      <c r="C4" s="3">
        <v>1</v>
      </c>
      <c r="D4" s="3">
        <v>118.84928221640038</v>
      </c>
      <c r="E4" s="3">
        <v>606.01480919792129</v>
      </c>
      <c r="F4" s="3">
        <v>2057.5</v>
      </c>
      <c r="G4" s="3">
        <v>26695.610868613541</v>
      </c>
      <c r="H4" s="6">
        <v>0.63</v>
      </c>
      <c r="I4" s="1">
        <v>0.97</v>
      </c>
      <c r="J4" s="6">
        <v>0</v>
      </c>
      <c r="K4" s="9">
        <v>5.0000000000000001E-3</v>
      </c>
      <c r="L4" s="1" t="b">
        <v>0</v>
      </c>
      <c r="N4" s="1">
        <f t="shared" ref="N4:N55" si="0">F4*D4*D4</f>
        <v>29062500</v>
      </c>
      <c r="O4" s="1">
        <f t="shared" ref="O4:O55" si="1">F4*(E4*E4 - 4/3 *D4*D4)</f>
        <v>716874999.99999952</v>
      </c>
    </row>
    <row r="5" spans="2:15" x14ac:dyDescent="0.45">
      <c r="B5" s="3" t="s">
        <v>37</v>
      </c>
      <c r="C5" s="3">
        <v>1</v>
      </c>
      <c r="D5" s="3">
        <v>127.11623258013059</v>
      </c>
      <c r="E5" s="3">
        <v>648.16815042048449</v>
      </c>
      <c r="F5" s="3">
        <v>2050</v>
      </c>
      <c r="G5" s="3">
        <v>30427.255398634792</v>
      </c>
      <c r="H5" s="6">
        <v>0.63</v>
      </c>
      <c r="I5" s="1">
        <v>0.97</v>
      </c>
      <c r="J5" s="6">
        <v>0</v>
      </c>
      <c r="K5" s="9">
        <v>5.0000000000000001E-3</v>
      </c>
      <c r="L5" s="1" t="b">
        <v>0</v>
      </c>
      <c r="N5" s="1">
        <f t="shared" si="0"/>
        <v>33124999.999999996</v>
      </c>
      <c r="O5" s="1">
        <f t="shared" si="1"/>
        <v>817083333.33333254</v>
      </c>
    </row>
    <row r="6" spans="2:15" x14ac:dyDescent="0.45">
      <c r="B6" s="3" t="s">
        <v>36</v>
      </c>
      <c r="C6" s="3">
        <v>1</v>
      </c>
      <c r="D6" s="3">
        <v>134.93277713426505</v>
      </c>
      <c r="E6" s="3">
        <v>688.02486363088349</v>
      </c>
      <c r="F6" s="3">
        <v>2042.5</v>
      </c>
      <c r="G6" s="3">
        <v>34158.899928656036</v>
      </c>
      <c r="H6" s="6">
        <v>0.63</v>
      </c>
      <c r="I6" s="1">
        <v>0.97</v>
      </c>
      <c r="J6" s="6">
        <v>0</v>
      </c>
      <c r="K6" s="9">
        <v>5.0000000000000001E-3</v>
      </c>
      <c r="L6" s="1" t="b">
        <v>0</v>
      </c>
      <c r="N6" s="1">
        <f t="shared" si="0"/>
        <v>37187500.000000007</v>
      </c>
      <c r="O6" s="1">
        <f t="shared" si="1"/>
        <v>917291666.66666591</v>
      </c>
    </row>
    <row r="7" spans="2:15" x14ac:dyDescent="0.45">
      <c r="B7" s="3" t="s">
        <v>35</v>
      </c>
      <c r="C7" s="3">
        <v>1</v>
      </c>
      <c r="D7" s="3">
        <v>142.37369936287485</v>
      </c>
      <c r="E7" s="3">
        <v>725.96627127369118</v>
      </c>
      <c r="F7" s="3">
        <v>2035</v>
      </c>
      <c r="G7" s="3">
        <v>37890.544458677286</v>
      </c>
      <c r="H7" s="6">
        <v>0.63</v>
      </c>
      <c r="I7" s="1">
        <v>0.97</v>
      </c>
      <c r="J7" s="6">
        <v>0</v>
      </c>
      <c r="K7" s="9">
        <v>5.0000000000000001E-3</v>
      </c>
      <c r="L7" s="1" t="b">
        <v>0</v>
      </c>
      <c r="N7" s="1">
        <f t="shared" si="0"/>
        <v>41250000</v>
      </c>
      <c r="O7" s="1">
        <f t="shared" si="1"/>
        <v>1017499999.9999989</v>
      </c>
    </row>
    <row r="8" spans="2:15" x14ac:dyDescent="0.45">
      <c r="B8" s="3" t="s">
        <v>40</v>
      </c>
      <c r="C8" s="3">
        <v>1</v>
      </c>
      <c r="D8" s="3">
        <v>149.4956585029168</v>
      </c>
      <c r="E8" s="3">
        <v>762.2812799037755</v>
      </c>
      <c r="F8" s="3">
        <v>2027.5</v>
      </c>
      <c r="G8" s="3">
        <v>41622.188988698537</v>
      </c>
      <c r="H8" s="6">
        <v>0.63</v>
      </c>
      <c r="I8" s="1">
        <v>0.97</v>
      </c>
      <c r="J8" s="6">
        <v>0</v>
      </c>
      <c r="K8" s="9">
        <v>5.0000000000000001E-3</v>
      </c>
      <c r="L8" s="1" t="b">
        <v>0</v>
      </c>
      <c r="N8" s="1">
        <f t="shared" si="0"/>
        <v>45312500.000000007</v>
      </c>
      <c r="O8" s="1">
        <f t="shared" si="1"/>
        <v>1117708333.3333325</v>
      </c>
    </row>
    <row r="9" spans="2:15" x14ac:dyDescent="0.45">
      <c r="B9" s="3" t="s">
        <v>41</v>
      </c>
      <c r="C9" s="3">
        <v>1</v>
      </c>
      <c r="D9" s="3">
        <v>156.3427942277184</v>
      </c>
      <c r="E9" s="3">
        <v>797.19495857675713</v>
      </c>
      <c r="F9" s="3">
        <v>2020</v>
      </c>
      <c r="G9" s="3">
        <v>45353.833518719781</v>
      </c>
      <c r="H9" s="6">
        <v>0.63</v>
      </c>
      <c r="I9" s="1">
        <v>0.97</v>
      </c>
      <c r="J9" s="6">
        <v>0</v>
      </c>
      <c r="K9" s="9">
        <v>5.0000000000000001E-3</v>
      </c>
      <c r="L9" s="1" t="b">
        <v>0</v>
      </c>
      <c r="N9" s="1">
        <f t="shared" si="0"/>
        <v>49375000.000000007</v>
      </c>
      <c r="O9" s="1">
        <f t="shared" si="1"/>
        <v>1217916666.6666656</v>
      </c>
    </row>
    <row r="10" spans="2:15" x14ac:dyDescent="0.45">
      <c r="B10" s="3" t="s">
        <v>42</v>
      </c>
      <c r="C10" s="3">
        <v>1</v>
      </c>
      <c r="D10" s="3">
        <v>162.9502839244409</v>
      </c>
      <c r="E10" s="3">
        <v>830.88667747620843</v>
      </c>
      <c r="F10" s="3">
        <v>2012.5</v>
      </c>
      <c r="G10" s="3">
        <v>49085.478048741032</v>
      </c>
      <c r="H10" s="6">
        <v>0.63</v>
      </c>
      <c r="I10" s="1">
        <v>0.97</v>
      </c>
      <c r="J10" s="6">
        <v>0</v>
      </c>
      <c r="K10" s="9">
        <v>5.0000000000000001E-3</v>
      </c>
      <c r="L10" s="1" t="b">
        <v>0</v>
      </c>
      <c r="N10" s="1">
        <f t="shared" si="0"/>
        <v>53437500</v>
      </c>
      <c r="O10" s="1">
        <f t="shared" si="1"/>
        <v>1318124999.9999988</v>
      </c>
    </row>
    <row r="11" spans="2:15" x14ac:dyDescent="0.45">
      <c r="B11" s="3" t="s">
        <v>43</v>
      </c>
      <c r="C11" s="3">
        <v>1</v>
      </c>
      <c r="D11" s="3">
        <v>169.34669834219235</v>
      </c>
      <c r="E11" s="3">
        <v>863.50211940934935</v>
      </c>
      <c r="F11" s="3">
        <v>2005</v>
      </c>
      <c r="G11" s="3">
        <v>52817.122578762275</v>
      </c>
      <c r="H11" s="6">
        <v>0.63</v>
      </c>
      <c r="I11" s="1">
        <v>0.97</v>
      </c>
      <c r="J11" s="6">
        <v>0</v>
      </c>
      <c r="K11" s="9">
        <v>5.0000000000000001E-3</v>
      </c>
      <c r="L11" s="1" t="b">
        <v>0</v>
      </c>
      <c r="N11" s="1">
        <f t="shared" si="0"/>
        <v>57500000</v>
      </c>
      <c r="O11" s="1">
        <f t="shared" si="1"/>
        <v>1418333333.3333318</v>
      </c>
    </row>
    <row r="12" spans="2:15" x14ac:dyDescent="0.45">
      <c r="B12" s="3" t="s">
        <v>44</v>
      </c>
      <c r="C12" s="3">
        <v>1</v>
      </c>
      <c r="D12" s="3">
        <v>175.55561716560936</v>
      </c>
      <c r="E12" s="3">
        <v>895.16151764826623</v>
      </c>
      <c r="F12" s="3">
        <v>1997.5</v>
      </c>
      <c r="G12" s="3">
        <v>56548.767108783526</v>
      </c>
      <c r="H12" s="6">
        <v>0.63</v>
      </c>
      <c r="I12" s="1">
        <v>0.97</v>
      </c>
      <c r="J12" s="6">
        <v>0</v>
      </c>
      <c r="K12" s="9">
        <v>5.0000000000000001E-3</v>
      </c>
      <c r="L12" s="1" t="b">
        <v>0</v>
      </c>
      <c r="N12" s="1">
        <f t="shared" si="0"/>
        <v>61562500</v>
      </c>
      <c r="O12" s="1">
        <f t="shared" si="1"/>
        <v>1518541666.6666653</v>
      </c>
    </row>
    <row r="13" spans="2:15" x14ac:dyDescent="0.45">
      <c r="B13" s="3" t="s">
        <v>45</v>
      </c>
      <c r="C13" s="3">
        <v>1</v>
      </c>
      <c r="D13" s="3">
        <v>181.59677016586326</v>
      </c>
      <c r="E13" s="3">
        <v>925.96547468116046</v>
      </c>
      <c r="F13" s="3">
        <v>1990</v>
      </c>
      <c r="G13" s="3">
        <v>60280.411638804777</v>
      </c>
      <c r="H13" s="6">
        <v>0.63</v>
      </c>
      <c r="I13" s="1">
        <v>0.97</v>
      </c>
      <c r="J13" s="6">
        <v>0</v>
      </c>
      <c r="K13" s="9">
        <v>5.0000000000000001E-3</v>
      </c>
      <c r="L13" s="1" t="b">
        <v>0</v>
      </c>
      <c r="N13" s="1">
        <f t="shared" si="0"/>
        <v>65624999.999999993</v>
      </c>
      <c r="O13" s="1">
        <f t="shared" si="1"/>
        <v>1618749999.9999986</v>
      </c>
    </row>
    <row r="14" spans="2:15" x14ac:dyDescent="0.45">
      <c r="B14" s="3" t="s">
        <v>46</v>
      </c>
      <c r="C14" s="3">
        <v>1</v>
      </c>
      <c r="D14" s="3">
        <v>187.48686376850597</v>
      </c>
      <c r="E14" s="3">
        <v>955.99917689792358</v>
      </c>
      <c r="F14" s="3">
        <v>1982.5</v>
      </c>
      <c r="G14" s="3">
        <v>64012.05616882602</v>
      </c>
      <c r="H14" s="6">
        <v>0.63</v>
      </c>
      <c r="I14" s="1">
        <v>0.97</v>
      </c>
      <c r="J14" s="6">
        <v>0</v>
      </c>
      <c r="K14" s="9">
        <v>5.0000000000000001E-3</v>
      </c>
      <c r="L14" s="1" t="b">
        <v>0</v>
      </c>
      <c r="N14" s="1">
        <f t="shared" si="0"/>
        <v>69687500</v>
      </c>
      <c r="O14" s="1">
        <f t="shared" si="1"/>
        <v>1718958333.3333318</v>
      </c>
    </row>
    <row r="15" spans="2:15" x14ac:dyDescent="0.45">
      <c r="B15" s="3" t="s">
        <v>47</v>
      </c>
      <c r="C15" s="3">
        <v>1</v>
      </c>
      <c r="D15" s="3">
        <v>193.24019289966239</v>
      </c>
      <c r="E15" s="3">
        <v>985.33551440581198</v>
      </c>
      <c r="F15" s="3">
        <v>1975</v>
      </c>
      <c r="G15" s="3">
        <v>67743.700698847271</v>
      </c>
      <c r="H15" s="6">
        <v>0.63</v>
      </c>
      <c r="I15" s="1">
        <v>0.97</v>
      </c>
      <c r="J15" s="6">
        <v>0</v>
      </c>
      <c r="K15" s="9">
        <v>5.0000000000000001E-3</v>
      </c>
      <c r="L15" s="1" t="b">
        <v>0</v>
      </c>
      <c r="N15" s="1">
        <f t="shared" si="0"/>
        <v>73750000</v>
      </c>
      <c r="O15" s="1">
        <f t="shared" si="1"/>
        <v>1819166666.6666648</v>
      </c>
    </row>
    <row r="16" spans="2:15" x14ac:dyDescent="0.45">
      <c r="B16" s="3" t="s">
        <v>48</v>
      </c>
      <c r="C16" s="3">
        <v>1</v>
      </c>
      <c r="D16" s="3">
        <v>198.86910255033104</v>
      </c>
      <c r="E16" s="3">
        <v>1014.0374345548222</v>
      </c>
      <c r="F16" s="3">
        <v>1967.5</v>
      </c>
      <c r="G16" s="3">
        <v>71475.345228868522</v>
      </c>
      <c r="H16" s="6">
        <v>0.63</v>
      </c>
      <c r="I16" s="1">
        <v>0.97</v>
      </c>
      <c r="J16" s="6">
        <v>0</v>
      </c>
      <c r="K16" s="9">
        <v>5.0000000000000001E-3</v>
      </c>
      <c r="L16" s="1" t="b">
        <v>0</v>
      </c>
      <c r="N16" s="1">
        <f t="shared" si="0"/>
        <v>77812500</v>
      </c>
      <c r="O16" s="1">
        <f t="shared" si="1"/>
        <v>1919374999.9999988</v>
      </c>
    </row>
    <row r="17" spans="2:15" x14ac:dyDescent="0.45">
      <c r="B17" s="3" t="s">
        <v>49</v>
      </c>
      <c r="C17" s="3">
        <v>1</v>
      </c>
      <c r="D17" s="3">
        <v>204.38434182606423</v>
      </c>
      <c r="E17" s="3">
        <v>1042.1597472439191</v>
      </c>
      <c r="F17" s="3">
        <v>1960</v>
      </c>
      <c r="G17" s="3">
        <v>75206.989758889773</v>
      </c>
      <c r="H17" s="6">
        <v>0.63</v>
      </c>
      <c r="I17" s="1">
        <v>0.97</v>
      </c>
      <c r="J17" s="6">
        <v>0</v>
      </c>
      <c r="K17" s="9">
        <v>5.0000000000000001E-3</v>
      </c>
      <c r="L17" s="1" t="b">
        <v>0</v>
      </c>
      <c r="N17" s="1">
        <f t="shared" si="0"/>
        <v>81875000</v>
      </c>
      <c r="O17" s="1">
        <f t="shared" si="1"/>
        <v>2019583333.3333318</v>
      </c>
    </row>
    <row r="18" spans="2:15" x14ac:dyDescent="0.45">
      <c r="B18" s="3" t="s">
        <v>50</v>
      </c>
      <c r="C18" s="3">
        <v>1</v>
      </c>
      <c r="D18" s="3">
        <v>209.79533957417226</v>
      </c>
      <c r="E18" s="3">
        <v>1069.7505303495286</v>
      </c>
      <c r="F18" s="3">
        <v>1952.5</v>
      </c>
      <c r="G18" s="3">
        <v>78938.634288911009</v>
      </c>
      <c r="H18" s="6">
        <v>0.63</v>
      </c>
      <c r="I18" s="1">
        <v>0.97</v>
      </c>
      <c r="J18" s="6">
        <v>0</v>
      </c>
      <c r="K18" s="9">
        <v>5.0000000000000001E-3</v>
      </c>
      <c r="L18" s="1" t="b">
        <v>0</v>
      </c>
      <c r="N18" s="1">
        <f t="shared" si="0"/>
        <v>85937499.999999985</v>
      </c>
      <c r="O18" s="1">
        <f t="shared" si="1"/>
        <v>2119791666.6666651</v>
      </c>
    </row>
    <row r="19" spans="2:15" x14ac:dyDescent="0.45">
      <c r="B19" s="3" t="s">
        <v>51</v>
      </c>
      <c r="C19" s="3">
        <v>1</v>
      </c>
      <c r="D19" s="3">
        <v>215.11042181462241</v>
      </c>
      <c r="E19" s="3">
        <v>1096.8522384099344</v>
      </c>
      <c r="F19" s="3">
        <v>1945</v>
      </c>
      <c r="G19" s="3">
        <v>82670.27881893226</v>
      </c>
      <c r="H19" s="6">
        <v>0.63</v>
      </c>
      <c r="I19" s="1">
        <v>0.97</v>
      </c>
      <c r="J19" s="6">
        <v>0</v>
      </c>
      <c r="K19" s="9">
        <v>5.0000000000000001E-3</v>
      </c>
      <c r="L19" s="1" t="b">
        <v>0</v>
      </c>
      <c r="N19" s="1">
        <f t="shared" si="0"/>
        <v>90000000</v>
      </c>
      <c r="O19" s="1">
        <f t="shared" si="1"/>
        <v>2219999999.9999986</v>
      </c>
    </row>
    <row r="20" spans="2:15" x14ac:dyDescent="0.45">
      <c r="B20" s="3"/>
      <c r="C20" s="3"/>
      <c r="D20" s="3"/>
      <c r="E20" s="3"/>
      <c r="F20" s="3"/>
      <c r="G20" s="3"/>
      <c r="H20" s="6"/>
      <c r="J20" s="6"/>
      <c r="K20" s="9"/>
      <c r="N20" s="1">
        <f t="shared" si="0"/>
        <v>0</v>
      </c>
      <c r="O20" s="1">
        <f t="shared" si="1"/>
        <v>0</v>
      </c>
    </row>
    <row r="21" spans="2:15" x14ac:dyDescent="0.45">
      <c r="B21" s="3" t="s">
        <v>52</v>
      </c>
      <c r="C21" s="3">
        <v>6</v>
      </c>
      <c r="D21" s="3">
        <v>250</v>
      </c>
      <c r="E21" s="3">
        <v>1274.7548783981956</v>
      </c>
      <c r="F21" s="3">
        <v>1840</v>
      </c>
      <c r="G21" s="3">
        <v>105634.24515752455</v>
      </c>
      <c r="H21" s="6">
        <v>0.63</v>
      </c>
      <c r="I21" s="1">
        <v>0.97</v>
      </c>
      <c r="J21" s="6">
        <v>0</v>
      </c>
      <c r="K21" s="9">
        <v>5.0000000000000001E-3</v>
      </c>
      <c r="L21" s="1" t="b">
        <v>0</v>
      </c>
      <c r="N21" s="1">
        <f t="shared" si="0"/>
        <v>115000000</v>
      </c>
      <c r="O21" s="1">
        <f t="shared" si="1"/>
        <v>2836666666.6666641</v>
      </c>
    </row>
    <row r="22" spans="2:15" x14ac:dyDescent="0.45">
      <c r="B22" s="3" t="s">
        <v>53</v>
      </c>
      <c r="C22" s="3">
        <v>6</v>
      </c>
      <c r="D22" s="3">
        <v>250</v>
      </c>
      <c r="E22" s="3">
        <v>1274.7548783981956</v>
      </c>
      <c r="F22" s="3">
        <v>1840</v>
      </c>
      <c r="G22" s="3">
        <v>105634.24515752455</v>
      </c>
      <c r="H22" s="6">
        <v>0.63</v>
      </c>
      <c r="I22" s="1">
        <v>0.97</v>
      </c>
      <c r="J22" s="6">
        <v>0</v>
      </c>
      <c r="K22" s="9">
        <v>5.0000000000000001E-3</v>
      </c>
      <c r="L22" s="1" t="b">
        <v>0</v>
      </c>
      <c r="N22" s="1">
        <f t="shared" si="0"/>
        <v>115000000</v>
      </c>
      <c r="O22" s="1">
        <f t="shared" si="1"/>
        <v>2836666666.6666641</v>
      </c>
    </row>
    <row r="23" spans="2:15" x14ac:dyDescent="0.45">
      <c r="B23" s="3" t="s">
        <v>54</v>
      </c>
      <c r="C23" s="3">
        <v>6</v>
      </c>
      <c r="D23" s="3">
        <v>250</v>
      </c>
      <c r="E23" s="3">
        <v>1274.7548783981956</v>
      </c>
      <c r="F23" s="3">
        <v>1840</v>
      </c>
      <c r="G23" s="3">
        <v>105634.24515752455</v>
      </c>
      <c r="H23" s="6">
        <v>0.63</v>
      </c>
      <c r="I23" s="1">
        <v>0.97</v>
      </c>
      <c r="J23" s="6">
        <v>0</v>
      </c>
      <c r="K23" s="9">
        <v>5.0000000000000001E-3</v>
      </c>
      <c r="L23" s="1" t="b">
        <v>0</v>
      </c>
      <c r="N23" s="1">
        <f t="shared" si="0"/>
        <v>115000000</v>
      </c>
      <c r="O23" s="1">
        <f t="shared" si="1"/>
        <v>2836666666.6666641</v>
      </c>
    </row>
    <row r="24" spans="2:15" x14ac:dyDescent="0.45">
      <c r="B24" s="3" t="s">
        <v>55</v>
      </c>
      <c r="C24" s="3">
        <v>6</v>
      </c>
      <c r="D24" s="3">
        <v>250</v>
      </c>
      <c r="E24" s="3">
        <v>1274.7548783981956</v>
      </c>
      <c r="F24" s="3">
        <v>1840</v>
      </c>
      <c r="G24" s="3">
        <v>105634.24515752455</v>
      </c>
      <c r="H24" s="6">
        <v>0.63</v>
      </c>
      <c r="I24" s="1">
        <v>0.97</v>
      </c>
      <c r="J24" s="6">
        <v>0</v>
      </c>
      <c r="K24" s="9">
        <v>5.0000000000000001E-3</v>
      </c>
      <c r="L24" s="1" t="b">
        <v>0</v>
      </c>
      <c r="N24" s="1">
        <f t="shared" si="0"/>
        <v>115000000</v>
      </c>
      <c r="O24" s="1">
        <f t="shared" si="1"/>
        <v>2836666666.6666641</v>
      </c>
    </row>
    <row r="25" spans="2:15" x14ac:dyDescent="0.45">
      <c r="B25" s="3" t="s">
        <v>56</v>
      </c>
      <c r="C25" s="3">
        <v>6</v>
      </c>
      <c r="D25" s="3">
        <v>250</v>
      </c>
      <c r="E25" s="3">
        <v>1274.7548783981956</v>
      </c>
      <c r="F25" s="3">
        <v>1840</v>
      </c>
      <c r="G25" s="3">
        <v>105634.24515752455</v>
      </c>
      <c r="H25" s="6">
        <v>0.63</v>
      </c>
      <c r="I25" s="1">
        <v>0.97</v>
      </c>
      <c r="J25" s="6">
        <v>0</v>
      </c>
      <c r="K25" s="9">
        <v>5.0000000000000001E-3</v>
      </c>
      <c r="L25" s="1" t="b">
        <v>0</v>
      </c>
      <c r="N25" s="1">
        <f t="shared" si="0"/>
        <v>115000000</v>
      </c>
      <c r="O25" s="1">
        <f t="shared" si="1"/>
        <v>2836666666.6666641</v>
      </c>
    </row>
    <row r="26" spans="2:15" x14ac:dyDescent="0.45">
      <c r="B26" s="3" t="s">
        <v>57</v>
      </c>
      <c r="C26" s="3">
        <v>6</v>
      </c>
      <c r="D26" s="3">
        <v>250</v>
      </c>
      <c r="E26" s="3">
        <v>1274.7548783981956</v>
      </c>
      <c r="F26" s="3">
        <v>1840</v>
      </c>
      <c r="G26" s="3">
        <v>105634.24515752455</v>
      </c>
      <c r="H26" s="6">
        <v>0.63</v>
      </c>
      <c r="I26" s="1">
        <v>0.97</v>
      </c>
      <c r="J26" s="6">
        <v>0</v>
      </c>
      <c r="K26" s="9">
        <v>5.0000000000000001E-3</v>
      </c>
      <c r="L26" s="1" t="b">
        <v>0</v>
      </c>
      <c r="N26" s="1">
        <f t="shared" si="0"/>
        <v>115000000</v>
      </c>
      <c r="O26" s="1">
        <f t="shared" si="1"/>
        <v>2836666666.6666641</v>
      </c>
    </row>
    <row r="27" spans="2:15" x14ac:dyDescent="0.45">
      <c r="B27" s="3"/>
      <c r="C27" s="3"/>
      <c r="D27" s="3"/>
      <c r="E27" s="3"/>
      <c r="F27" s="3"/>
      <c r="G27" s="3"/>
      <c r="H27" s="6"/>
      <c r="J27" s="6"/>
      <c r="K27" s="9"/>
      <c r="N27" s="1">
        <f t="shared" si="0"/>
        <v>0</v>
      </c>
      <c r="O27" s="1">
        <f t="shared" si="1"/>
        <v>0</v>
      </c>
    </row>
    <row r="28" spans="2:15" x14ac:dyDescent="0.45">
      <c r="B28" s="3" t="s">
        <v>58</v>
      </c>
      <c r="C28" s="3">
        <v>6</v>
      </c>
      <c r="D28" s="3">
        <v>240.00768036865966</v>
      </c>
      <c r="E28" s="3">
        <v>1223.8038456119352</v>
      </c>
      <c r="F28" s="3">
        <v>1736</v>
      </c>
      <c r="G28" s="3">
        <v>91855.865354369176</v>
      </c>
      <c r="H28" s="6">
        <v>0.63</v>
      </c>
      <c r="I28" s="1">
        <v>0.97</v>
      </c>
      <c r="J28" s="6">
        <v>0</v>
      </c>
      <c r="K28" s="9">
        <v>5.0000000000000001E-3</v>
      </c>
      <c r="L28" s="1" t="b">
        <v>0</v>
      </c>
      <c r="N28" s="1">
        <f t="shared" si="0"/>
        <v>100000000</v>
      </c>
      <c r="O28" s="1">
        <f t="shared" si="1"/>
        <v>2466666666.6666651</v>
      </c>
    </row>
    <row r="29" spans="2:15" x14ac:dyDescent="0.45">
      <c r="B29" s="3" t="s">
        <v>59</v>
      </c>
      <c r="C29" s="3">
        <v>6</v>
      </c>
      <c r="D29" s="3">
        <v>240.00768036865966</v>
      </c>
      <c r="E29" s="3">
        <v>1223.8038456119352</v>
      </c>
      <c r="F29" s="3">
        <v>1736</v>
      </c>
      <c r="G29" s="3">
        <v>91855.865354369176</v>
      </c>
      <c r="H29" s="6">
        <v>0.63</v>
      </c>
      <c r="I29" s="1">
        <v>0.97</v>
      </c>
      <c r="J29" s="6">
        <v>0</v>
      </c>
      <c r="K29" s="9">
        <v>5.0000000000000001E-3</v>
      </c>
      <c r="L29" s="1" t="b">
        <v>0</v>
      </c>
      <c r="N29" s="1">
        <f t="shared" si="0"/>
        <v>100000000</v>
      </c>
      <c r="O29" s="1">
        <f t="shared" si="1"/>
        <v>2466666666.6666651</v>
      </c>
    </row>
    <row r="30" spans="2:15" x14ac:dyDescent="0.45">
      <c r="B30" s="3" t="s">
        <v>60</v>
      </c>
      <c r="C30" s="3">
        <v>6</v>
      </c>
      <c r="D30" s="3">
        <v>240.00768036865966</v>
      </c>
      <c r="E30" s="3">
        <v>1223.8038456119352</v>
      </c>
      <c r="F30" s="3">
        <v>1736</v>
      </c>
      <c r="G30" s="3">
        <v>91855.865354369176</v>
      </c>
      <c r="H30" s="6">
        <v>0.63</v>
      </c>
      <c r="I30" s="1">
        <v>0.97</v>
      </c>
      <c r="J30" s="6">
        <v>0</v>
      </c>
      <c r="K30" s="9">
        <v>5.0000000000000001E-3</v>
      </c>
      <c r="L30" s="1" t="b">
        <v>0</v>
      </c>
      <c r="N30" s="1">
        <f t="shared" si="0"/>
        <v>100000000</v>
      </c>
      <c r="O30" s="1">
        <f t="shared" si="1"/>
        <v>2466666666.6666651</v>
      </c>
    </row>
    <row r="31" spans="2:15" x14ac:dyDescent="0.45">
      <c r="B31" s="3" t="s">
        <v>61</v>
      </c>
      <c r="C31" s="3">
        <v>6</v>
      </c>
      <c r="D31" s="3">
        <v>240.00768036865966</v>
      </c>
      <c r="E31" s="3">
        <v>1223.8038456119352</v>
      </c>
      <c r="F31" s="3">
        <v>1736</v>
      </c>
      <c r="G31" s="3">
        <v>91855.865354369176</v>
      </c>
      <c r="H31" s="6">
        <v>0.63</v>
      </c>
      <c r="I31" s="1">
        <v>0.97</v>
      </c>
      <c r="J31" s="6">
        <v>0</v>
      </c>
      <c r="K31" s="9">
        <v>5.0000000000000001E-3</v>
      </c>
      <c r="L31" s="1" t="b">
        <v>0</v>
      </c>
      <c r="N31" s="1">
        <f t="shared" si="0"/>
        <v>100000000</v>
      </c>
      <c r="O31" s="1">
        <f t="shared" si="1"/>
        <v>2466666666.6666651</v>
      </c>
    </row>
    <row r="32" spans="2:15" x14ac:dyDescent="0.45">
      <c r="B32" s="3" t="s">
        <v>62</v>
      </c>
      <c r="C32" s="3">
        <v>6</v>
      </c>
      <c r="D32" s="3">
        <v>240.00768036865966</v>
      </c>
      <c r="E32" s="3">
        <v>1223.8038456119352</v>
      </c>
      <c r="F32" s="3">
        <v>1736</v>
      </c>
      <c r="G32" s="3">
        <v>91855.865354369176</v>
      </c>
      <c r="H32" s="6">
        <v>0.63</v>
      </c>
      <c r="I32" s="1">
        <v>0.97</v>
      </c>
      <c r="J32" s="6">
        <v>0</v>
      </c>
      <c r="K32" s="9">
        <v>5.0000000000000001E-3</v>
      </c>
      <c r="L32" s="1" t="b">
        <v>0</v>
      </c>
      <c r="N32" s="1">
        <f t="shared" si="0"/>
        <v>100000000</v>
      </c>
      <c r="O32" s="1">
        <f t="shared" si="1"/>
        <v>2466666666.6666651</v>
      </c>
    </row>
    <row r="33" spans="2:15" x14ac:dyDescent="0.45">
      <c r="B33" s="3" t="s">
        <v>63</v>
      </c>
      <c r="C33" s="3">
        <v>6</v>
      </c>
      <c r="D33" s="3">
        <v>240.00768036865966</v>
      </c>
      <c r="E33" s="3">
        <v>1223.8038456119352</v>
      </c>
      <c r="F33" s="3">
        <v>1736</v>
      </c>
      <c r="G33" s="3">
        <v>91855.865354369176</v>
      </c>
      <c r="H33" s="6">
        <v>0.63</v>
      </c>
      <c r="I33" s="1">
        <v>0.97</v>
      </c>
      <c r="J33" s="6">
        <v>0</v>
      </c>
      <c r="K33" s="9">
        <v>5.0000000000000001E-3</v>
      </c>
      <c r="L33" s="1" t="b">
        <v>0</v>
      </c>
      <c r="N33" s="1">
        <f t="shared" si="0"/>
        <v>100000000</v>
      </c>
      <c r="O33" s="1">
        <f t="shared" si="1"/>
        <v>2466666666.6666651</v>
      </c>
    </row>
    <row r="34" spans="2:15" x14ac:dyDescent="0.45">
      <c r="B34" s="3"/>
      <c r="C34" s="3"/>
      <c r="D34" s="3"/>
      <c r="E34" s="3"/>
      <c r="F34" s="3"/>
      <c r="G34" s="3"/>
      <c r="H34" s="6"/>
      <c r="J34" s="6"/>
      <c r="K34" s="9"/>
      <c r="N34" s="1">
        <f t="shared" si="0"/>
        <v>0</v>
      </c>
      <c r="O34" s="1">
        <f t="shared" si="1"/>
        <v>0</v>
      </c>
    </row>
    <row r="35" spans="2:15" x14ac:dyDescent="0.45">
      <c r="B35" s="3" t="s">
        <v>64</v>
      </c>
      <c r="C35" s="3">
        <v>6</v>
      </c>
      <c r="D35" s="3">
        <v>310.00404730148205</v>
      </c>
      <c r="E35" s="3">
        <v>1580.7166864829969</v>
      </c>
      <c r="F35" s="3">
        <v>1873</v>
      </c>
      <c r="G35" s="3">
        <v>165340.55763786452</v>
      </c>
      <c r="H35" s="6">
        <v>0.63</v>
      </c>
      <c r="I35" s="1">
        <v>0.97</v>
      </c>
      <c r="J35" s="6">
        <v>0</v>
      </c>
      <c r="K35" s="9">
        <v>5.0000000000000001E-3</v>
      </c>
      <c r="L35" s="1" t="b">
        <v>0</v>
      </c>
      <c r="N35" s="1">
        <f t="shared" si="0"/>
        <v>180000000</v>
      </c>
      <c r="O35" s="1">
        <f t="shared" si="1"/>
        <v>4439999999.9999952</v>
      </c>
    </row>
    <row r="36" spans="2:15" x14ac:dyDescent="0.45">
      <c r="B36" s="3" t="s">
        <v>65</v>
      </c>
      <c r="C36" s="3">
        <v>6</v>
      </c>
      <c r="D36" s="3">
        <v>310.00404730148205</v>
      </c>
      <c r="E36" s="3">
        <v>1580.7166864829969</v>
      </c>
      <c r="F36" s="3">
        <v>1873</v>
      </c>
      <c r="G36" s="3">
        <v>165340.55763786452</v>
      </c>
      <c r="H36" s="6">
        <v>0.63</v>
      </c>
      <c r="I36" s="1">
        <v>0.97</v>
      </c>
      <c r="J36" s="6">
        <v>0</v>
      </c>
      <c r="K36" s="9">
        <v>5.0000000000000001E-3</v>
      </c>
      <c r="L36" s="1" t="b">
        <v>0</v>
      </c>
      <c r="N36" s="1">
        <f t="shared" si="0"/>
        <v>180000000</v>
      </c>
      <c r="O36" s="1">
        <f t="shared" si="1"/>
        <v>4439999999.9999952</v>
      </c>
    </row>
    <row r="37" spans="2:15" x14ac:dyDescent="0.45">
      <c r="B37" s="3" t="s">
        <v>66</v>
      </c>
      <c r="C37" s="3">
        <v>6</v>
      </c>
      <c r="D37" s="3">
        <v>310.00404730148205</v>
      </c>
      <c r="E37" s="3">
        <v>1580.7166864829969</v>
      </c>
      <c r="F37" s="3">
        <v>1873</v>
      </c>
      <c r="G37" s="3">
        <v>165340.55763786452</v>
      </c>
      <c r="H37" s="6">
        <v>0.63</v>
      </c>
      <c r="I37" s="1">
        <v>0.97</v>
      </c>
      <c r="J37" s="6">
        <v>0</v>
      </c>
      <c r="K37" s="9">
        <v>5.0000000000000001E-3</v>
      </c>
      <c r="L37" s="1" t="b">
        <v>0</v>
      </c>
      <c r="N37" s="1">
        <f t="shared" si="0"/>
        <v>180000000</v>
      </c>
      <c r="O37" s="1">
        <f t="shared" si="1"/>
        <v>4439999999.9999952</v>
      </c>
    </row>
    <row r="38" spans="2:15" x14ac:dyDescent="0.45">
      <c r="B38" s="3" t="s">
        <v>67</v>
      </c>
      <c r="C38" s="3">
        <v>6</v>
      </c>
      <c r="D38" s="3">
        <v>310.00404730148205</v>
      </c>
      <c r="E38" s="3">
        <v>1580.7166864829969</v>
      </c>
      <c r="F38" s="3">
        <v>1873</v>
      </c>
      <c r="G38" s="3">
        <v>165340.55763786452</v>
      </c>
      <c r="H38" s="6">
        <v>0.63</v>
      </c>
      <c r="I38" s="1">
        <v>0.97</v>
      </c>
      <c r="J38" s="6">
        <v>0</v>
      </c>
      <c r="K38" s="9">
        <v>5.0000000000000001E-3</v>
      </c>
      <c r="L38" s="1" t="b">
        <v>0</v>
      </c>
      <c r="N38" s="1">
        <f t="shared" si="0"/>
        <v>180000000</v>
      </c>
      <c r="O38" s="1">
        <f t="shared" si="1"/>
        <v>4439999999.9999952</v>
      </c>
    </row>
    <row r="39" spans="2:15" x14ac:dyDescent="0.45">
      <c r="B39" s="3" t="s">
        <v>68</v>
      </c>
      <c r="C39" s="3">
        <v>6</v>
      </c>
      <c r="D39" s="3">
        <v>310.00404730148205</v>
      </c>
      <c r="E39" s="3">
        <v>1580.7166864829969</v>
      </c>
      <c r="F39" s="3">
        <v>1873</v>
      </c>
      <c r="G39" s="3">
        <v>165340.55763786452</v>
      </c>
      <c r="H39" s="6">
        <v>0.63</v>
      </c>
      <c r="I39" s="1">
        <v>0.97</v>
      </c>
      <c r="J39" s="6">
        <v>0</v>
      </c>
      <c r="K39" s="9">
        <v>5.0000000000000001E-3</v>
      </c>
      <c r="L39" s="1" t="b">
        <v>0</v>
      </c>
      <c r="N39" s="1">
        <f t="shared" si="0"/>
        <v>180000000</v>
      </c>
      <c r="O39" s="1">
        <f t="shared" si="1"/>
        <v>4439999999.9999952</v>
      </c>
    </row>
    <row r="40" spans="2:15" x14ac:dyDescent="0.45">
      <c r="B40" s="3" t="s">
        <v>69</v>
      </c>
      <c r="C40" s="3">
        <v>6</v>
      </c>
      <c r="D40" s="3">
        <v>310.00404730148205</v>
      </c>
      <c r="E40" s="3">
        <v>1580.7166864829969</v>
      </c>
      <c r="F40" s="3">
        <v>1873</v>
      </c>
      <c r="G40" s="3">
        <v>165340.55763786452</v>
      </c>
      <c r="H40" s="6">
        <v>0.63</v>
      </c>
      <c r="I40" s="1">
        <v>0.97</v>
      </c>
      <c r="J40" s="6">
        <v>0</v>
      </c>
      <c r="K40" s="9">
        <v>5.0000000000000001E-3</v>
      </c>
      <c r="L40" s="1" t="b">
        <v>0</v>
      </c>
      <c r="N40" s="1">
        <f t="shared" si="0"/>
        <v>180000000</v>
      </c>
      <c r="O40" s="1">
        <f t="shared" si="1"/>
        <v>4439999999.9999952</v>
      </c>
    </row>
    <row r="41" spans="2:15" x14ac:dyDescent="0.45">
      <c r="B41" s="3"/>
      <c r="C41" s="3"/>
      <c r="D41" s="3"/>
      <c r="E41" s="3"/>
      <c r="F41" s="3"/>
      <c r="G41" s="3"/>
      <c r="H41" s="6"/>
      <c r="J41" s="6"/>
      <c r="K41" s="9"/>
      <c r="N41" s="1">
        <f t="shared" si="0"/>
        <v>0</v>
      </c>
      <c r="O41" s="1">
        <f t="shared" si="1"/>
        <v>0</v>
      </c>
    </row>
    <row r="42" spans="2:15" x14ac:dyDescent="0.45">
      <c r="B42" s="3" t="s">
        <v>70</v>
      </c>
      <c r="C42" s="3">
        <v>12</v>
      </c>
      <c r="D42" s="3">
        <v>265.01378617188226</v>
      </c>
      <c r="E42" s="3">
        <v>1351.3104670615328</v>
      </c>
      <c r="F42" s="3">
        <v>1851</v>
      </c>
      <c r="G42" s="3">
        <v>119412.62496067994</v>
      </c>
      <c r="H42" s="6">
        <v>0.63</v>
      </c>
      <c r="I42" s="1">
        <v>0.97</v>
      </c>
      <c r="J42" s="6">
        <v>0</v>
      </c>
      <c r="K42" s="9">
        <v>5.0000000000000001E-3</v>
      </c>
      <c r="L42" s="1" t="b">
        <v>0</v>
      </c>
      <c r="N42" s="1">
        <f t="shared" si="0"/>
        <v>130000000</v>
      </c>
      <c r="O42" s="1">
        <f t="shared" si="1"/>
        <v>3206666666.6666636</v>
      </c>
    </row>
    <row r="43" spans="2:15" x14ac:dyDescent="0.45">
      <c r="B43" s="3" t="s">
        <v>71</v>
      </c>
      <c r="C43" s="3">
        <v>12</v>
      </c>
      <c r="D43" s="3">
        <v>265.01378617188226</v>
      </c>
      <c r="E43" s="3">
        <v>1351.3104670615328</v>
      </c>
      <c r="F43" s="3">
        <v>1851</v>
      </c>
      <c r="G43" s="3">
        <v>119412.62496067994</v>
      </c>
      <c r="H43" s="6">
        <v>0.63</v>
      </c>
      <c r="I43" s="1">
        <v>0.97</v>
      </c>
      <c r="J43" s="6">
        <v>0</v>
      </c>
      <c r="K43" s="9">
        <v>5.0000000000000001E-3</v>
      </c>
      <c r="L43" s="1" t="b">
        <v>0</v>
      </c>
      <c r="N43" s="1">
        <f t="shared" si="0"/>
        <v>130000000</v>
      </c>
      <c r="O43" s="1">
        <f t="shared" si="1"/>
        <v>3206666666.6666636</v>
      </c>
    </row>
    <row r="44" spans="2:15" x14ac:dyDescent="0.45">
      <c r="B44" s="3" t="s">
        <v>72</v>
      </c>
      <c r="C44" s="3">
        <v>12</v>
      </c>
      <c r="D44" s="3">
        <v>265.01378617188226</v>
      </c>
      <c r="E44" s="3">
        <v>1351.3104670615328</v>
      </c>
      <c r="F44" s="3">
        <v>1851</v>
      </c>
      <c r="G44" s="3">
        <v>119412.62496067994</v>
      </c>
      <c r="H44" s="6">
        <v>0.63</v>
      </c>
      <c r="I44" s="1">
        <v>0.97</v>
      </c>
      <c r="J44" s="6">
        <v>0</v>
      </c>
      <c r="K44" s="9">
        <v>5.0000000000000001E-3</v>
      </c>
      <c r="L44" s="1" t="b">
        <v>0</v>
      </c>
      <c r="N44" s="1">
        <f t="shared" si="0"/>
        <v>130000000</v>
      </c>
      <c r="O44" s="1">
        <f t="shared" si="1"/>
        <v>3206666666.6666636</v>
      </c>
    </row>
    <row r="45" spans="2:15" x14ac:dyDescent="0.45">
      <c r="B45" s="3" t="s">
        <v>73</v>
      </c>
      <c r="C45" s="3">
        <v>12</v>
      </c>
      <c r="D45" s="3">
        <v>265.01378617188226</v>
      </c>
      <c r="E45" s="3">
        <v>1351.3104670615328</v>
      </c>
      <c r="F45" s="3">
        <v>1851</v>
      </c>
      <c r="G45" s="3">
        <v>119412.62496067994</v>
      </c>
      <c r="H45" s="6">
        <v>0.63</v>
      </c>
      <c r="I45" s="1">
        <v>0.97</v>
      </c>
      <c r="J45" s="6">
        <v>0</v>
      </c>
      <c r="K45" s="9">
        <v>5.0000000000000001E-3</v>
      </c>
      <c r="L45" s="1" t="b">
        <v>0</v>
      </c>
      <c r="N45" s="1">
        <f t="shared" si="0"/>
        <v>130000000</v>
      </c>
      <c r="O45" s="1">
        <f t="shared" si="1"/>
        <v>3206666666.6666636</v>
      </c>
    </row>
    <row r="46" spans="2:15" x14ac:dyDescent="0.45">
      <c r="B46" s="3" t="s">
        <v>74</v>
      </c>
      <c r="C46" s="3">
        <v>12</v>
      </c>
      <c r="D46" s="3">
        <v>265.01378617188226</v>
      </c>
      <c r="E46" s="3">
        <v>1351.3104670615328</v>
      </c>
      <c r="F46" s="3">
        <v>1851</v>
      </c>
      <c r="G46" s="3">
        <v>119412.62496067994</v>
      </c>
      <c r="H46" s="6">
        <v>0.63</v>
      </c>
      <c r="I46" s="1">
        <v>0.97</v>
      </c>
      <c r="J46" s="6">
        <v>0</v>
      </c>
      <c r="K46" s="9">
        <v>5.0000000000000001E-3</v>
      </c>
      <c r="L46" s="1" t="b">
        <v>0</v>
      </c>
      <c r="N46" s="1">
        <f t="shared" si="0"/>
        <v>130000000</v>
      </c>
      <c r="O46" s="1">
        <f t="shared" si="1"/>
        <v>3206666666.6666636</v>
      </c>
    </row>
    <row r="47" spans="2:15" x14ac:dyDescent="0.45">
      <c r="B47" s="3" t="s">
        <v>75</v>
      </c>
      <c r="C47" s="3">
        <v>12</v>
      </c>
      <c r="D47" s="3">
        <v>265.01378617188226</v>
      </c>
      <c r="E47" s="3">
        <v>1351.3104670615328</v>
      </c>
      <c r="F47" s="3">
        <v>1851</v>
      </c>
      <c r="G47" s="3">
        <v>119412.62496067994</v>
      </c>
      <c r="H47" s="6">
        <v>0.63</v>
      </c>
      <c r="I47" s="1">
        <v>0.97</v>
      </c>
      <c r="J47" s="6">
        <v>0</v>
      </c>
      <c r="K47" s="9">
        <v>5.0000000000000001E-3</v>
      </c>
      <c r="L47" s="1" t="b">
        <v>0</v>
      </c>
      <c r="N47" s="1">
        <f t="shared" si="0"/>
        <v>130000000</v>
      </c>
      <c r="O47" s="1">
        <f t="shared" si="1"/>
        <v>3206666666.6666636</v>
      </c>
    </row>
    <row r="48" spans="2:15" x14ac:dyDescent="0.45">
      <c r="B48" s="3" t="s">
        <v>76</v>
      </c>
      <c r="C48" s="3">
        <v>12</v>
      </c>
      <c r="D48" s="3">
        <v>265.01378617188226</v>
      </c>
      <c r="E48" s="3">
        <v>1351.3104670615328</v>
      </c>
      <c r="F48" s="3">
        <v>1851</v>
      </c>
      <c r="G48" s="3">
        <v>119412.62496067994</v>
      </c>
      <c r="H48" s="6">
        <v>0.63</v>
      </c>
      <c r="I48" s="1">
        <v>0.97</v>
      </c>
      <c r="J48" s="6">
        <v>0</v>
      </c>
      <c r="K48" s="9">
        <v>5.0000000000000001E-3</v>
      </c>
      <c r="L48" s="1" t="b">
        <v>0</v>
      </c>
      <c r="N48" s="1">
        <f t="shared" si="0"/>
        <v>130000000</v>
      </c>
      <c r="O48" s="1">
        <f t="shared" si="1"/>
        <v>3206666666.6666636</v>
      </c>
    </row>
    <row r="49" spans="2:15" x14ac:dyDescent="0.45">
      <c r="B49" s="3" t="s">
        <v>77</v>
      </c>
      <c r="C49" s="3">
        <v>12</v>
      </c>
      <c r="D49" s="3">
        <v>265.01378617188226</v>
      </c>
      <c r="E49" s="3">
        <v>1351.3104670615328</v>
      </c>
      <c r="F49" s="3">
        <v>1851</v>
      </c>
      <c r="G49" s="3">
        <v>119412.62496067994</v>
      </c>
      <c r="H49" s="6">
        <v>0.63</v>
      </c>
      <c r="I49" s="1">
        <v>0.97</v>
      </c>
      <c r="J49" s="6">
        <v>0</v>
      </c>
      <c r="K49" s="9">
        <v>5.0000000000000001E-3</v>
      </c>
      <c r="L49" s="1" t="b">
        <v>0</v>
      </c>
      <c r="N49" s="1">
        <f t="shared" si="0"/>
        <v>130000000</v>
      </c>
      <c r="O49" s="1">
        <f t="shared" si="1"/>
        <v>3206666666.6666636</v>
      </c>
    </row>
    <row r="50" spans="2:15" x14ac:dyDescent="0.45">
      <c r="B50" s="3" t="s">
        <v>78</v>
      </c>
      <c r="C50" s="3">
        <v>12</v>
      </c>
      <c r="D50" s="3">
        <v>265.01378617188226</v>
      </c>
      <c r="E50" s="3">
        <v>1351.3104670615328</v>
      </c>
      <c r="F50" s="3">
        <v>1851</v>
      </c>
      <c r="G50" s="3">
        <v>119412.62496067994</v>
      </c>
      <c r="H50" s="6">
        <v>0.63</v>
      </c>
      <c r="I50" s="1">
        <v>0.97</v>
      </c>
      <c r="J50" s="6">
        <v>0</v>
      </c>
      <c r="K50" s="9">
        <v>5.0000000000000001E-3</v>
      </c>
      <c r="L50" s="1" t="b">
        <v>0</v>
      </c>
      <c r="N50" s="1">
        <f t="shared" si="0"/>
        <v>130000000</v>
      </c>
      <c r="O50" s="1">
        <f t="shared" si="1"/>
        <v>3206666666.6666636</v>
      </c>
    </row>
    <row r="51" spans="2:15" x14ac:dyDescent="0.45">
      <c r="B51" s="3" t="s">
        <v>79</v>
      </c>
      <c r="C51" s="3">
        <v>12</v>
      </c>
      <c r="D51" s="3">
        <v>265.01378617188226</v>
      </c>
      <c r="E51" s="3">
        <v>1351.3104670615328</v>
      </c>
      <c r="F51" s="3">
        <v>1851</v>
      </c>
      <c r="G51" s="3">
        <v>119412.62496067994</v>
      </c>
      <c r="H51" s="6">
        <v>0.63</v>
      </c>
      <c r="I51" s="1">
        <v>0.97</v>
      </c>
      <c r="J51" s="6">
        <v>0</v>
      </c>
      <c r="K51" s="9">
        <v>5.0000000000000001E-3</v>
      </c>
      <c r="L51" s="1" t="b">
        <v>0</v>
      </c>
      <c r="N51" s="1">
        <f t="shared" si="0"/>
        <v>130000000</v>
      </c>
      <c r="O51" s="1">
        <f t="shared" si="1"/>
        <v>3206666666.6666636</v>
      </c>
    </row>
    <row r="52" spans="2:15" x14ac:dyDescent="0.45">
      <c r="B52" s="3" t="s">
        <v>80</v>
      </c>
      <c r="C52" s="3">
        <v>12</v>
      </c>
      <c r="D52" s="3">
        <v>265.01378617188226</v>
      </c>
      <c r="E52" s="3">
        <v>1351.3104670615328</v>
      </c>
      <c r="F52" s="3">
        <v>1851</v>
      </c>
      <c r="G52" s="3">
        <v>119412.62496067994</v>
      </c>
      <c r="H52" s="6">
        <v>0.63</v>
      </c>
      <c r="I52" s="1">
        <v>0.97</v>
      </c>
      <c r="J52" s="6">
        <v>0</v>
      </c>
      <c r="K52" s="9">
        <v>5.0000000000000001E-3</v>
      </c>
      <c r="L52" s="1" t="b">
        <v>0</v>
      </c>
      <c r="N52" s="1">
        <f t="shared" si="0"/>
        <v>130000000</v>
      </c>
      <c r="O52" s="1">
        <f t="shared" si="1"/>
        <v>3206666666.6666636</v>
      </c>
    </row>
    <row r="53" spans="2:15" x14ac:dyDescent="0.45">
      <c r="B53" s="3" t="s">
        <v>81</v>
      </c>
      <c r="C53" s="3">
        <v>12</v>
      </c>
      <c r="D53" s="3">
        <v>265.01378617188226</v>
      </c>
      <c r="E53" s="3">
        <v>1351.3104670615328</v>
      </c>
      <c r="F53" s="3">
        <v>1851</v>
      </c>
      <c r="G53" s="3">
        <v>119412.62496067994</v>
      </c>
      <c r="H53" s="6">
        <v>0.63</v>
      </c>
      <c r="I53" s="1">
        <v>0.97</v>
      </c>
      <c r="J53" s="6">
        <v>0</v>
      </c>
      <c r="K53" s="9">
        <v>5.0000000000000001E-3</v>
      </c>
      <c r="L53" s="1" t="b">
        <v>0</v>
      </c>
      <c r="N53" s="1">
        <f t="shared" si="0"/>
        <v>130000000</v>
      </c>
      <c r="O53" s="1">
        <f t="shared" si="1"/>
        <v>3206666666.6666636</v>
      </c>
    </row>
    <row r="54" spans="2:15" x14ac:dyDescent="0.45">
      <c r="B54" s="3"/>
      <c r="C54" s="3"/>
      <c r="D54" s="3"/>
      <c r="E54" s="3"/>
      <c r="F54" s="3"/>
      <c r="G54" s="3"/>
      <c r="H54" s="6"/>
      <c r="J54" s="6"/>
      <c r="K54" s="9"/>
      <c r="N54" s="1">
        <f t="shared" si="0"/>
        <v>0</v>
      </c>
      <c r="O54" s="1">
        <f t="shared" si="1"/>
        <v>0</v>
      </c>
    </row>
    <row r="55" spans="2:15" x14ac:dyDescent="0.45">
      <c r="B55" s="3" t="s">
        <v>5</v>
      </c>
      <c r="C55" s="3">
        <v>0</v>
      </c>
      <c r="D55" s="3">
        <v>316.22776601683796</v>
      </c>
      <c r="E55" s="3">
        <v>1612.4515496597091</v>
      </c>
      <c r="F55" s="3">
        <v>3000</v>
      </c>
      <c r="G55" s="3">
        <v>0</v>
      </c>
      <c r="H55" s="6">
        <v>0</v>
      </c>
      <c r="I55" s="6">
        <v>0</v>
      </c>
      <c r="J55" s="6">
        <v>0</v>
      </c>
      <c r="K55" s="6">
        <v>0</v>
      </c>
      <c r="L55" s="1" t="b">
        <v>0</v>
      </c>
      <c r="N55" s="1">
        <f t="shared" si="0"/>
        <v>300000000.00000006</v>
      </c>
      <c r="O55" s="1">
        <f t="shared" si="1"/>
        <v>7399999999.9999924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workbookViewId="0">
      <selection activeCell="D1" sqref="D1"/>
    </sheetView>
  </sheetViews>
  <sheetFormatPr defaultRowHeight="14.25" x14ac:dyDescent="0.45"/>
  <cols>
    <col min="1" max="1" width="4" bestFit="1" customWidth="1"/>
    <col min="2" max="2" width="10.3984375" customWidth="1"/>
    <col min="3" max="3" width="10.3984375" style="1" customWidth="1"/>
    <col min="4" max="4" width="11.1328125" customWidth="1"/>
  </cols>
  <sheetData>
    <row r="1" spans="1:4" x14ac:dyDescent="0.45">
      <c r="A1" s="1">
        <v>25</v>
      </c>
      <c r="B1" s="1">
        <v>0</v>
      </c>
      <c r="D1" s="2">
        <f>'G0Profile(MPa)_Borja2000'!A1*1000000/'VsProfile(ms)_Borja1999'!A1^2</f>
        <v>2066.1157024793388</v>
      </c>
    </row>
    <row r="2" spans="1:4" x14ac:dyDescent="0.45">
      <c r="A2" s="1">
        <v>90</v>
      </c>
      <c r="B2" s="1">
        <v>-17</v>
      </c>
      <c r="D2" s="2">
        <f>'G0Profile(MPa)_Borja2000'!A2*1000000/'VsProfile(ms)_Borja1999'!A2^2</f>
        <v>1946.998377501352</v>
      </c>
    </row>
    <row r="3" spans="1:4" x14ac:dyDescent="0.45">
      <c r="A3" s="1">
        <v>115</v>
      </c>
      <c r="B3" s="1">
        <v>-17</v>
      </c>
      <c r="D3" s="2">
        <f>'G0Profile(MPa)_Borja2000'!A3*1000000/'VsProfile(ms)_Borja1999'!A3^2</f>
        <v>1840</v>
      </c>
    </row>
    <row r="4" spans="1:4" x14ac:dyDescent="0.45">
      <c r="A4" s="1">
        <v>115</v>
      </c>
      <c r="B4" s="1">
        <v>-23</v>
      </c>
      <c r="D4" s="2">
        <f>'G0Profile(MPa)_Borja2000'!A4*1000000/'VsProfile(ms)_Borja1999'!A4^2</f>
        <v>1840</v>
      </c>
    </row>
    <row r="5" spans="1:4" x14ac:dyDescent="0.45">
      <c r="A5" s="1">
        <v>100</v>
      </c>
      <c r="B5" s="1">
        <v>-23</v>
      </c>
      <c r="D5" s="2">
        <f>'G0Profile(MPa)_Borja2000'!A5*1000000/'VsProfile(ms)_Borja1999'!A5^2</f>
        <v>1736.1111111111111</v>
      </c>
    </row>
    <row r="6" spans="1:4" x14ac:dyDescent="0.45">
      <c r="A6" s="1">
        <v>100</v>
      </c>
      <c r="B6" s="1">
        <v>-29</v>
      </c>
      <c r="D6" s="2">
        <f>'G0Profile(MPa)_Borja2000'!A6*1000000/'VsProfile(ms)_Borja1999'!A6^2</f>
        <v>1736.1111111111111</v>
      </c>
    </row>
    <row r="7" spans="1:4" x14ac:dyDescent="0.45">
      <c r="A7" s="1">
        <v>180</v>
      </c>
      <c r="B7" s="1">
        <v>-29</v>
      </c>
      <c r="D7" s="2">
        <f>'G0Profile(MPa)_Borja2000'!A7*1000000/'VsProfile(ms)_Borja1999'!A7^2</f>
        <v>1873.0489073881374</v>
      </c>
    </row>
    <row r="8" spans="1:4" x14ac:dyDescent="0.45">
      <c r="A8" s="1">
        <v>180</v>
      </c>
      <c r="B8" s="1">
        <v>-35</v>
      </c>
      <c r="D8" s="2">
        <f>'G0Profile(MPa)_Borja2000'!A8*1000000/'VsProfile(ms)_Borja1999'!A8^2</f>
        <v>1873.0489073881374</v>
      </c>
    </row>
    <row r="9" spans="1:4" x14ac:dyDescent="0.45">
      <c r="A9" s="1">
        <v>130</v>
      </c>
      <c r="B9" s="1">
        <v>-35</v>
      </c>
      <c r="D9" s="2">
        <f>'G0Profile(MPa)_Borja2000'!A9*1000000/'VsProfile(ms)_Borja1999'!A9^2</f>
        <v>1851.192595229619</v>
      </c>
    </row>
    <row r="10" spans="1:4" x14ac:dyDescent="0.45">
      <c r="A10" s="1">
        <v>130</v>
      </c>
      <c r="B10" s="1">
        <v>-47</v>
      </c>
      <c r="D10" s="2">
        <f>'G0Profile(MPa)_Borja2000'!A10*1000000/'VsProfile(ms)_Borja1999'!A10^2</f>
        <v>1851.192595229619</v>
      </c>
    </row>
    <row r="26" spans="8:8" x14ac:dyDescent="0.45">
      <c r="H26">
        <v>26.9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/>
  </sheetViews>
  <sheetFormatPr defaultRowHeight="14.25" x14ac:dyDescent="0.45"/>
  <sheetData>
    <row r="1" spans="1:2" x14ac:dyDescent="0.45">
      <c r="A1" s="1">
        <v>110</v>
      </c>
      <c r="B1" s="1">
        <v>0</v>
      </c>
    </row>
    <row r="2" spans="1:2" x14ac:dyDescent="0.45">
      <c r="A2" s="1">
        <v>215</v>
      </c>
      <c r="B2" s="1">
        <v>-17</v>
      </c>
    </row>
    <row r="3" spans="1:2" x14ac:dyDescent="0.45">
      <c r="A3" s="1">
        <v>250</v>
      </c>
      <c r="B3" s="1">
        <v>-17</v>
      </c>
    </row>
    <row r="4" spans="1:2" x14ac:dyDescent="0.45">
      <c r="A4" s="1">
        <v>250</v>
      </c>
      <c r="B4" s="1">
        <v>-23</v>
      </c>
    </row>
    <row r="5" spans="1:2" x14ac:dyDescent="0.45">
      <c r="A5" s="1">
        <v>240</v>
      </c>
      <c r="B5" s="1">
        <v>-23</v>
      </c>
    </row>
    <row r="6" spans="1:2" x14ac:dyDescent="0.45">
      <c r="A6" s="1">
        <v>240</v>
      </c>
      <c r="B6" s="1">
        <v>-29</v>
      </c>
    </row>
    <row r="7" spans="1:2" x14ac:dyDescent="0.45">
      <c r="A7" s="1">
        <v>310</v>
      </c>
      <c r="B7" s="1">
        <v>-29</v>
      </c>
    </row>
    <row r="8" spans="1:2" x14ac:dyDescent="0.45">
      <c r="A8" s="1">
        <v>310</v>
      </c>
      <c r="B8" s="1">
        <v>-35</v>
      </c>
    </row>
    <row r="9" spans="1:2" x14ac:dyDescent="0.45">
      <c r="A9" s="1">
        <v>265</v>
      </c>
      <c r="B9" s="1">
        <v>-35</v>
      </c>
    </row>
    <row r="10" spans="1:2" x14ac:dyDescent="0.45">
      <c r="A10" s="1">
        <v>265</v>
      </c>
      <c r="B10" s="1">
        <v>-47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A9" sqref="A9"/>
    </sheetView>
  </sheetViews>
  <sheetFormatPr defaultRowHeight="14.25" x14ac:dyDescent="0.45"/>
  <cols>
    <col min="1" max="1" width="8.73046875" style="2"/>
  </cols>
  <sheetData>
    <row r="1" spans="1:2" x14ac:dyDescent="0.45">
      <c r="A1" s="2">
        <f>'G0Profile(MPa)_Borja2000'!A1*1000000/'VsProfile(ms)_Borja1999'!A1^2</f>
        <v>2066.1157024793388</v>
      </c>
      <c r="B1" s="1">
        <v>0</v>
      </c>
    </row>
    <row r="2" spans="1:2" x14ac:dyDescent="0.45">
      <c r="A2" s="2">
        <f>'G0Profile(MPa)_Borja2000'!A2*1000000/'VsProfile(ms)_Borja1999'!A2^2</f>
        <v>1946.998377501352</v>
      </c>
      <c r="B2" s="1">
        <v>-17</v>
      </c>
    </row>
    <row r="3" spans="1:2" x14ac:dyDescent="0.45">
      <c r="A3" s="2">
        <f>'G0Profile(MPa)_Borja2000'!A3*1000000/'VsProfile(ms)_Borja1999'!A3^2</f>
        <v>1840</v>
      </c>
      <c r="B3" s="1">
        <v>-17</v>
      </c>
    </row>
    <row r="4" spans="1:2" x14ac:dyDescent="0.45">
      <c r="A4" s="2">
        <f>'G0Profile(MPa)_Borja2000'!A4*1000000/'VsProfile(ms)_Borja1999'!A4^2</f>
        <v>1840</v>
      </c>
      <c r="B4" s="1">
        <v>-23</v>
      </c>
    </row>
    <row r="5" spans="1:2" x14ac:dyDescent="0.45">
      <c r="A5" s="2">
        <f>'G0Profile(MPa)_Borja2000'!A5*1000000/'VsProfile(ms)_Borja1999'!A5^2</f>
        <v>1736.1111111111111</v>
      </c>
      <c r="B5" s="1">
        <v>-23</v>
      </c>
    </row>
    <row r="6" spans="1:2" x14ac:dyDescent="0.45">
      <c r="A6" s="2">
        <f>'G0Profile(MPa)_Borja2000'!A6*1000000/'VsProfile(ms)_Borja1999'!A6^2</f>
        <v>1736.1111111111111</v>
      </c>
      <c r="B6" s="1">
        <v>-29</v>
      </c>
    </row>
    <row r="7" spans="1:2" x14ac:dyDescent="0.45">
      <c r="A7" s="2">
        <f>'G0Profile(MPa)_Borja2000'!A7*1000000/'VsProfile(ms)_Borja1999'!A7^2</f>
        <v>1873.0489073881374</v>
      </c>
      <c r="B7" s="1">
        <v>-29</v>
      </c>
    </row>
    <row r="8" spans="1:2" x14ac:dyDescent="0.45">
      <c r="A8" s="2">
        <f>'G0Profile(MPa)_Borja2000'!A8*1000000/'VsProfile(ms)_Borja1999'!A8^2</f>
        <v>1873.0489073881374</v>
      </c>
      <c r="B8" s="1">
        <v>-35</v>
      </c>
    </row>
    <row r="9" spans="1:2" x14ac:dyDescent="0.45">
      <c r="A9" s="2">
        <f>'G0Profile(MPa)_Borja2000'!A9*1000000/'VsProfile(ms)_Borja1999'!A9^2</f>
        <v>1851.192595229619</v>
      </c>
      <c r="B9" s="1">
        <v>-35</v>
      </c>
    </row>
    <row r="10" spans="1:2" x14ac:dyDescent="0.45">
      <c r="A10" s="2">
        <f>'G0Profile(MPa)_Borja2000'!A10*1000000/'VsProfile(ms)_Borja1999'!A10^2</f>
        <v>1851.192595229619</v>
      </c>
      <c r="B10" s="1">
        <v>-47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sqref="A1:A10"/>
    </sheetView>
  </sheetViews>
  <sheetFormatPr defaultRowHeight="14.25" x14ac:dyDescent="0.45"/>
  <sheetData>
    <row r="1" spans="1:2" x14ac:dyDescent="0.45">
      <c r="A1">
        <v>0.48</v>
      </c>
      <c r="B1" s="1">
        <v>0</v>
      </c>
    </row>
    <row r="2" spans="1:2" x14ac:dyDescent="0.45">
      <c r="A2" s="1">
        <v>0.48</v>
      </c>
      <c r="B2" s="1">
        <v>-17</v>
      </c>
    </row>
    <row r="3" spans="1:2" x14ac:dyDescent="0.45">
      <c r="A3" s="1">
        <v>0.48</v>
      </c>
      <c r="B3" s="1">
        <v>-17</v>
      </c>
    </row>
    <row r="4" spans="1:2" x14ac:dyDescent="0.45">
      <c r="A4" s="1">
        <v>0.48</v>
      </c>
      <c r="B4" s="1">
        <v>-23</v>
      </c>
    </row>
    <row r="5" spans="1:2" x14ac:dyDescent="0.45">
      <c r="A5" s="1">
        <v>0.48</v>
      </c>
      <c r="B5" s="1">
        <v>-23</v>
      </c>
    </row>
    <row r="6" spans="1:2" x14ac:dyDescent="0.45">
      <c r="A6" s="1">
        <v>0.48</v>
      </c>
      <c r="B6" s="1">
        <v>-29</v>
      </c>
    </row>
    <row r="7" spans="1:2" x14ac:dyDescent="0.45">
      <c r="A7" s="1">
        <v>0.48</v>
      </c>
      <c r="B7" s="1">
        <v>-29</v>
      </c>
    </row>
    <row r="8" spans="1:2" x14ac:dyDescent="0.45">
      <c r="A8" s="1">
        <v>0.48</v>
      </c>
      <c r="B8" s="1">
        <v>-35</v>
      </c>
    </row>
    <row r="9" spans="1:2" x14ac:dyDescent="0.45">
      <c r="A9" s="1">
        <v>0.48</v>
      </c>
      <c r="B9" s="1">
        <v>-35</v>
      </c>
    </row>
    <row r="10" spans="1:2" x14ac:dyDescent="0.45">
      <c r="A10" s="1">
        <v>0.48</v>
      </c>
      <c r="B10" s="1">
        <v>-47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Profile</vt:lpstr>
      <vt:lpstr>Profile-All</vt:lpstr>
      <vt:lpstr>G0Profile(MPa)_Borja2000</vt:lpstr>
      <vt:lpstr>VsProfile(ms)_Borja1999</vt:lpstr>
      <vt:lpstr>DensityProfile(kgm3)_Extracted</vt:lpstr>
      <vt:lpstr>Poisson's Ratio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Farid</dc:creator>
  <cp:lastModifiedBy>PArduino</cp:lastModifiedBy>
  <dcterms:created xsi:type="dcterms:W3CDTF">2019-06-14T20:56:50Z</dcterms:created>
  <dcterms:modified xsi:type="dcterms:W3CDTF">2020-01-06T19:31:39Z</dcterms:modified>
</cp:coreProperties>
</file>