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iska's Stuff\UWPR costcenter\SampleSubmissionForm\"/>
    </mc:Choice>
  </mc:AlternateContent>
  <bookViews>
    <workbookView xWindow="120" yWindow="225" windowWidth="21075" windowHeight="8070"/>
  </bookViews>
  <sheets>
    <sheet name="Sample Submission" sheetId="1" r:id="rId1"/>
    <sheet name="Rates 2017" sheetId="12" r:id="rId2"/>
    <sheet name="Concentrations" sheetId="2" r:id="rId3"/>
    <sheet name="Salt Tolerances" sheetId="7" r:id="rId4"/>
    <sheet name="methods" sheetId="9" r:id="rId5"/>
    <sheet name="sequence" sheetId="11" r:id="rId6"/>
  </sheets>
  <calcPr calcId="162913" concurrentCalc="0"/>
</workbook>
</file>

<file path=xl/calcChain.xml><?xml version="1.0" encoding="utf-8"?>
<calcChain xmlns="http://schemas.openxmlformats.org/spreadsheetml/2006/main">
  <c r="Z126" i="12" l="1"/>
  <c r="W126" i="12"/>
  <c r="V126" i="12"/>
  <c r="R126" i="12"/>
  <c r="Q126" i="12"/>
  <c r="Y126" i="12"/>
  <c r="P126" i="12"/>
  <c r="X126" i="12"/>
  <c r="O126" i="12"/>
  <c r="N126" i="12"/>
  <c r="M126" i="12"/>
  <c r="U126" i="12"/>
  <c r="P123" i="12"/>
  <c r="V122" i="12"/>
  <c r="P122" i="12"/>
  <c r="X122" i="12"/>
  <c r="P119" i="12"/>
  <c r="Z118" i="12"/>
  <c r="Y118" i="12"/>
  <c r="X118" i="12"/>
  <c r="W118" i="12"/>
  <c r="V118" i="12"/>
  <c r="U118" i="12"/>
  <c r="B117" i="12"/>
  <c r="B115" i="12"/>
  <c r="V112" i="12"/>
  <c r="C112" i="12"/>
  <c r="Y111" i="12"/>
  <c r="O111" i="12"/>
  <c r="N111" i="12"/>
  <c r="N112" i="12"/>
  <c r="N113" i="12"/>
  <c r="I111" i="12"/>
  <c r="F111" i="12"/>
  <c r="F112" i="12"/>
  <c r="E111" i="12"/>
  <c r="D111" i="12"/>
  <c r="H111" i="12"/>
  <c r="C111" i="12"/>
  <c r="Y110" i="12"/>
  <c r="V110" i="12"/>
  <c r="U110" i="12"/>
  <c r="R110" i="12"/>
  <c r="R111" i="12"/>
  <c r="Q110" i="12"/>
  <c r="Q111" i="12"/>
  <c r="Q112" i="12"/>
  <c r="P110" i="12"/>
  <c r="X110" i="12"/>
  <c r="O110" i="12"/>
  <c r="W110" i="12"/>
  <c r="N110" i="12"/>
  <c r="M110" i="12"/>
  <c r="J110" i="12"/>
  <c r="I110" i="12"/>
  <c r="I112" i="12"/>
  <c r="H110" i="12"/>
  <c r="G110" i="12"/>
  <c r="F110" i="12"/>
  <c r="E110" i="12"/>
  <c r="D110" i="12"/>
  <c r="C110" i="12"/>
  <c r="C109" i="12"/>
  <c r="P107" i="12"/>
  <c r="C107" i="12"/>
  <c r="X106" i="12"/>
  <c r="W106" i="12"/>
  <c r="R106" i="12"/>
  <c r="Z106" i="12"/>
  <c r="Q106" i="12"/>
  <c r="Y106" i="12"/>
  <c r="P106" i="12"/>
  <c r="O106" i="12"/>
  <c r="O122" i="12"/>
  <c r="N106" i="12"/>
  <c r="N122" i="12"/>
  <c r="N123" i="12"/>
  <c r="M106" i="12"/>
  <c r="C106" i="12"/>
  <c r="R105" i="12"/>
  <c r="Z105" i="12"/>
  <c r="Q105" i="12"/>
  <c r="Y105" i="12"/>
  <c r="O105" i="12"/>
  <c r="W105" i="12"/>
  <c r="N105" i="12"/>
  <c r="V105" i="12"/>
  <c r="C105" i="12"/>
  <c r="O104" i="12"/>
  <c r="W104" i="12"/>
  <c r="N104" i="12"/>
  <c r="V104" i="12"/>
  <c r="C104" i="12"/>
  <c r="Z103" i="12"/>
  <c r="W103" i="12"/>
  <c r="V103" i="12"/>
  <c r="R103" i="12"/>
  <c r="R104" i="12"/>
  <c r="Z104" i="12"/>
  <c r="Q103" i="12"/>
  <c r="Y103" i="12"/>
  <c r="P103" i="12"/>
  <c r="X103" i="12"/>
  <c r="O103" i="12"/>
  <c r="N103" i="12"/>
  <c r="N119" i="12"/>
  <c r="M103" i="12"/>
  <c r="M105" i="12"/>
  <c r="U105" i="12"/>
  <c r="J102" i="12"/>
  <c r="I102" i="12"/>
  <c r="H102" i="12"/>
  <c r="G102" i="12"/>
  <c r="F102" i="12"/>
  <c r="E102" i="12"/>
  <c r="Z101" i="12"/>
  <c r="Y101" i="12"/>
  <c r="X101" i="12"/>
  <c r="W101" i="12"/>
  <c r="V101" i="12"/>
  <c r="U101" i="12"/>
  <c r="R101" i="12"/>
  <c r="Q101" i="12"/>
  <c r="P101" i="12"/>
  <c r="O101" i="12"/>
  <c r="N101" i="12"/>
  <c r="M101" i="12"/>
  <c r="L100" i="12"/>
  <c r="Y98" i="12"/>
  <c r="V98" i="12"/>
  <c r="U98" i="12"/>
  <c r="R98" i="12"/>
  <c r="Z98" i="12"/>
  <c r="Q98" i="12"/>
  <c r="P98" i="12"/>
  <c r="X98" i="12"/>
  <c r="O98" i="12"/>
  <c r="W98" i="12"/>
  <c r="N98" i="12"/>
  <c r="M98" i="12"/>
  <c r="U95" i="12"/>
  <c r="U94" i="12"/>
  <c r="O94" i="12"/>
  <c r="W94" i="12"/>
  <c r="U93" i="12"/>
  <c r="Z90" i="12"/>
  <c r="Y90" i="12"/>
  <c r="X90" i="12"/>
  <c r="W90" i="12"/>
  <c r="V90" i="12"/>
  <c r="U90" i="12"/>
  <c r="B89" i="12"/>
  <c r="B87" i="12"/>
  <c r="C84" i="12"/>
  <c r="X83" i="12"/>
  <c r="M83" i="12"/>
  <c r="M84" i="12"/>
  <c r="D83" i="12"/>
  <c r="C83" i="12"/>
  <c r="X82" i="12"/>
  <c r="U82" i="12"/>
  <c r="R82" i="12"/>
  <c r="Z82" i="12"/>
  <c r="Q82" i="12"/>
  <c r="Q83" i="12"/>
  <c r="Q84" i="12"/>
  <c r="Q85" i="12"/>
  <c r="P82" i="12"/>
  <c r="P83" i="12"/>
  <c r="P84" i="12"/>
  <c r="X84" i="12"/>
  <c r="O82" i="12"/>
  <c r="W82" i="12"/>
  <c r="N82" i="12"/>
  <c r="M82" i="12"/>
  <c r="J82" i="12"/>
  <c r="I82" i="12"/>
  <c r="H82" i="12"/>
  <c r="G82" i="12"/>
  <c r="F82" i="12"/>
  <c r="E82" i="12"/>
  <c r="D82" i="12"/>
  <c r="C82" i="12"/>
  <c r="C81" i="12"/>
  <c r="U80" i="12"/>
  <c r="U79" i="12"/>
  <c r="P79" i="12"/>
  <c r="M79" i="12"/>
  <c r="M80" i="12"/>
  <c r="M81" i="12"/>
  <c r="U81" i="12"/>
  <c r="C79" i="12"/>
  <c r="Z78" i="12"/>
  <c r="W78" i="12"/>
  <c r="V78" i="12"/>
  <c r="U78" i="12"/>
  <c r="R78" i="12"/>
  <c r="Q78" i="12"/>
  <c r="Y78" i="12"/>
  <c r="P78" i="12"/>
  <c r="O78" i="12"/>
  <c r="N78" i="12"/>
  <c r="N94" i="12"/>
  <c r="M78" i="12"/>
  <c r="M94" i="12"/>
  <c r="M95" i="12"/>
  <c r="M96" i="12"/>
  <c r="M97" i="12"/>
  <c r="U97" i="12"/>
  <c r="C78" i="12"/>
  <c r="P77" i="12"/>
  <c r="X77" i="12"/>
  <c r="M77" i="12"/>
  <c r="U77" i="12"/>
  <c r="C77" i="12"/>
  <c r="R76" i="12"/>
  <c r="Z76" i="12"/>
  <c r="N76" i="12"/>
  <c r="V76" i="12"/>
  <c r="M76" i="12"/>
  <c r="U76" i="12"/>
  <c r="C76" i="12"/>
  <c r="Y75" i="12"/>
  <c r="V75" i="12"/>
  <c r="U75" i="12"/>
  <c r="R75" i="12"/>
  <c r="Q75" i="12"/>
  <c r="P75" i="12"/>
  <c r="X75" i="12"/>
  <c r="O75" i="12"/>
  <c r="O79" i="12"/>
  <c r="N75" i="12"/>
  <c r="N77" i="12"/>
  <c r="V77" i="12"/>
  <c r="M75" i="12"/>
  <c r="M91" i="12"/>
  <c r="M92" i="12"/>
  <c r="M93" i="12"/>
  <c r="J74" i="12"/>
  <c r="I74" i="12"/>
  <c r="H74" i="12"/>
  <c r="G74" i="12"/>
  <c r="F74" i="12"/>
  <c r="E74" i="12"/>
  <c r="Z73" i="12"/>
  <c r="Y73" i="12"/>
  <c r="X73" i="12"/>
  <c r="W73" i="12"/>
  <c r="V73" i="12"/>
  <c r="U73" i="12"/>
  <c r="R73" i="12"/>
  <c r="Q73" i="12"/>
  <c r="P73" i="12"/>
  <c r="O73" i="12"/>
  <c r="N73" i="12"/>
  <c r="M73" i="12"/>
  <c r="L72" i="12"/>
  <c r="X70" i="12"/>
  <c r="U70" i="12"/>
  <c r="R70" i="12"/>
  <c r="Z70" i="12"/>
  <c r="Q70" i="12"/>
  <c r="Y70" i="12"/>
  <c r="P70" i="12"/>
  <c r="O70" i="12"/>
  <c r="W70" i="12"/>
  <c r="N70" i="12"/>
  <c r="V70" i="12"/>
  <c r="M70" i="12"/>
  <c r="R67" i="12"/>
  <c r="Z67" i="12"/>
  <c r="R66" i="12"/>
  <c r="Z66" i="12"/>
  <c r="R63" i="12"/>
  <c r="Z63" i="12"/>
  <c r="O63" i="12"/>
  <c r="Z62" i="12"/>
  <c r="Y62" i="12"/>
  <c r="X62" i="12"/>
  <c r="W62" i="12"/>
  <c r="V62" i="12"/>
  <c r="U62" i="12"/>
  <c r="B61" i="12"/>
  <c r="B59" i="12"/>
  <c r="Q57" i="12"/>
  <c r="Q58" i="12"/>
  <c r="Y58" i="12"/>
  <c r="C56" i="12"/>
  <c r="Y55" i="12"/>
  <c r="Q55" i="12"/>
  <c r="Q56" i="12"/>
  <c r="Y56" i="12"/>
  <c r="N55" i="12"/>
  <c r="I55" i="12"/>
  <c r="I56" i="12"/>
  <c r="G55" i="12"/>
  <c r="E55" i="12"/>
  <c r="D55" i="12"/>
  <c r="C55" i="12"/>
  <c r="Y54" i="12"/>
  <c r="X54" i="12"/>
  <c r="W54" i="12"/>
  <c r="V54" i="12"/>
  <c r="R54" i="12"/>
  <c r="Q54" i="12"/>
  <c r="P54" i="12"/>
  <c r="O54" i="12"/>
  <c r="O55" i="12"/>
  <c r="N54" i="12"/>
  <c r="M54" i="12"/>
  <c r="M55" i="12"/>
  <c r="M56" i="12"/>
  <c r="J54" i="12"/>
  <c r="I54" i="12"/>
  <c r="H54" i="12"/>
  <c r="G54" i="12"/>
  <c r="F54" i="12"/>
  <c r="E54" i="12"/>
  <c r="E56" i="12"/>
  <c r="E59" i="12"/>
  <c r="D54" i="12"/>
  <c r="C54" i="12"/>
  <c r="C53" i="12"/>
  <c r="R51" i="12"/>
  <c r="R52" i="12"/>
  <c r="R53" i="12"/>
  <c r="Z53" i="12"/>
  <c r="O51" i="12"/>
  <c r="C51" i="12"/>
  <c r="Z50" i="12"/>
  <c r="X50" i="12"/>
  <c r="W50" i="12"/>
  <c r="V50" i="12"/>
  <c r="R50" i="12"/>
  <c r="Q50" i="12"/>
  <c r="Y50" i="12"/>
  <c r="P50" i="12"/>
  <c r="P66" i="12"/>
  <c r="O50" i="12"/>
  <c r="O66" i="12"/>
  <c r="N50" i="12"/>
  <c r="M50" i="12"/>
  <c r="C50" i="12"/>
  <c r="V49" i="12"/>
  <c r="R49" i="12"/>
  <c r="Z49" i="12"/>
  <c r="Q49" i="12"/>
  <c r="Y49" i="12"/>
  <c r="N49" i="12"/>
  <c r="C49" i="12"/>
  <c r="Z48" i="12"/>
  <c r="Y48" i="12"/>
  <c r="R48" i="12"/>
  <c r="Q48" i="12"/>
  <c r="O48" i="12"/>
  <c r="W48" i="12"/>
  <c r="N48" i="12"/>
  <c r="V48" i="12"/>
  <c r="C48" i="12"/>
  <c r="Z47" i="12"/>
  <c r="Y47" i="12"/>
  <c r="W47" i="12"/>
  <c r="V47" i="12"/>
  <c r="R47" i="12"/>
  <c r="Q47" i="12"/>
  <c r="P47" i="12"/>
  <c r="X47" i="12"/>
  <c r="O47" i="12"/>
  <c r="O49" i="12"/>
  <c r="W49" i="12"/>
  <c r="N47" i="12"/>
  <c r="M47" i="12"/>
  <c r="U47" i="12"/>
  <c r="J46" i="12"/>
  <c r="I46" i="12"/>
  <c r="H46" i="12"/>
  <c r="G46" i="12"/>
  <c r="F46" i="12"/>
  <c r="E46" i="12"/>
  <c r="Z45" i="12"/>
  <c r="Y45" i="12"/>
  <c r="X45" i="12"/>
  <c r="W45" i="12"/>
  <c r="V45" i="12"/>
  <c r="U45" i="12"/>
  <c r="R45" i="12"/>
  <c r="Q45" i="12"/>
  <c r="P45" i="12"/>
  <c r="O45" i="12"/>
  <c r="N45" i="12"/>
  <c r="M45" i="12"/>
  <c r="L44" i="12"/>
  <c r="Y42" i="12"/>
  <c r="X42" i="12"/>
  <c r="W42" i="12"/>
  <c r="V42" i="12"/>
  <c r="R42" i="12"/>
  <c r="Z42" i="12"/>
  <c r="Q42" i="12"/>
  <c r="P42" i="12"/>
  <c r="O42" i="12"/>
  <c r="N42" i="12"/>
  <c r="M42" i="12"/>
  <c r="U42" i="12"/>
  <c r="Y38" i="12"/>
  <c r="R38" i="12"/>
  <c r="Z34" i="12"/>
  <c r="Y34" i="12"/>
  <c r="X34" i="12"/>
  <c r="W34" i="12"/>
  <c r="V34" i="12"/>
  <c r="U34" i="12"/>
  <c r="I28" i="12"/>
  <c r="I31" i="12"/>
  <c r="R27" i="12"/>
  <c r="Z27" i="12"/>
  <c r="J27" i="12"/>
  <c r="I27" i="12"/>
  <c r="H27" i="12"/>
  <c r="H28" i="12"/>
  <c r="E27" i="12"/>
  <c r="D27" i="12"/>
  <c r="G27" i="12"/>
  <c r="G28" i="12"/>
  <c r="Z26" i="12"/>
  <c r="Y26" i="12"/>
  <c r="R26" i="12"/>
  <c r="Q26" i="12"/>
  <c r="Q27" i="12"/>
  <c r="Q28" i="12"/>
  <c r="P26" i="12"/>
  <c r="P27" i="12"/>
  <c r="X27" i="12"/>
  <c r="O26" i="12"/>
  <c r="O27" i="12"/>
  <c r="N26" i="12"/>
  <c r="M26" i="12"/>
  <c r="U26" i="12"/>
  <c r="J26" i="12"/>
  <c r="I26" i="12"/>
  <c r="H26" i="12"/>
  <c r="G26" i="12"/>
  <c r="F26" i="12"/>
  <c r="E26" i="12"/>
  <c r="D26" i="12"/>
  <c r="Y22" i="12"/>
  <c r="X22" i="12"/>
  <c r="R22" i="12"/>
  <c r="Z22" i="12"/>
  <c r="Q22" i="12"/>
  <c r="Q38" i="12"/>
  <c r="Q39" i="12"/>
  <c r="P22" i="12"/>
  <c r="P38" i="12"/>
  <c r="X38" i="12"/>
  <c r="O22" i="12"/>
  <c r="O38" i="12"/>
  <c r="N22" i="12"/>
  <c r="V22" i="12"/>
  <c r="M22" i="12"/>
  <c r="U22" i="12"/>
  <c r="Q21" i="12"/>
  <c r="Y21" i="12"/>
  <c r="P21" i="12"/>
  <c r="X21" i="12"/>
  <c r="O20" i="12"/>
  <c r="W20" i="12"/>
  <c r="N20" i="12"/>
  <c r="V20" i="12"/>
  <c r="Z19" i="12"/>
  <c r="W19" i="12"/>
  <c r="R19" i="12"/>
  <c r="R21" i="12"/>
  <c r="Z21" i="12"/>
  <c r="Q19" i="12"/>
  <c r="Y19" i="12"/>
  <c r="P19" i="12"/>
  <c r="O19" i="12"/>
  <c r="O21" i="12"/>
  <c r="W21" i="12"/>
  <c r="N19" i="12"/>
  <c r="N21" i="12"/>
  <c r="V21" i="12"/>
  <c r="M19" i="12"/>
  <c r="M21" i="12"/>
  <c r="U21" i="12"/>
  <c r="Z17" i="12"/>
  <c r="Y17" i="12"/>
  <c r="X17" i="12"/>
  <c r="W17" i="12"/>
  <c r="V17" i="12"/>
  <c r="U17" i="12"/>
  <c r="R17" i="12"/>
  <c r="Q17" i="12"/>
  <c r="P17" i="12"/>
  <c r="O17" i="12"/>
  <c r="N17" i="12"/>
  <c r="M17" i="12"/>
  <c r="L16" i="12"/>
  <c r="Z13" i="12"/>
  <c r="Y13" i="12"/>
  <c r="X13" i="12"/>
  <c r="W13" i="12"/>
  <c r="V13" i="12"/>
  <c r="U13" i="12"/>
  <c r="R13" i="12"/>
  <c r="Q13" i="12"/>
  <c r="P13" i="12"/>
  <c r="O13" i="12"/>
  <c r="N13" i="12"/>
  <c r="M13" i="12"/>
  <c r="E13" i="12"/>
  <c r="E12" i="12"/>
  <c r="E11" i="12"/>
  <c r="B11" i="12"/>
  <c r="I61" i="12"/>
  <c r="I59" i="12"/>
  <c r="M57" i="12"/>
  <c r="U56" i="12"/>
  <c r="O28" i="12"/>
  <c r="W27" i="12"/>
  <c r="H31" i="12"/>
  <c r="H33" i="12"/>
  <c r="W55" i="12"/>
  <c r="O56" i="12"/>
  <c r="G31" i="12"/>
  <c r="G33" i="12"/>
  <c r="Y28" i="12"/>
  <c r="Q29" i="12"/>
  <c r="W38" i="12"/>
  <c r="O39" i="12"/>
  <c r="O35" i="12"/>
  <c r="Q40" i="12"/>
  <c r="Y39" i="12"/>
  <c r="W79" i="12"/>
  <c r="O80" i="12"/>
  <c r="M23" i="12"/>
  <c r="P39" i="12"/>
  <c r="P55" i="12"/>
  <c r="Z75" i="12"/>
  <c r="R83" i="12"/>
  <c r="R77" i="12"/>
  <c r="Z77" i="12"/>
  <c r="N95" i="12"/>
  <c r="N91" i="12"/>
  <c r="V94" i="12"/>
  <c r="Q86" i="12"/>
  <c r="Y85" i="12"/>
  <c r="Y83" i="12"/>
  <c r="Q20" i="12"/>
  <c r="Y20" i="12"/>
  <c r="Q23" i="12"/>
  <c r="Y27" i="12"/>
  <c r="R28" i="12"/>
  <c r="Z38" i="12"/>
  <c r="R39" i="12"/>
  <c r="M66" i="12"/>
  <c r="U50" i="12"/>
  <c r="M51" i="12"/>
  <c r="G56" i="12"/>
  <c r="J55" i="12"/>
  <c r="J56" i="12"/>
  <c r="H55" i="12"/>
  <c r="Q59" i="12"/>
  <c r="E61" i="12"/>
  <c r="Q66" i="12"/>
  <c r="R68" i="12"/>
  <c r="P28" i="12"/>
  <c r="M38" i="12"/>
  <c r="X19" i="12"/>
  <c r="P20" i="12"/>
  <c r="X20" i="12"/>
  <c r="R20" i="12"/>
  <c r="Z20" i="12"/>
  <c r="R35" i="12"/>
  <c r="R23" i="12"/>
  <c r="W26" i="12"/>
  <c r="I33" i="12"/>
  <c r="U55" i="12"/>
  <c r="W122" i="12"/>
  <c r="O123" i="12"/>
  <c r="O119" i="12"/>
  <c r="U19" i="12"/>
  <c r="J28" i="12"/>
  <c r="X26" i="12"/>
  <c r="M27" i="12"/>
  <c r="Q35" i="12"/>
  <c r="M63" i="12"/>
  <c r="M48" i="12"/>
  <c r="U48" i="12"/>
  <c r="M49" i="12"/>
  <c r="U49" i="12"/>
  <c r="W66" i="12"/>
  <c r="O67" i="12"/>
  <c r="Z51" i="12"/>
  <c r="Z52" i="12"/>
  <c r="U54" i="12"/>
  <c r="F55" i="12"/>
  <c r="F56" i="12"/>
  <c r="R64" i="12"/>
  <c r="O112" i="12"/>
  <c r="W111" i="12"/>
  <c r="V26" i="12"/>
  <c r="N27" i="12"/>
  <c r="W51" i="12"/>
  <c r="O52" i="12"/>
  <c r="M20" i="12"/>
  <c r="U20" i="12"/>
  <c r="O23" i="12"/>
  <c r="Q51" i="12"/>
  <c r="P23" i="12"/>
  <c r="P35" i="12"/>
  <c r="P48" i="12"/>
  <c r="X48" i="12"/>
  <c r="N51" i="12"/>
  <c r="N66" i="12"/>
  <c r="H56" i="12"/>
  <c r="Z54" i="12"/>
  <c r="R55" i="12"/>
  <c r="W22" i="12"/>
  <c r="P67" i="12"/>
  <c r="X66" i="12"/>
  <c r="Y57" i="12"/>
  <c r="R79" i="12"/>
  <c r="R94" i="12"/>
  <c r="R91" i="12"/>
  <c r="P80" i="12"/>
  <c r="X79" i="12"/>
  <c r="Y84" i="12"/>
  <c r="W75" i="12"/>
  <c r="O95" i="12"/>
  <c r="O83" i="12"/>
  <c r="O91" i="12"/>
  <c r="O77" i="12"/>
  <c r="W77" i="12"/>
  <c r="O76" i="12"/>
  <c r="W76" i="12"/>
  <c r="V82" i="12"/>
  <c r="N79" i="12"/>
  <c r="N83" i="12"/>
  <c r="G83" i="12"/>
  <c r="G84" i="12"/>
  <c r="F83" i="12"/>
  <c r="F84" i="12"/>
  <c r="J83" i="12"/>
  <c r="J84" i="12"/>
  <c r="I83" i="12"/>
  <c r="I84" i="12"/>
  <c r="E83" i="12"/>
  <c r="E84" i="12"/>
  <c r="H83" i="12"/>
  <c r="H84" i="12"/>
  <c r="E28" i="12"/>
  <c r="P63" i="12"/>
  <c r="P49" i="12"/>
  <c r="X49" i="12"/>
  <c r="P51" i="12"/>
  <c r="V55" i="12"/>
  <c r="N56" i="12"/>
  <c r="O64" i="12"/>
  <c r="W63" i="12"/>
  <c r="M85" i="12"/>
  <c r="U84" i="12"/>
  <c r="N23" i="12"/>
  <c r="N38" i="12"/>
  <c r="V119" i="12"/>
  <c r="N120" i="12"/>
  <c r="V19" i="12"/>
  <c r="Q76" i="12"/>
  <c r="Y76" i="12"/>
  <c r="P85" i="12"/>
  <c r="U92" i="12"/>
  <c r="V123" i="12"/>
  <c r="N124" i="12"/>
  <c r="P108" i="12"/>
  <c r="X107" i="12"/>
  <c r="E112" i="12"/>
  <c r="F27" i="12"/>
  <c r="F28" i="12"/>
  <c r="Q63" i="12"/>
  <c r="Q77" i="12"/>
  <c r="Y77" i="12"/>
  <c r="U96" i="12"/>
  <c r="Y112" i="12"/>
  <c r="Q113" i="12"/>
  <c r="F115" i="12"/>
  <c r="F117" i="12"/>
  <c r="P124" i="12"/>
  <c r="X123" i="12"/>
  <c r="X78" i="12"/>
  <c r="P94" i="12"/>
  <c r="H112" i="12"/>
  <c r="Z111" i="12"/>
  <c r="R112" i="12"/>
  <c r="P120" i="12"/>
  <c r="X119" i="12"/>
  <c r="U91" i="12"/>
  <c r="I115" i="12"/>
  <c r="I117" i="12"/>
  <c r="V113" i="12"/>
  <c r="N114" i="12"/>
  <c r="M122" i="12"/>
  <c r="U106" i="12"/>
  <c r="M107" i="12"/>
  <c r="Y82" i="12"/>
  <c r="U83" i="12"/>
  <c r="Z110" i="12"/>
  <c r="J111" i="12"/>
  <c r="J112" i="12"/>
  <c r="V111" i="12"/>
  <c r="M119" i="12"/>
  <c r="Q122" i="12"/>
  <c r="Q94" i="12"/>
  <c r="M104" i="12"/>
  <c r="U104" i="12"/>
  <c r="P105" i="12"/>
  <c r="X105" i="12"/>
  <c r="N107" i="12"/>
  <c r="M111" i="12"/>
  <c r="R122" i="12"/>
  <c r="U103" i="12"/>
  <c r="V106" i="12"/>
  <c r="O107" i="12"/>
  <c r="P104" i="12"/>
  <c r="X104" i="12"/>
  <c r="Q107" i="12"/>
  <c r="P111" i="12"/>
  <c r="P76" i="12"/>
  <c r="X76" i="12"/>
  <c r="Q79" i="12"/>
  <c r="Q104" i="12"/>
  <c r="Y104" i="12"/>
  <c r="R107" i="12"/>
  <c r="G111" i="12"/>
  <c r="G112" i="12"/>
  <c r="R119" i="12"/>
  <c r="G87" i="12"/>
  <c r="G89" i="12"/>
  <c r="G117" i="12"/>
  <c r="G115" i="12"/>
  <c r="F31" i="12"/>
  <c r="F33" i="12"/>
  <c r="H87" i="12"/>
  <c r="H89" i="12"/>
  <c r="F89" i="12"/>
  <c r="F87" i="12"/>
  <c r="R92" i="12"/>
  <c r="Z91" i="12"/>
  <c r="J59" i="12"/>
  <c r="J61" i="12"/>
  <c r="Y107" i="12"/>
  <c r="Q108" i="12"/>
  <c r="N125" i="12"/>
  <c r="V125" i="12"/>
  <c r="V124" i="12"/>
  <c r="N121" i="12"/>
  <c r="V121" i="12"/>
  <c r="V120" i="12"/>
  <c r="N57" i="12"/>
  <c r="V56" i="12"/>
  <c r="R120" i="12"/>
  <c r="Z119" i="12"/>
  <c r="J89" i="12"/>
  <c r="J87" i="12"/>
  <c r="W91" i="12"/>
  <c r="O92" i="12"/>
  <c r="R80" i="12"/>
  <c r="Z79" i="12"/>
  <c r="V66" i="12"/>
  <c r="N67" i="12"/>
  <c r="N63" i="12"/>
  <c r="O53" i="12"/>
  <c r="W53" i="12"/>
  <c r="W52" i="12"/>
  <c r="Q36" i="12"/>
  <c r="Y35" i="12"/>
  <c r="M39" i="12"/>
  <c r="U38" i="12"/>
  <c r="N92" i="12"/>
  <c r="V91" i="12"/>
  <c r="M24" i="12"/>
  <c r="U23" i="12"/>
  <c r="X28" i="12"/>
  <c r="P29" i="12"/>
  <c r="G61" i="12"/>
  <c r="G59" i="12"/>
  <c r="Y29" i="12"/>
  <c r="Q30" i="12"/>
  <c r="R108" i="12"/>
  <c r="Z107" i="12"/>
  <c r="Y122" i="12"/>
  <c r="Q123" i="12"/>
  <c r="Q119" i="12"/>
  <c r="X120" i="12"/>
  <c r="P121" i="12"/>
  <c r="X121" i="12"/>
  <c r="Y63" i="12"/>
  <c r="Q64" i="12"/>
  <c r="X85" i="12"/>
  <c r="P86" i="12"/>
  <c r="V23" i="12"/>
  <c r="N24" i="12"/>
  <c r="W95" i="12"/>
  <c r="O96" i="12"/>
  <c r="N28" i="12"/>
  <c r="V27" i="12"/>
  <c r="M35" i="12"/>
  <c r="U51" i="12"/>
  <c r="M52" i="12"/>
  <c r="U107" i="12"/>
  <c r="M108" i="12"/>
  <c r="X124" i="12"/>
  <c r="P125" i="12"/>
  <c r="X125" i="12"/>
  <c r="X51" i="12"/>
  <c r="P52" i="12"/>
  <c r="N52" i="12"/>
  <c r="V51" i="12"/>
  <c r="N96" i="12"/>
  <c r="V95" i="12"/>
  <c r="U119" i="12"/>
  <c r="M120" i="12"/>
  <c r="U122" i="12"/>
  <c r="M123" i="12"/>
  <c r="Z112" i="12"/>
  <c r="R113" i="12"/>
  <c r="P64" i="12"/>
  <c r="X63" i="12"/>
  <c r="N84" i="12"/>
  <c r="V83" i="12"/>
  <c r="X67" i="12"/>
  <c r="P68" i="12"/>
  <c r="P36" i="12"/>
  <c r="X35" i="12"/>
  <c r="O68" i="12"/>
  <c r="W67" i="12"/>
  <c r="J31" i="12"/>
  <c r="J33" i="12"/>
  <c r="R24" i="12"/>
  <c r="Z23" i="12"/>
  <c r="Z68" i="12"/>
  <c r="R69" i="12"/>
  <c r="Z69" i="12"/>
  <c r="Z83" i="12"/>
  <c r="R84" i="12"/>
  <c r="O29" i="12"/>
  <c r="W28" i="12"/>
  <c r="O108" i="12"/>
  <c r="W107" i="12"/>
  <c r="Q95" i="12"/>
  <c r="Y94" i="12"/>
  <c r="N39" i="12"/>
  <c r="V38" i="12"/>
  <c r="N35" i="12"/>
  <c r="W83" i="12"/>
  <c r="O84" i="12"/>
  <c r="M28" i="12"/>
  <c r="U27" i="12"/>
  <c r="Y23" i="12"/>
  <c r="Q24" i="12"/>
  <c r="W80" i="12"/>
  <c r="O81" i="12"/>
  <c r="W81" i="12"/>
  <c r="Q80" i="12"/>
  <c r="Y79" i="12"/>
  <c r="Z122" i="12"/>
  <c r="R123" i="12"/>
  <c r="N115" i="12"/>
  <c r="V114" i="12"/>
  <c r="Y113" i="12"/>
  <c r="Q114" i="12"/>
  <c r="E115" i="12"/>
  <c r="E117" i="12"/>
  <c r="Q91" i="12"/>
  <c r="M86" i="12"/>
  <c r="U85" i="12"/>
  <c r="E33" i="12"/>
  <c r="E31" i="12"/>
  <c r="N80" i="12"/>
  <c r="V79" i="12"/>
  <c r="X23" i="12"/>
  <c r="P24" i="12"/>
  <c r="R36" i="12"/>
  <c r="Z35" i="12"/>
  <c r="Q67" i="12"/>
  <c r="Y66" i="12"/>
  <c r="M67" i="12"/>
  <c r="U66" i="12"/>
  <c r="Y40" i="12"/>
  <c r="Q41" i="12"/>
  <c r="Y41" i="12"/>
  <c r="J115" i="12"/>
  <c r="J117" i="12"/>
  <c r="H115" i="12"/>
  <c r="H117" i="12"/>
  <c r="R56" i="12"/>
  <c r="Z55" i="12"/>
  <c r="Q52" i="12"/>
  <c r="Y51" i="12"/>
  <c r="W112" i="12"/>
  <c r="O113" i="12"/>
  <c r="O120" i="12"/>
  <c r="W119" i="12"/>
  <c r="R40" i="12"/>
  <c r="Z39" i="12"/>
  <c r="Y86" i="12"/>
  <c r="Q87" i="12"/>
  <c r="W35" i="12"/>
  <c r="O36" i="12"/>
  <c r="U57" i="12"/>
  <c r="M58" i="12"/>
  <c r="U111" i="12"/>
  <c r="M112" i="12"/>
  <c r="P112" i="12"/>
  <c r="X111" i="12"/>
  <c r="V107" i="12"/>
  <c r="N108" i="12"/>
  <c r="X94" i="12"/>
  <c r="P91" i="12"/>
  <c r="P95" i="12"/>
  <c r="X108" i="12"/>
  <c r="P109" i="12"/>
  <c r="X109" i="12"/>
  <c r="W64" i="12"/>
  <c r="O65" i="12"/>
  <c r="W65" i="12"/>
  <c r="E87" i="12"/>
  <c r="E89" i="12"/>
  <c r="X80" i="12"/>
  <c r="P81" i="12"/>
  <c r="X81" i="12"/>
  <c r="W23" i="12"/>
  <c r="O24" i="12"/>
  <c r="R65" i="12"/>
  <c r="Z65" i="12"/>
  <c r="Z64" i="12"/>
  <c r="O124" i="12"/>
  <c r="W123" i="12"/>
  <c r="Q60" i="12"/>
  <c r="Y59" i="12"/>
  <c r="P56" i="12"/>
  <c r="X55" i="12"/>
  <c r="W39" i="12"/>
  <c r="O40" i="12"/>
  <c r="W56" i="12"/>
  <c r="O57" i="12"/>
  <c r="I87" i="12"/>
  <c r="I89" i="12"/>
  <c r="R95" i="12"/>
  <c r="Z94" i="12"/>
  <c r="H61" i="12"/>
  <c r="H59" i="12"/>
  <c r="F61" i="12"/>
  <c r="F59" i="12"/>
  <c r="M64" i="12"/>
  <c r="U63" i="12"/>
  <c r="R29" i="12"/>
  <c r="Z28" i="12"/>
  <c r="P40" i="12"/>
  <c r="X39" i="12"/>
  <c r="U112" i="12"/>
  <c r="M113" i="12"/>
  <c r="Q81" i="12"/>
  <c r="Y81" i="12"/>
  <c r="Y80" i="12"/>
  <c r="V28" i="12"/>
  <c r="N29" i="12"/>
  <c r="Z40" i="12"/>
  <c r="R41" i="12"/>
  <c r="Z41" i="12"/>
  <c r="R57" i="12"/>
  <c r="Z56" i="12"/>
  <c r="N81" i="12"/>
  <c r="V81" i="12"/>
  <c r="V80" i="12"/>
  <c r="O30" i="12"/>
  <c r="W29" i="12"/>
  <c r="N85" i="12"/>
  <c r="V84" i="12"/>
  <c r="N93" i="12"/>
  <c r="V93" i="12"/>
  <c r="V92" i="12"/>
  <c r="V67" i="12"/>
  <c r="N68" i="12"/>
  <c r="U64" i="12"/>
  <c r="M65" i="12"/>
  <c r="U65" i="12"/>
  <c r="Q61" i="12"/>
  <c r="Y61" i="12"/>
  <c r="Y60" i="12"/>
  <c r="X91" i="12"/>
  <c r="P92" i="12"/>
  <c r="M59" i="12"/>
  <c r="U58" i="12"/>
  <c r="R85" i="12"/>
  <c r="Z84" i="12"/>
  <c r="U108" i="12"/>
  <c r="M109" i="12"/>
  <c r="U109" i="12"/>
  <c r="Z120" i="12"/>
  <c r="R121" i="12"/>
  <c r="Z121" i="12"/>
  <c r="M68" i="12"/>
  <c r="U67" i="12"/>
  <c r="Y114" i="12"/>
  <c r="Q115" i="12"/>
  <c r="V35" i="12"/>
  <c r="N36" i="12"/>
  <c r="W96" i="12"/>
  <c r="O97" i="12"/>
  <c r="W97" i="12"/>
  <c r="Y108" i="12"/>
  <c r="Q109" i="12"/>
  <c r="Y109" i="12"/>
  <c r="W57" i="12"/>
  <c r="O58" i="12"/>
  <c r="W120" i="12"/>
  <c r="O121" i="12"/>
  <c r="W121" i="12"/>
  <c r="Q68" i="12"/>
  <c r="Y67" i="12"/>
  <c r="Q25" i="12"/>
  <c r="Y25" i="12"/>
  <c r="Y24" i="12"/>
  <c r="V39" i="12"/>
  <c r="N40" i="12"/>
  <c r="W68" i="12"/>
  <c r="O69" i="12"/>
  <c r="W69" i="12"/>
  <c r="P65" i="12"/>
  <c r="X65" i="12"/>
  <c r="X64" i="12"/>
  <c r="N97" i="12"/>
  <c r="V97" i="12"/>
  <c r="V96" i="12"/>
  <c r="N25" i="12"/>
  <c r="V25" i="12"/>
  <c r="V24" i="12"/>
  <c r="Y119" i="12"/>
  <c r="Q120" i="12"/>
  <c r="M40" i="12"/>
  <c r="U39" i="12"/>
  <c r="R96" i="12"/>
  <c r="Z95" i="12"/>
  <c r="N64" i="12"/>
  <c r="V63" i="12"/>
  <c r="W124" i="12"/>
  <c r="O125" i="12"/>
  <c r="W125" i="12"/>
  <c r="N109" i="12"/>
  <c r="V109" i="12"/>
  <c r="V108" i="12"/>
  <c r="R114" i="12"/>
  <c r="Z113" i="12"/>
  <c r="Y123" i="12"/>
  <c r="Q124" i="12"/>
  <c r="O41" i="12"/>
  <c r="W41" i="12"/>
  <c r="W40" i="12"/>
  <c r="Z36" i="12"/>
  <c r="R37" i="12"/>
  <c r="Z37" i="12"/>
  <c r="M87" i="12"/>
  <c r="U86" i="12"/>
  <c r="R124" i="12"/>
  <c r="Z123" i="12"/>
  <c r="Q96" i="12"/>
  <c r="Y95" i="12"/>
  <c r="X36" i="12"/>
  <c r="P37" i="12"/>
  <c r="X37" i="12"/>
  <c r="N53" i="12"/>
  <c r="V53" i="12"/>
  <c r="V52" i="12"/>
  <c r="X86" i="12"/>
  <c r="P87" i="12"/>
  <c r="Q37" i="12"/>
  <c r="Y37" i="12"/>
  <c r="Y36" i="12"/>
  <c r="W92" i="12"/>
  <c r="O93" i="12"/>
  <c r="W93" i="12"/>
  <c r="Z29" i="12"/>
  <c r="R30" i="12"/>
  <c r="U120" i="12"/>
  <c r="M121" i="12"/>
  <c r="U121" i="12"/>
  <c r="Y30" i="12"/>
  <c r="Q31" i="12"/>
  <c r="W36" i="12"/>
  <c r="O37" i="12"/>
  <c r="W37" i="12"/>
  <c r="X29" i="12"/>
  <c r="P30" i="12"/>
  <c r="Z80" i="12"/>
  <c r="R81" i="12"/>
  <c r="Z81" i="12"/>
  <c r="X40" i="12"/>
  <c r="P41" i="12"/>
  <c r="X41" i="12"/>
  <c r="Y87" i="12"/>
  <c r="Q88" i="12"/>
  <c r="X24" i="12"/>
  <c r="P25" i="12"/>
  <c r="X25" i="12"/>
  <c r="Q92" i="12"/>
  <c r="Y91" i="12"/>
  <c r="U28" i="12"/>
  <c r="M29" i="12"/>
  <c r="P69" i="12"/>
  <c r="X69" i="12"/>
  <c r="X68" i="12"/>
  <c r="U123" i="12"/>
  <c r="M124" i="12"/>
  <c r="X52" i="12"/>
  <c r="P53" i="12"/>
  <c r="X53" i="12"/>
  <c r="U35" i="12"/>
  <c r="M36" i="12"/>
  <c r="R93" i="12"/>
  <c r="Z93" i="12"/>
  <c r="Z92" i="12"/>
  <c r="X56" i="12"/>
  <c r="P57" i="12"/>
  <c r="X95" i="12"/>
  <c r="P96" i="12"/>
  <c r="O114" i="12"/>
  <c r="W113" i="12"/>
  <c r="V115" i="12"/>
  <c r="N116" i="12"/>
  <c r="M53" i="12"/>
  <c r="U53" i="12"/>
  <c r="U52" i="12"/>
  <c r="N58" i="12"/>
  <c r="V57" i="12"/>
  <c r="O25" i="12"/>
  <c r="W25" i="12"/>
  <c r="W24" i="12"/>
  <c r="X112" i="12"/>
  <c r="P113" i="12"/>
  <c r="Y52" i="12"/>
  <c r="Q53" i="12"/>
  <c r="Y53" i="12"/>
  <c r="W84" i="12"/>
  <c r="O85" i="12"/>
  <c r="W108" i="12"/>
  <c r="O109" i="12"/>
  <c r="W109" i="12"/>
  <c r="Z24" i="12"/>
  <c r="R25" i="12"/>
  <c r="Z25" i="12"/>
  <c r="Q65" i="12"/>
  <c r="Y65" i="12"/>
  <c r="Y64" i="12"/>
  <c r="Z108" i="12"/>
  <c r="R109" i="12"/>
  <c r="Z109" i="12"/>
  <c r="U24" i="12"/>
  <c r="M25" i="12"/>
  <c r="U25" i="12"/>
  <c r="M41" i="12"/>
  <c r="U41" i="12"/>
  <c r="U40" i="12"/>
  <c r="Q69" i="12"/>
  <c r="Y69" i="12"/>
  <c r="Y68" i="12"/>
  <c r="R58" i="12"/>
  <c r="Z57" i="12"/>
  <c r="M37" i="12"/>
  <c r="U37" i="12"/>
  <c r="U36" i="12"/>
  <c r="U29" i="12"/>
  <c r="M30" i="12"/>
  <c r="Q32" i="12"/>
  <c r="Y31" i="12"/>
  <c r="Y120" i="12"/>
  <c r="Q121" i="12"/>
  <c r="Y121" i="12"/>
  <c r="N37" i="12"/>
  <c r="V37" i="12"/>
  <c r="V36" i="12"/>
  <c r="W114" i="12"/>
  <c r="O115" i="12"/>
  <c r="N86" i="12"/>
  <c r="V85" i="12"/>
  <c r="W85" i="12"/>
  <c r="O86" i="12"/>
  <c r="X96" i="12"/>
  <c r="P97" i="12"/>
  <c r="X97" i="12"/>
  <c r="X87" i="12"/>
  <c r="P88" i="12"/>
  <c r="Y124" i="12"/>
  <c r="Q125" i="12"/>
  <c r="Y125" i="12"/>
  <c r="N41" i="12"/>
  <c r="V41" i="12"/>
  <c r="V40" i="12"/>
  <c r="O59" i="12"/>
  <c r="W58" i="12"/>
  <c r="Q116" i="12"/>
  <c r="Y115" i="12"/>
  <c r="N30" i="12"/>
  <c r="V29" i="12"/>
  <c r="Q97" i="12"/>
  <c r="Y97" i="12"/>
  <c r="Y96" i="12"/>
  <c r="V58" i="12"/>
  <c r="N59" i="12"/>
  <c r="Q93" i="12"/>
  <c r="Y93" i="12"/>
  <c r="Y92" i="12"/>
  <c r="Z124" i="12"/>
  <c r="R125" i="12"/>
  <c r="Z125" i="12"/>
  <c r="V64" i="12"/>
  <c r="N65" i="12"/>
  <c r="V65" i="12"/>
  <c r="R86" i="12"/>
  <c r="Z85" i="12"/>
  <c r="W30" i="12"/>
  <c r="O31" i="12"/>
  <c r="X57" i="12"/>
  <c r="P58" i="12"/>
  <c r="X30" i="12"/>
  <c r="P31" i="12"/>
  <c r="V68" i="12"/>
  <c r="N69" i="12"/>
  <c r="V69" i="12"/>
  <c r="U87" i="12"/>
  <c r="M88" i="12"/>
  <c r="Z114" i="12"/>
  <c r="R115" i="12"/>
  <c r="R97" i="12"/>
  <c r="Z97" i="12"/>
  <c r="Z96" i="12"/>
  <c r="M69" i="12"/>
  <c r="U69" i="12"/>
  <c r="U68" i="12"/>
  <c r="M60" i="12"/>
  <c r="U59" i="12"/>
  <c r="U124" i="12"/>
  <c r="M125" i="12"/>
  <c r="U125" i="12"/>
  <c r="R31" i="12"/>
  <c r="Z30" i="12"/>
  <c r="P114" i="12"/>
  <c r="X113" i="12"/>
  <c r="N117" i="12"/>
  <c r="V117" i="12"/>
  <c r="V116" i="12"/>
  <c r="Y88" i="12"/>
  <c r="Q89" i="12"/>
  <c r="Y89" i="12"/>
  <c r="X92" i="12"/>
  <c r="P93" i="12"/>
  <c r="X93" i="12"/>
  <c r="U113" i="12"/>
  <c r="M114" i="12"/>
  <c r="X88" i="12"/>
  <c r="P89" i="12"/>
  <c r="X89" i="12"/>
  <c r="M115" i="12"/>
  <c r="U114" i="12"/>
  <c r="N60" i="12"/>
  <c r="V59" i="12"/>
  <c r="X114" i="12"/>
  <c r="P115" i="12"/>
  <c r="R87" i="12"/>
  <c r="Z86" i="12"/>
  <c r="O60" i="12"/>
  <c r="W59" i="12"/>
  <c r="U88" i="12"/>
  <c r="M89" i="12"/>
  <c r="U89" i="12"/>
  <c r="R32" i="12"/>
  <c r="Z31" i="12"/>
  <c r="R59" i="12"/>
  <c r="Z58" i="12"/>
  <c r="P32" i="12"/>
  <c r="X31" i="12"/>
  <c r="W86" i="12"/>
  <c r="O87" i="12"/>
  <c r="Z115" i="12"/>
  <c r="R116" i="12"/>
  <c r="X58" i="12"/>
  <c r="P59" i="12"/>
  <c r="V30" i="12"/>
  <c r="N31" i="12"/>
  <c r="N87" i="12"/>
  <c r="V86" i="12"/>
  <c r="Y32" i="12"/>
  <c r="Q33" i="12"/>
  <c r="Y33" i="12"/>
  <c r="W31" i="12"/>
  <c r="O32" i="12"/>
  <c r="W115" i="12"/>
  <c r="O116" i="12"/>
  <c r="M31" i="12"/>
  <c r="U30" i="12"/>
  <c r="M61" i="12"/>
  <c r="U61" i="12"/>
  <c r="U60" i="12"/>
  <c r="Y116" i="12"/>
  <c r="Q117" i="12"/>
  <c r="Y117" i="12"/>
  <c r="Z116" i="12"/>
  <c r="R117" i="12"/>
  <c r="Z117" i="12"/>
  <c r="P116" i="12"/>
  <c r="X115" i="12"/>
  <c r="Z32" i="12"/>
  <c r="R33" i="12"/>
  <c r="Z33" i="12"/>
  <c r="O88" i="12"/>
  <c r="W87" i="12"/>
  <c r="R60" i="12"/>
  <c r="Z59" i="12"/>
  <c r="U31" i="12"/>
  <c r="M32" i="12"/>
  <c r="N88" i="12"/>
  <c r="V87" i="12"/>
  <c r="V60" i="12"/>
  <c r="N61" i="12"/>
  <c r="V61" i="12"/>
  <c r="R88" i="12"/>
  <c r="Z87" i="12"/>
  <c r="O117" i="12"/>
  <c r="W117" i="12"/>
  <c r="W116" i="12"/>
  <c r="V31" i="12"/>
  <c r="N32" i="12"/>
  <c r="X32" i="12"/>
  <c r="P33" i="12"/>
  <c r="X33" i="12"/>
  <c r="W60" i="12"/>
  <c r="O61" i="12"/>
  <c r="W61" i="12"/>
  <c r="U115" i="12"/>
  <c r="M116" i="12"/>
  <c r="O33" i="12"/>
  <c r="W33" i="12"/>
  <c r="W32" i="12"/>
  <c r="P60" i="12"/>
  <c r="X59" i="12"/>
  <c r="X60" i="12"/>
  <c r="P61" i="12"/>
  <c r="X61" i="12"/>
  <c r="O89" i="12"/>
  <c r="W89" i="12"/>
  <c r="W88" i="12"/>
  <c r="N33" i="12"/>
  <c r="V33" i="12"/>
  <c r="V32" i="12"/>
  <c r="N89" i="12"/>
  <c r="V89" i="12"/>
  <c r="V88" i="12"/>
  <c r="M117" i="12"/>
  <c r="U117" i="12"/>
  <c r="U116" i="12"/>
  <c r="M33" i="12"/>
  <c r="U33" i="12"/>
  <c r="U32" i="12"/>
  <c r="X116" i="12"/>
  <c r="P117" i="12"/>
  <c r="X117" i="12"/>
  <c r="Z88" i="12"/>
  <c r="R89" i="12"/>
  <c r="Z89" i="12"/>
  <c r="R61" i="12"/>
  <c r="Z61" i="12"/>
  <c r="Z60" i="12"/>
  <c r="D55" i="1"/>
  <c r="D56" i="1"/>
  <c r="D57" i="1"/>
  <c r="D58" i="1"/>
  <c r="D54" i="1"/>
  <c r="F54" i="1"/>
  <c r="D60" i="1"/>
  <c r="H60" i="1"/>
  <c r="D59" i="1"/>
  <c r="G59" i="1"/>
  <c r="I60" i="1"/>
  <c r="J59" i="1"/>
  <c r="J60" i="1"/>
  <c r="I59" i="1"/>
  <c r="F60" i="1"/>
  <c r="F59" i="1"/>
  <c r="I57" i="1"/>
  <c r="J58" i="1"/>
  <c r="G55" i="1"/>
  <c r="H56" i="1"/>
  <c r="G60" i="1"/>
  <c r="H59" i="1"/>
  <c r="J61" i="1"/>
  <c r="I61" i="1"/>
  <c r="F61" i="1"/>
  <c r="G61" i="1"/>
  <c r="H61" i="1"/>
</calcChain>
</file>

<file path=xl/comments1.xml><?xml version="1.0" encoding="utf-8"?>
<comments xmlns="http://schemas.openxmlformats.org/spreadsheetml/2006/main">
  <authors>
    <author>Priska</author>
  </authors>
  <commentList>
    <comment ref="B15" authorId="0" shapeId="0">
      <text>
        <r>
          <rPr>
            <b/>
            <sz val="9"/>
            <color indexed="81"/>
            <rFont val="Tahoma"/>
            <family val="2"/>
          </rPr>
          <t xml:space="preserve">NOTE: </t>
        </r>
        <r>
          <rPr>
            <sz val="9"/>
            <color indexed="81"/>
            <rFont val="Tahoma"/>
            <family val="2"/>
          </rPr>
          <t>your PI will receive an email when UWPR personnel schedules instrument time</t>
        </r>
      </text>
    </comment>
  </commentList>
</comments>
</file>

<file path=xl/sharedStrings.xml><?xml version="1.0" encoding="utf-8"?>
<sst xmlns="http://schemas.openxmlformats.org/spreadsheetml/2006/main" count="458" uniqueCount="302">
  <si>
    <t>Submission Date</t>
  </si>
  <si>
    <t>Submitted by</t>
  </si>
  <si>
    <t>Phone</t>
  </si>
  <si>
    <t>Project #</t>
  </si>
  <si>
    <t>Budget or PO #</t>
  </si>
  <si>
    <t>Sample information</t>
  </si>
  <si>
    <t>Brief description:</t>
  </si>
  <si>
    <t>Concentration (µg or µg/µl)</t>
  </si>
  <si>
    <t>Method of Purification</t>
  </si>
  <si>
    <t>Amino Acids Modified:</t>
  </si>
  <si>
    <t>Taxonomy (species):</t>
  </si>
  <si>
    <t>Short</t>
  </si>
  <si>
    <t>Medium</t>
  </si>
  <si>
    <t>Long</t>
  </si>
  <si>
    <t>Resolution:</t>
  </si>
  <si>
    <t>Sample’s Return Requested?</t>
  </si>
  <si>
    <t xml:space="preserve">Sample Format (please select): </t>
  </si>
  <si>
    <t>Email address:</t>
  </si>
  <si>
    <t xml:space="preserve">Only samples ready for mass spectrometry analysis are accepted. At this time we do not offer any sample preparation. </t>
  </si>
  <si>
    <t>µg/µl</t>
  </si>
  <si>
    <t>Gradient information:</t>
  </si>
  <si>
    <t>Full scan</t>
  </si>
  <si>
    <t>m/z range:</t>
  </si>
  <si>
    <t>MS/MS scan</t>
  </si>
  <si>
    <t>Specify and additional settings or scans:</t>
  </si>
  <si>
    <t>Extra long</t>
  </si>
  <si>
    <t>Database Search Information</t>
  </si>
  <si>
    <t xml:space="preserve">Database search performed by UWPR? </t>
  </si>
  <si>
    <t>salt tolerances</t>
  </si>
  <si>
    <t>detergent tolerances</t>
  </si>
  <si>
    <t>plastics</t>
  </si>
  <si>
    <t>glassware previously exposed to detergents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</si>
  <si>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</si>
  <si>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</si>
  <si>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</si>
  <si>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</si>
  <si>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</si>
  <si>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</si>
  <si>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</si>
  <si>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</si>
  <si>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</si>
  <si>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</si>
  <si>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</si>
  <si>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</si>
  <si>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</si>
  <si>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</si>
  <si>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</si>
  <si>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</si>
  <si>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</si>
  <si>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aa</t>
  </si>
  <si>
    <t>http://masspec.scripps.edu/services/proteomics/images/saltbuffer.pdf</t>
  </si>
  <si>
    <t>Before submitting any samples:</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</si>
  <si>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</si>
  <si>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</si>
  <si>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</si>
  <si>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</si>
  <si>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</si>
  <si>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</si>
  <si>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</si>
  <si>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n. a.</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</si>
  <si>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</si>
  <si>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</si>
  <si>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</si>
  <si>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</si>
  <si>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</si>
  <si>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</si>
  <si>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</si>
  <si>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</si>
  <si>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</si>
  <si>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</si>
  <si>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</si>
  <si>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</si>
  <si>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</si>
  <si>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</si>
  <si>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</si>
  <si>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t>D: Gevaert, K. et al. ABRF web publication, 1998.</t>
  </si>
  <si>
    <t>G: Funk et al. Rapid Commun. Mass Spectrom. 2005; 19: 2986–2988</t>
  </si>
  <si>
    <t>TRIS</t>
  </si>
  <si>
    <t>A, B</t>
  </si>
  <si>
    <t>HEPES</t>
  </si>
  <si>
    <t>BICINE</t>
  </si>
  <si>
    <t>B</t>
  </si>
  <si>
    <t>Urea</t>
  </si>
  <si>
    <t>C, D</t>
  </si>
  <si>
    <t>Guanidine, HCl</t>
  </si>
  <si>
    <t>Dithiothreitol</t>
  </si>
  <si>
    <t>D</t>
  </si>
  <si>
    <t>Glycerol</t>
  </si>
  <si>
    <t>N-Octyl-  -glucopyranoside</t>
  </si>
  <si>
    <t>n-Octyl sucrose</t>
  </si>
  <si>
    <t>E</t>
  </si>
  <si>
    <t>n-Dodecyl sucrose</t>
  </si>
  <si>
    <t>n-Dodecyl maltoside</t>
  </si>
  <si>
    <t>Octyl thioglucoside</t>
  </si>
  <si>
    <t>n- Hexyl glucoside</t>
  </si>
  <si>
    <t>n-Dodecyl glucoside</t>
  </si>
  <si>
    <t>PEG1000</t>
  </si>
  <si>
    <t>F</t>
  </si>
  <si>
    <t>PEG2000</t>
  </si>
  <si>
    <t>C,</t>
  </si>
  <si>
    <t>Triton X-100,</t>
  </si>
  <si>
    <t>&lt;1.6</t>
  </si>
  <si>
    <t>&lt;0.1</t>
  </si>
  <si>
    <t>NP-40</t>
  </si>
  <si>
    <t>n.a.</t>
  </si>
  <si>
    <t>Zwittergent, 3-16</t>
  </si>
  <si>
    <t>C</t>
  </si>
  <si>
    <t>Tween20</t>
  </si>
  <si>
    <t>Thesit</t>
  </si>
  <si>
    <t>&lt;1.7</t>
  </si>
  <si>
    <t>SDS</t>
  </si>
  <si>
    <t>C, D, E, F</t>
  </si>
  <si>
    <t>LDAO</t>
  </si>
  <si>
    <t>&lt;4.4</t>
  </si>
  <si>
    <t>C, F</t>
  </si>
  <si>
    <t>CTAB</t>
  </si>
  <si>
    <t>&lt;3.5</t>
  </si>
  <si>
    <t>CHAPS</t>
  </si>
  <si>
    <t>G,C, E</t>
  </si>
  <si>
    <t>Sodium Cholate</t>
  </si>
  <si>
    <t>Sodium Taurocholate</t>
  </si>
  <si>
    <t>&lt;1.9</t>
  </si>
  <si>
    <t>Sodium Azide</t>
  </si>
  <si>
    <t>NH4HCO3</t>
  </si>
  <si>
    <t>NaCl</t>
  </si>
  <si>
    <t>Sodium Acetate</t>
  </si>
  <si>
    <t>B, C</t>
  </si>
  <si>
    <t>NaHPO4</t>
  </si>
  <si>
    <t>B, C, D, F</t>
  </si>
  <si>
    <t>TFA</t>
  </si>
  <si>
    <t>Pri. Comm.</t>
  </si>
  <si>
    <t>IGEPAL CA-630</t>
  </si>
  <si>
    <t>C, E,G</t>
  </si>
  <si>
    <t>C, E, G</t>
  </si>
  <si>
    <t>Brij</t>
  </si>
  <si>
    <t>G</t>
  </si>
  <si>
    <t>E, G</t>
  </si>
  <si>
    <t>This table for Salt Tolaraces is originally from the Scripps website, but we are adding new concentrations as they become available.:</t>
  </si>
  <si>
    <t>In-gel-digest samples</t>
  </si>
  <si>
    <t xml:space="preserve">It is very kritical to avoid contaminations, particularly keratin from skin and hair. Work clean, wipe all surfaces that come in contact with the gel e.g. with ethanol and wear gloves at all times. </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</si>
  <si>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</si>
  <si>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Recommended concentrations</t>
  </si>
  <si>
    <t>In-solution samples</t>
  </si>
  <si>
    <t>Pierce Silver Stain Kit for Mass Spectrometry</t>
  </si>
  <si>
    <t>At least several hundred femtomole of protein in 10-20 µL of sample</t>
  </si>
  <si>
    <t>Start with min of one picomole of protein (in gel)</t>
  </si>
  <si>
    <t>acids contaminated with plastic from pipett tips</t>
  </si>
  <si>
    <t>General Advice about in-gel digestion:</t>
  </si>
  <si>
    <t>MRM on TSQVantage: some peptides can be quantified in the low amol range (~10 amol) others require more like low fmol</t>
  </si>
  <si>
    <t>MRM on TSQAccess: in general the UWPR TSQ Access is ~ five times less sensitive than the Vantage</t>
  </si>
  <si>
    <t>There are many protocols out there, including on our website.</t>
  </si>
  <si>
    <t>Injection volume per LC-MS run</t>
  </si>
  <si>
    <t>µl</t>
  </si>
  <si>
    <t>PO total amount</t>
  </si>
  <si>
    <t>total time [min]</t>
  </si>
  <si>
    <t>blanks</t>
  </si>
  <si>
    <t># analyses</t>
  </si>
  <si>
    <t>Number of samples:</t>
  </si>
  <si>
    <r>
      <t xml:space="preserve">Customer Information </t>
    </r>
    <r>
      <rPr>
        <i/>
        <sz val="12"/>
        <color theme="1"/>
        <rFont val="Calibri"/>
        <family val="2"/>
        <scheme val="minor"/>
      </rPr>
      <t>(all fields required)</t>
    </r>
  </si>
  <si>
    <t>last updated</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</si>
  <si>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</si>
  <si>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</si>
  <si>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QC (quality control)</t>
  </si>
  <si>
    <t>Injection volume 1-5 µl is ideal, up to 8µl max</t>
  </si>
  <si>
    <t>Avoid Contaminations (pdf)</t>
  </si>
  <si>
    <t>Number of blanks:</t>
  </si>
  <si>
    <t>Modifications:</t>
  </si>
  <si>
    <t>mass (monoisotopic)</t>
  </si>
  <si>
    <t>describe labels (10 plex, Lys label… ):</t>
  </si>
  <si>
    <t>Specify amino acid(s) and mass:</t>
  </si>
  <si>
    <t>Avoid contaminations:</t>
  </si>
  <si>
    <t>no salts!</t>
  </si>
  <si>
    <t>no detergents!</t>
  </si>
  <si>
    <t>Salt tolerances:</t>
  </si>
  <si>
    <t>Detergent tolerances:</t>
  </si>
  <si>
    <t>Other ources for contamination</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</si>
  <si>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</si>
  <si>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</si>
  <si>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</si>
  <si>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</si>
  <si>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</si>
  <si>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Lipids:</t>
  </si>
  <si>
    <t>no lipids!</t>
  </si>
  <si>
    <t>Number of replicate LC-MS analyses per sample:</t>
  </si>
  <si>
    <t>Analytical Gradients:</t>
  </si>
  <si>
    <t>Custom</t>
  </si>
  <si>
    <t>Est. total hrs:</t>
  </si>
  <si>
    <t>Sample label (as appears on vials) in the order you want them analyzed:</t>
  </si>
  <si>
    <t>range 1-8 µl</t>
  </si>
  <si>
    <t>QC (AngioNeuro std) runs, analysis time is 75 min per QC</t>
  </si>
  <si>
    <t>min run time per blank is 40 min</t>
  </si>
  <si>
    <r>
      <t xml:space="preserve">Long:              5 - 30%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</si>
  <si>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Short:            5 - 30% B in 60 mins; 80% B for 10min;  2% B for 30 mins, 10 min trapping </t>
    </r>
    <r>
      <rPr>
        <sz val="11"/>
        <color theme="1"/>
        <rFont val="Wingdings"/>
        <charset val="2"/>
      </rPr>
      <t>à</t>
    </r>
    <r>
      <rPr>
        <sz val="11"/>
        <color theme="1"/>
        <rFont val="Calibri"/>
        <family val="2"/>
      </rPr>
      <t xml:space="preserve"> total analysis time = 110 mins per LC-MS run</t>
    </r>
  </si>
  <si>
    <r>
      <t xml:space="preserve">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</si>
  <si>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r>
      <t xml:space="preserve">Extra long:    5 - 30%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</si>
  <si>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t>Enter the number of samples, replicate analyses per sample, blanks and QC's to calculate the time needed for the analysis:</t>
  </si>
  <si>
    <t>Radioactive samples are not allowed!</t>
  </si>
  <si>
    <t>Analytical column ID 75 µm, beads Dr. Maisch ReprosilPur C18AQ  5µm  120Å,    length 35 cm</t>
  </si>
  <si>
    <t>Trap column ID 100 µm, beads Dr. Maisch ReprosilPur C18AQ  5µm  120Å,             length 3 cm</t>
  </si>
  <si>
    <t>cm (specify custom length if desired)</t>
  </si>
  <si>
    <t>Trapping default:     2% B / 98% A for 10 min at 2 µl/min</t>
  </si>
  <si>
    <t>Custom specify your own:</t>
  </si>
  <si>
    <t>Database search includes Comet search, and Peptide/Protein profit analysis, please discuss details with Jimmy engj@uw.edu</t>
  </si>
  <si>
    <t>Sample Composition (salts, buffers, pH etc.):</t>
  </si>
  <si>
    <t>Modification detail (e.g. 10-plex etc.):</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</si>
  <si>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</si>
  <si>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Reduction &amp; Alkylation:</t>
  </si>
  <si>
    <t>if left blank we use UWPR default method settings</t>
  </si>
  <si>
    <t>Digestion Enzyme (other than Trypsin):</t>
  </si>
  <si>
    <t>complex peptide mixture: 0.1-0.5µg on column for QE, Fusion/Lumos and 1-2 µg on column for Orbitrap XL</t>
  </si>
  <si>
    <t>single peptide 0.1-0.5 pmol  on column for QE, Fusion/Lumos and 0.5-2pmol on column for Orbitrap XL</t>
  </si>
  <si>
    <t>For complex mixtures up to 0.5µg (QE/Fusion/Lumos) or up to 1- 2 µg (OT-XL) on column  per injection</t>
  </si>
  <si>
    <t>General Advice:</t>
  </si>
  <si>
    <t>http://www.proteomicsresource.washington.edu/protocols03/</t>
  </si>
  <si>
    <t>http://www.proteomicsresource.washington.edu/protocols03/ingeldigestion.php</t>
  </si>
  <si>
    <t>https://tools.thermofisher.com/content/sfs/brochures/TR0050-Stained-gels-for-MS.pdf</t>
  </si>
  <si>
    <t>Samples can be submitted in solution (min 10-20 µL volume).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</si>
  <si>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e.g.</t>
  </si>
  <si>
    <t>Instrumentation:</t>
  </si>
  <si>
    <t>TSQA:  TSQ Access</t>
  </si>
  <si>
    <t>TSQV:  TSQ Vantage</t>
  </si>
  <si>
    <t>OT1:      Orbitrap XL</t>
  </si>
  <si>
    <t>QE+:        Q Exactive plus</t>
  </si>
  <si>
    <t>Fusion:     Orbitrap Fusion</t>
  </si>
  <si>
    <t>Lumos:     Orbitrap Fusion Lumos</t>
  </si>
  <si>
    <t>for a detailed description check out our website:</t>
  </si>
  <si>
    <t xml:space="preserve">Click on the link below to find the rates </t>
  </si>
  <si>
    <t>Resources</t>
  </si>
  <si>
    <t>Fee-For-Service:</t>
  </si>
  <si>
    <t>Complete Rate-Table</t>
  </si>
  <si>
    <t>UW Internal Rates Without Labor</t>
  </si>
  <si>
    <t>hourly rates</t>
  </si>
  <si>
    <t>actual</t>
  </si>
  <si>
    <t>Rates per block</t>
  </si>
  <si>
    <t>Rate</t>
  </si>
  <si>
    <t>Description</t>
  </si>
  <si>
    <t>hrs/block</t>
  </si>
  <si>
    <t>TSQA</t>
  </si>
  <si>
    <t>TSQV</t>
  </si>
  <si>
    <t>OT1</t>
  </si>
  <si>
    <t>QE +</t>
  </si>
  <si>
    <t>Fusion</t>
  </si>
  <si>
    <t>Lumos</t>
  </si>
  <si>
    <t>hrs</t>
  </si>
  <si>
    <t>total</t>
  </si>
  <si>
    <t>HR</t>
  </si>
  <si>
    <t>Hourly Rate</t>
  </si>
  <si>
    <t>HD</t>
  </si>
  <si>
    <t>WD</t>
  </si>
  <si>
    <t>WD &amp; ON</t>
  </si>
  <si>
    <t>Enter the number of hours here:</t>
  </si>
  <si>
    <t>number of 24hr blocks:</t>
  </si>
  <si>
    <t>plus n hours:</t>
  </si>
  <si>
    <t>UW Internal Rates fee-for-service With Labor</t>
  </si>
  <si>
    <t>External Billing Rates - Non Profit With Labor</t>
  </si>
  <si>
    <t>External Billing Rates - Commercial With Labor</t>
  </si>
  <si>
    <t>Select Instrument</t>
  </si>
  <si>
    <r>
      <t xml:space="preserve">              </t>
    </r>
    <r>
      <rPr>
        <sz val="11"/>
        <color theme="1"/>
        <rFont val="Wingdings"/>
        <charset val="2"/>
      </rPr>
      <t>à</t>
    </r>
    <r>
      <rPr>
        <sz val="11"/>
        <color theme="1"/>
        <rFont val="Calibri"/>
        <family val="2"/>
        <scheme val="minor"/>
      </rPr>
      <t xml:space="preserve">      Please contact us to discuss your project.</t>
    </r>
  </si>
  <si>
    <r>
      <t xml:space="preserve">              </t>
    </r>
    <r>
      <rPr>
        <sz val="11"/>
        <color theme="1"/>
        <rFont val="Wingdings"/>
        <charset val="2"/>
      </rPr>
      <t>à</t>
    </r>
    <r>
      <rPr>
        <sz val="11"/>
        <color theme="1"/>
        <rFont val="Calibri"/>
        <family val="2"/>
        <scheme val="minor"/>
      </rPr>
      <t xml:space="preserve">      Create a project and submit billing information online and make sure you select “Mass Spec. analysis by UWPR personnel?”:</t>
    </r>
  </si>
  <si>
    <r>
      <rPr>
        <sz val="11"/>
        <rFont val="Calibri"/>
        <family val="2"/>
        <scheme val="minor"/>
      </rPr>
      <t xml:space="preserve">                         </t>
    </r>
    <r>
      <rPr>
        <u/>
        <sz val="11"/>
        <rFont val="Calibri"/>
        <family val="2"/>
        <scheme val="minor"/>
      </rPr>
      <t xml:space="preserve"> </t>
    </r>
    <r>
      <rPr>
        <u/>
        <sz val="11"/>
        <color theme="10"/>
        <rFont val="Calibri"/>
        <family val="2"/>
        <scheme val="minor"/>
      </rPr>
      <t>http://www.proteomicsresource.washington.edu/index.php</t>
    </r>
  </si>
  <si>
    <t>Long [120 mins]</t>
  </si>
  <si>
    <t>Medium [90 mins] (default)</t>
  </si>
  <si>
    <t>Short [60 mins]</t>
  </si>
  <si>
    <t>Extra long [180 mins]</t>
  </si>
  <si>
    <t xml:space="preserve">If desired, select modifications to be searched below </t>
  </si>
  <si>
    <t>Column information:</t>
  </si>
  <si>
    <r>
      <t xml:space="preserve">Gradient default (Medium):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</si>
  <si>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To specify different gradient list here and check the checkbox below:</t>
  </si>
  <si>
    <t>MS acquisition</t>
  </si>
  <si>
    <t>Top N/cyle time:</t>
  </si>
  <si>
    <t>Methods</t>
  </si>
  <si>
    <t>HPLC method</t>
  </si>
  <si>
    <t>Mass Spec method</t>
  </si>
  <si>
    <t>Rates effective 2/1/2017 subject to change without notice</t>
  </si>
  <si>
    <t>revised 1/3/2017</t>
  </si>
  <si>
    <t>UWPR sample submission form for LC-MS/MS analyses:</t>
  </si>
  <si>
    <t>File Name</t>
  </si>
  <si>
    <t>Comment</t>
  </si>
  <si>
    <t>Path</t>
  </si>
  <si>
    <t>Instrument Method</t>
  </si>
  <si>
    <t>Inj Vol</t>
  </si>
  <si>
    <t>Position</t>
  </si>
  <si>
    <t>to be completed by UWPR</t>
  </si>
  <si>
    <t>(to be completed by UWPR)</t>
  </si>
  <si>
    <t>PI is aware of and approved this order?</t>
  </si>
  <si>
    <t>Principal Investigator (PI):</t>
  </si>
  <si>
    <t>Total instrument hours</t>
  </si>
  <si>
    <t>µg (if dry)</t>
  </si>
  <si>
    <t>Analysis details:</t>
  </si>
  <si>
    <t>Number of extra QC (standards):</t>
  </si>
  <si>
    <t>Then complete this form and upload it to your project online and email priska@uw.edu to coordinate a time to drop off your samples.</t>
  </si>
  <si>
    <t>Enter online. If you submitted more than one budget/PO number please specify which one should to be used. You can use up to two budget numbers, please specify the percentage for each number.</t>
  </si>
  <si>
    <t xml:space="preserve">e.g. sample1, blank, sample2,  QC, sample3  …. </t>
  </si>
  <si>
    <t>Once we receive this form and your samples we schedule the instrument time needed for the analysis. Note: cancellation time is 48hrs, 10%  (of total cost) sign up fee is non-refundable.</t>
  </si>
  <si>
    <t>incl. 2 hrs minimum setup (colunn equilibration and 1 QC)</t>
  </si>
  <si>
    <t>see below how to calculate the time you need, note time is scheduled in full blocks, sign-up fee is non refundable</t>
  </si>
  <si>
    <t>Half Day block (10am-2pm or 2pm-6pm) 4hrs</t>
  </si>
  <si>
    <t>Whole Day block (10am-6pm) 8 hrs</t>
  </si>
  <si>
    <t>consecutive 24hr block (10am-10am)</t>
  </si>
  <si>
    <t>Total cost:</t>
  </si>
  <si>
    <t>Non-refundable sign up fee of 10% is applied when instrument time is scheduled via the web portal:</t>
  </si>
  <si>
    <t>The remaining 90% of the total cost will be applied only if instrument time is used, i.e. not canceled by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</si>
</sst>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4" formatCode="0.0"/>
    <numFmt numFmtId="165" formatCode="_(&quot;$&quot;* #,##0.00_);_(&quot;$&quot;* \(#,##0.00\);_(&quot;$&quot;* &quot;-&quot;_);_(@_)"/>
  </numFmts>
  <fonts count="66" x14ac:knownFonts="1">
    <font>
      <sz val="11"/>
      <color theme="1"/>
      <name val="Calibri"/>
      <family val="2"/>
      <scheme val="minor"/>
    </font>
    <font>
      <sz val="11"/>
      <color rgb="FFFF0000"/>
      <name val="Calibri"/>
      <family val="2"/>
      <scheme val="minor"/>
    </font>
    <font>
      <b/>
      <i/>
      <sz val="11"/>
      <color theme="1"/>
      <name val="Calibri"/>
      <family val="2"/>
      <scheme val="minor"/>
    </font>
    <font>
      <b/>
      <i/>
      <sz val="12"/>
      <color theme="1"/>
      <name val="Calibri"/>
      <family val="2"/>
      <scheme val="minor"/>
    </font>
    <font>
      <u/>
      <sz val="11"/>
      <color theme="10"/>
      <name val="Calibri"/>
      <family val="2"/>
      <scheme val="minor"/>
    </font>
    <font>
      <sz val="10"/>
      <color theme="1"/>
      <name val="Arial Narrow"/>
      <family val="2"/>
    </font>
    <font>
      <b/>
      <i/>
      <sz val="14"/>
      <color theme="1"/>
      <name val="Calibri"/>
      <family val="2"/>
      <scheme val="minor"/>
    </font>
    <font>
      <sz val="8"/>
      <color rgb="FF000000"/>
      <name val="Tahoma"/>
      <family val="2"/>
    </font>
    <font>
      <sz val="11"/>
      <color theme="0" tint="-0.14999847407452621"/>
      <name val="Calibri"/>
      <family val="2"/>
      <scheme val="minor"/>
    </font>
    <font>
      <b/>
      <i/>
      <sz val="11"/>
      <color rgb="FFFF0000"/>
      <name val="Calibri"/>
      <family val="2"/>
      <scheme val="minor"/>
    </font>
    <font>
      <b/>
      <sz val="11"/>
      <color theme="1"/>
      <name val="Calibri"/>
      <family val="2"/>
      <scheme val="minor"/>
    </font>
    <font>
      <sz val="11"/>
      <name val="Calibri"/>
      <family val="2"/>
      <scheme val="minor"/>
    </font>
    <font>
      <sz val="10"/>
      <name val="Calibri"/>
      <family val="2"/>
      <scheme val="minor"/>
    </font>
    <font>
      <sz val="7"/>
      <name val="Calibri"/>
      <family val="2"/>
      <scheme val="minor"/>
    </font>
    <font>
      <b/>
      <sz val="11"/>
      <name val="Calibri"/>
      <family val="2"/>
      <scheme val="minor"/>
    </font>
    <font>
      <sz val="8"/>
      <color theme="1"/>
      <name val="Calibri"/>
      <family val="2"/>
      <scheme val="minor"/>
    </font>
    <font>
      <b/>
      <i/>
      <sz val="16"/>
      <color theme="1"/>
      <name val="Calibri"/>
      <family val="2"/>
      <scheme val="minor"/>
    </font>
    <font>
      <sz val="11"/>
      <color theme="1"/>
      <name val="Wingdings"/>
      <charset val="2"/>
    </font>
    <font>
      <sz val="11"/>
      <color theme="1"/>
      <name val="Calibri"/>
      <family val="2"/>
    </font>
    <font>
      <i/>
      <sz val="11"/>
      <color theme="1"/>
      <name val="Calibri"/>
      <family val="2"/>
      <scheme val="minor"/>
    </font>
    <font>
      <i/>
      <sz val="12"/>
      <color theme="1"/>
      <name val="Calibri"/>
      <family val="2"/>
      <scheme val="minor"/>
    </font>
    <font>
      <i/>
      <sz val="11"/>
      <color theme="0" tint="-0.34998626667073579"/>
      <name val="Calibri"/>
      <family val="2"/>
      <scheme val="minor"/>
    </font>
    <font>
      <sz val="11"/>
      <color theme="0" tint="-0.34998626667073579"/>
      <name val="Calibri"/>
      <family val="2"/>
      <scheme val="minor"/>
    </font>
    <font>
      <b/>
      <sz val="14"/>
      <color theme="1"/>
      <name val="Calibri"/>
      <family val="2"/>
      <scheme val="minor"/>
    </font>
    <font>
      <b/>
      <sz val="11"/>
      <color rgb="FFFF0000"/>
      <name val="Calibri"/>
      <family val="2"/>
      <scheme val="minor"/>
    </font>
    <font>
      <sz val="11"/>
      <color theme="0" tint="-0.249977111117893"/>
      <name val="Calibri"/>
      <family val="2"/>
      <scheme val="minor"/>
    </font>
    <font>
      <vertAlign val="superscript"/>
      <sz val="11"/>
      <color theme="1"/>
      <name val="Calibri"/>
      <family val="2"/>
      <scheme val="minor"/>
    </font>
    <font>
      <sz val="11"/>
      <color theme="1"/>
      <name val="Calibri"/>
      <family val="2"/>
      <scheme val="minor"/>
    </font>
    <font>
      <sz val="11"/>
      <name val="Times New Roman"/>
      <family val="1"/>
    </font>
    <font>
      <b/>
      <i/>
      <sz val="11"/>
      <color theme="5" tint="-0.249977111117893"/>
      <name val="Arial Narrow"/>
      <family val="2"/>
    </font>
    <font>
      <b/>
      <i/>
      <sz val="14"/>
      <color theme="5" tint="-0.249977111117893"/>
      <name val="Arial Narrow"/>
      <family val="2"/>
    </font>
    <font>
      <sz val="8"/>
      <name val="Arial Narrow"/>
      <family val="2"/>
    </font>
    <font>
      <sz val="12"/>
      <name val="Arial Narrow"/>
      <family val="2"/>
    </font>
    <font>
      <sz val="11"/>
      <color theme="0" tint="-0.34998626667073579"/>
      <name val="Times New Roman"/>
      <family val="1"/>
    </font>
    <font>
      <sz val="10"/>
      <color theme="0" tint="-0.34998626667073579"/>
      <name val="Arial Narrow"/>
      <family val="2"/>
    </font>
    <font>
      <sz val="11"/>
      <name val="Arial Narrow"/>
      <family val="2"/>
    </font>
    <font>
      <b/>
      <i/>
      <u/>
      <sz val="12"/>
      <color rgb="FF002060"/>
      <name val="Arial Narrow"/>
      <family val="2"/>
    </font>
    <font>
      <u/>
      <sz val="11"/>
      <color theme="10"/>
      <name val="Times New Roman"/>
      <family val="1"/>
    </font>
    <font>
      <u/>
      <sz val="11"/>
      <color theme="10"/>
      <name val="Arial Narrow"/>
      <family val="2"/>
    </font>
    <font>
      <u/>
      <sz val="11"/>
      <color indexed="12"/>
      <name val="Times New Roman"/>
      <family val="1"/>
    </font>
    <font>
      <u/>
      <sz val="11"/>
      <color indexed="12"/>
      <name val="Arial Narrow"/>
      <family val="2"/>
    </font>
    <font>
      <b/>
      <i/>
      <sz val="11"/>
      <color theme="0" tint="-0.34998626667073579"/>
      <name val="Arial Narrow"/>
      <family val="2"/>
    </font>
    <font>
      <i/>
      <sz val="10"/>
      <color theme="0" tint="-0.34998626667073579"/>
      <name val="Arial Narrow"/>
      <family val="2"/>
    </font>
    <font>
      <b/>
      <i/>
      <sz val="14"/>
      <color theme="0"/>
      <name val="Arial Narrow"/>
      <family val="2"/>
    </font>
    <font>
      <i/>
      <sz val="14"/>
      <color theme="0" tint="-0.34998626667073579"/>
      <name val="Arial Narrow"/>
      <family val="2"/>
    </font>
    <font>
      <b/>
      <sz val="10"/>
      <color theme="0"/>
      <name val="Arial Narrow"/>
      <family val="2"/>
    </font>
    <font>
      <sz val="10"/>
      <name val="Arial Narrow"/>
      <family val="2"/>
    </font>
    <font>
      <b/>
      <sz val="12"/>
      <color rgb="FF0070C0"/>
      <name val="Arial Narrow"/>
      <family val="2"/>
    </font>
    <font>
      <sz val="10"/>
      <color theme="0"/>
      <name val="Arial Narrow"/>
      <family val="2"/>
    </font>
    <font>
      <b/>
      <u/>
      <sz val="11"/>
      <color theme="1"/>
      <name val="Calibri"/>
      <family val="2"/>
      <scheme val="minor"/>
    </font>
    <font>
      <sz val="10"/>
      <color theme="0" tint="-0.249977111117893"/>
      <name val="Arial Narrow"/>
      <family val="2"/>
    </font>
    <font>
      <b/>
      <i/>
      <sz val="14"/>
      <name val="Arial Narrow"/>
      <family val="2"/>
    </font>
    <font>
      <b/>
      <sz val="12"/>
      <name val="Calibri"/>
      <family val="2"/>
      <scheme val="minor"/>
    </font>
    <font>
      <b/>
      <i/>
      <sz val="14"/>
      <name val="Calibri"/>
      <family val="2"/>
      <scheme val="minor"/>
    </font>
    <font>
      <b/>
      <i/>
      <sz val="12"/>
      <name val="Calibri"/>
      <family val="2"/>
      <scheme val="minor"/>
    </font>
    <font>
      <b/>
      <sz val="12"/>
      <color theme="1"/>
      <name val="Calibri"/>
      <family val="2"/>
      <scheme val="minor"/>
    </font>
    <font>
      <b/>
      <sz val="12"/>
      <color theme="0" tint="-0.249977111117893"/>
      <name val="Calibri"/>
      <family val="2"/>
      <scheme val="minor"/>
    </font>
    <font>
      <sz val="12"/>
      <color theme="0" tint="-0.249977111117893"/>
      <name val="Arial Narrow"/>
      <family val="2"/>
    </font>
    <font>
      <u/>
      <sz val="11"/>
      <name val="Calibri"/>
      <family val="2"/>
      <scheme val="minor"/>
    </font>
    <font>
      <b/>
      <i/>
      <sz val="11"/>
      <name val="Calibri"/>
      <family val="2"/>
      <scheme val="minor"/>
    </font>
    <font>
      <sz val="9"/>
      <color indexed="81"/>
      <name val="Tahoma"/>
      <family val="2"/>
    </font>
    <font>
      <b/>
      <sz val="9"/>
      <color indexed="81"/>
      <name val="Tahoma"/>
      <family val="2"/>
    </font>
    <font>
      <sz val="10"/>
      <color theme="7" tint="-0.249977111117893"/>
      <name val="Arial Narrow"/>
      <family val="2"/>
    </font>
    <font>
      <b/>
      <sz val="10"/>
      <name val="Arial Narrow"/>
      <family val="2"/>
    </font>
    <font>
      <sz val="10"/>
      <color theme="3" tint="-0.249977111117893"/>
      <name val="Arial Narrow"/>
      <family val="2"/>
    </font>
    <font>
      <sz val="11"/>
      <color theme="3" tint="-0.249977111117893"/>
      <name val="Times New Roman"/>
      <family val="1"/>
    </font>
  </fonts>
  <fills count="12">
    <fill>
      <patternFill patternType="none"/>
    </fill>
    <fill>
      <patternFill patternType="gray125"/>
    </fill>
    <fill>
      <patternFill patternType="solid">
        <fgColor theme="0"/>
        <bgColor indexed="64"/>
      </patternFill>
    </fill>
    <fill>
      <patternFill patternType="solid">
        <fgColor rgb="FFCCCCFF"/>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0" tint="-4.9989318521683403E-2"/>
        <bgColor indexed="64"/>
      </patternFill>
    </fill>
  </fills>
  <borders count="29">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theme="7" tint="-0.249977111117893"/>
      </top>
      <bottom style="thick">
        <color theme="7"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left>
      <right/>
      <top/>
      <bottom/>
      <diagonal/>
    </border>
    <border>
      <left style="thin">
        <color theme="0"/>
      </left>
      <right/>
      <top/>
      <bottom style="thin">
        <color indexed="64"/>
      </bottom>
      <diagonal/>
    </border>
    <border>
      <left style="thin">
        <color rgb="FFCCCCFF"/>
      </left>
      <right style="thin">
        <color theme="0"/>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double">
        <color indexed="64"/>
      </bottom>
      <diagonal/>
    </border>
  </borders>
  <cellStyleXfs count="25">
    <xf numFmtId="0" fontId="0" fillId="0" borderId="0"/>
    <xf numFmtId="0" fontId="4" fillId="0" borderId="0" applyNumberFormat="0" applyFill="0" applyBorder="0" applyAlignment="0" applyProtection="0"/>
    <xf numFmtId="0" fontId="28" fillId="0" borderId="0"/>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5" fillId="0" borderId="0"/>
    <xf numFmtId="0" fontId="28" fillId="0" borderId="0"/>
    <xf numFmtId="0" fontId="28" fillId="0" borderId="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cellStyleXfs>
  <cellXfs count="276">
    <xf numFmtId="0" fontId="0" fillId="0" borderId="0" xfId="0"/>
    <xf numFmtId="0" fontId="0" fillId="2" borderId="0" xfId="0" applyFill="1" applyAlignment="1">
      <alignment vertical="center"/>
    </xf>
    <xf numFmtId="0" fontId="0" fillId="2" borderId="0" xfId="0" applyFill="1"/>
    <xf numFmtId="0" fontId="3" fillId="2" borderId="0" xfId="0" applyFont="1" applyFill="1" applyAlignment="1">
      <alignment vertical="center"/>
    </xf>
    <xf numFmtId="0" fontId="4" fillId="2" borderId="0" xfId="1" applyFill="1" applyAlignment="1">
      <alignment vertical="center"/>
    </xf>
    <xf numFmtId="0" fontId="0" fillId="2" borderId="0" xfId="0" applyFill="1" applyBorder="1"/>
    <xf numFmtId="0" fontId="0" fillId="2" borderId="1" xfId="0" applyFill="1" applyBorder="1"/>
    <xf numFmtId="0" fontId="5" fillId="2" borderId="0" xfId="0" applyFont="1" applyFill="1" applyAlignment="1">
      <alignment vertical="center"/>
    </xf>
    <xf numFmtId="0" fontId="6" fillId="2" borderId="0" xfId="0" applyFont="1" applyFill="1" applyAlignment="1">
      <alignment vertical="center"/>
    </xf>
    <xf numFmtId="0" fontId="0" fillId="2" borderId="3" xfId="0" applyFill="1" applyBorder="1"/>
    <xf numFmtId="0" fontId="0" fillId="2" borderId="3" xfId="0" applyFill="1" applyBorder="1" applyAlignment="1">
      <alignment vertical="center"/>
    </xf>
    <xf numFmtId="0" fontId="0" fillId="2" borderId="1" xfId="0" applyFill="1" applyBorder="1" applyAlignment="1">
      <alignment vertical="center"/>
    </xf>
    <xf numFmtId="0" fontId="0" fillId="2" borderId="0" xfId="0" applyFill="1" applyAlignment="1">
      <alignment horizontal="left" vertical="center"/>
    </xf>
    <xf numFmtId="0" fontId="0" fillId="2" borderId="0" xfId="0" applyFill="1" applyAlignment="1">
      <alignment horizontal="left"/>
    </xf>
    <xf numFmtId="0" fontId="2" fillId="2" borderId="0" xfId="0" applyFont="1" applyFill="1" applyAlignment="1">
      <alignment vertical="center"/>
    </xf>
    <xf numFmtId="0" fontId="0" fillId="2" borderId="0" xfId="0" applyFill="1" applyAlignment="1">
      <alignment horizontal="right" vertical="center"/>
    </xf>
    <xf numFmtId="0" fontId="4" fillId="2" borderId="0" xfId="1" applyFill="1"/>
    <xf numFmtId="0" fontId="0" fillId="2" borderId="0" xfId="0" applyFill="1" applyBorder="1" applyAlignment="1">
      <alignment horizontal="left" vertical="center"/>
    </xf>
    <xf numFmtId="0" fontId="1" fillId="2" borderId="0" xfId="0" applyFont="1" applyFill="1" applyAlignment="1">
      <alignment vertical="center"/>
    </xf>
    <xf numFmtId="0" fontId="8" fillId="2" borderId="0" xfId="0" applyFont="1" applyFill="1"/>
    <xf numFmtId="0" fontId="0" fillId="2" borderId="2" xfId="0" applyFill="1" applyBorder="1" applyAlignment="1">
      <alignment vertical="center"/>
    </xf>
    <xf numFmtId="0" fontId="9" fillId="2" borderId="0" xfId="0" applyFont="1" applyFill="1" applyAlignment="1">
      <alignment vertical="center"/>
    </xf>
    <xf numFmtId="0" fontId="8" fillId="2" borderId="4" xfId="0" applyFont="1" applyFill="1" applyBorder="1" applyAlignment="1">
      <alignment horizontal="left" vertical="top" wrapText="1"/>
    </xf>
    <xf numFmtId="0" fontId="0" fillId="2" borderId="0" xfId="0" applyFont="1" applyFill="1" applyAlignment="1"/>
    <xf numFmtId="0" fontId="0" fillId="2" borderId="0" xfId="0" applyFont="1" applyFill="1"/>
    <xf numFmtId="0" fontId="0" fillId="2" borderId="0" xfId="0" applyFont="1" applyFill="1" applyBorder="1"/>
    <xf numFmtId="0" fontId="0" fillId="2" borderId="4" xfId="0" applyFont="1" applyFill="1" applyBorder="1" applyAlignment="1">
      <alignment horizontal="left" vertical="top"/>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xf>
    <xf numFmtId="0" fontId="11" fillId="2" borderId="0" xfId="0" applyFont="1" applyFill="1" applyBorder="1" applyAlignment="1">
      <alignment horizontal="left" vertical="top"/>
    </xf>
    <xf numFmtId="0" fontId="0" fillId="2" borderId="0" xfId="0" applyFont="1" applyFill="1" applyBorder="1" applyAlignment="1">
      <alignment horizontal="center" vertical="top"/>
    </xf>
    <xf numFmtId="0" fontId="8" fillId="2" borderId="0" xfId="0" applyFont="1" applyFill="1" applyBorder="1" applyAlignment="1">
      <alignment horizontal="center" vertical="top"/>
    </xf>
    <xf numFmtId="0" fontId="0" fillId="2" borderId="0" xfId="0" applyFont="1" applyFill="1" applyAlignment="1">
      <alignment horizontal="center"/>
    </xf>
    <xf numFmtId="0" fontId="8" fillId="2" borderId="0" xfId="0" applyFont="1" applyFill="1" applyAlignment="1">
      <alignment horizontal="center"/>
    </xf>
    <xf numFmtId="0" fontId="15" fillId="2" borderId="0" xfId="0" applyFont="1" applyFill="1" applyAlignment="1"/>
    <xf numFmtId="0" fontId="4" fillId="2" borderId="0" xfId="1" applyFill="1" applyAlignment="1">
      <alignment horizontal="center" vertical="center" wrapText="1"/>
    </xf>
    <xf numFmtId="0" fontId="0" fillId="2" borderId="0" xfId="0" applyFont="1" applyFill="1" applyBorder="1" applyAlignment="1">
      <alignment vertical="center"/>
    </xf>
    <xf numFmtId="0" fontId="0" fillId="2" borderId="0" xfId="0" applyFill="1" applyBorder="1" applyAlignment="1">
      <alignment horizontal="left" wrapText="1"/>
    </xf>
    <xf numFmtId="0" fontId="4" fillId="2" borderId="0" xfId="1" applyFill="1" applyBorder="1"/>
    <xf numFmtId="0" fontId="0" fillId="2" borderId="0" xfId="0" applyFill="1" applyBorder="1" applyAlignment="1">
      <alignment vertical="center"/>
    </xf>
    <xf numFmtId="0" fontId="10" fillId="2" borderId="0" xfId="0" applyFont="1" applyFill="1" applyBorder="1"/>
    <xf numFmtId="0" fontId="16" fillId="2" borderId="0" xfId="0" applyFont="1" applyFill="1" applyBorder="1" applyAlignment="1">
      <alignment vertical="center"/>
    </xf>
    <xf numFmtId="0" fontId="10" fillId="2" borderId="0" xfId="0" applyFont="1" applyFill="1" applyBorder="1" applyAlignment="1">
      <alignment vertical="center"/>
    </xf>
    <xf numFmtId="0" fontId="19" fillId="2" borderId="0" xfId="0" applyFont="1" applyFill="1" applyBorder="1" applyAlignment="1">
      <alignment horizontal="left" vertical="center"/>
    </xf>
    <xf numFmtId="0" fontId="0" fillId="2" borderId="0" xfId="0" applyNumberFormat="1" applyFill="1" applyBorder="1" applyAlignment="1">
      <alignment vertical="center" wrapText="1"/>
    </xf>
    <xf numFmtId="0" fontId="21" fillId="2" borderId="0" xfId="0" applyFont="1" applyFill="1" applyAlignment="1">
      <alignment horizontal="right"/>
    </xf>
    <xf numFmtId="14" fontId="21" fillId="2" borderId="0" xfId="0" applyNumberFormat="1" applyFont="1" applyFill="1" applyAlignment="1">
      <alignment horizontal="center"/>
    </xf>
    <xf numFmtId="0" fontId="19" fillId="2" borderId="0" xfId="0" applyFont="1" applyFill="1" applyAlignment="1">
      <alignment horizontal="right" vertical="center"/>
    </xf>
    <xf numFmtId="0" fontId="22" fillId="2" borderId="0" xfId="0" applyFont="1" applyFill="1" applyAlignment="1">
      <alignment vertical="center"/>
    </xf>
    <xf numFmtId="0" fontId="22" fillId="2" borderId="0" xfId="0" applyFont="1" applyFill="1" applyAlignment="1">
      <alignment horizontal="center" vertical="center"/>
    </xf>
    <xf numFmtId="0" fontId="22" fillId="2" borderId="0" xfId="0" applyFont="1" applyFill="1" applyAlignment="1">
      <alignment horizontal="right" vertical="center"/>
    </xf>
    <xf numFmtId="0" fontId="22" fillId="2" borderId="0" xfId="0" applyFont="1" applyFill="1" applyAlignment="1">
      <alignment horizontal="left" vertical="center"/>
    </xf>
    <xf numFmtId="0" fontId="4" fillId="0" borderId="0" xfId="1" applyAlignment="1">
      <alignment horizontal="left" vertical="center" wrapText="1" indent="1"/>
    </xf>
    <xf numFmtId="0" fontId="0" fillId="2" borderId="0" xfId="0" applyFill="1" applyAlignment="1">
      <alignment horizontal="left" vertical="center"/>
    </xf>
    <xf numFmtId="0" fontId="0" fillId="2" borderId="0" xfId="0" applyNumberFormat="1" applyFill="1" applyBorder="1" applyAlignment="1">
      <alignment horizontal="left" vertical="center" wrapText="1"/>
    </xf>
    <xf numFmtId="0" fontId="0" fillId="2" borderId="2" xfId="0" applyFill="1" applyBorder="1"/>
    <xf numFmtId="0" fontId="23" fillId="2" borderId="0" xfId="0" applyFont="1" applyFill="1" applyBorder="1"/>
    <xf numFmtId="0" fontId="24" fillId="2" borderId="0" xfId="0" applyFont="1" applyFill="1" applyBorder="1"/>
    <xf numFmtId="0" fontId="0" fillId="2" borderId="0" xfId="0" applyNumberFormat="1" applyFill="1" applyBorder="1" applyAlignment="1">
      <alignment horizontal="left" vertical="center" wrapText="1"/>
    </xf>
    <xf numFmtId="0" fontId="10" fillId="3" borderId="6" xfId="0" applyFont="1" applyFill="1" applyBorder="1" applyAlignment="1">
      <alignment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0" fillId="0" borderId="0" xfId="0" applyFill="1" applyBorder="1" applyAlignment="1">
      <alignment horizontal="center" vertical="center"/>
    </xf>
    <xf numFmtId="164" fontId="25" fillId="0" borderId="0"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10" xfId="0" applyFont="1" applyFill="1" applyBorder="1" applyAlignment="1">
      <alignment horizontal="center" vertical="center"/>
    </xf>
    <xf numFmtId="164" fontId="25" fillId="0" borderId="10" xfId="0" applyNumberFormat="1" applyFont="1" applyFill="1" applyBorder="1" applyAlignment="1">
      <alignment horizontal="center" vertical="center"/>
    </xf>
    <xf numFmtId="0" fontId="0" fillId="0" borderId="1" xfId="0" applyFill="1" applyBorder="1" applyAlignment="1">
      <alignment horizontal="center" vertical="center"/>
    </xf>
    <xf numFmtId="164" fontId="25" fillId="0" borderId="1" xfId="0" applyNumberFormat="1" applyFont="1" applyFill="1" applyBorder="1" applyAlignment="1">
      <alignment horizontal="center" vertical="center"/>
    </xf>
    <xf numFmtId="164" fontId="25" fillId="0" borderId="12" xfId="0" applyNumberFormat="1" applyFont="1" applyFill="1" applyBorder="1" applyAlignment="1">
      <alignment horizontal="center" vertical="center"/>
    </xf>
    <xf numFmtId="0" fontId="0" fillId="2" borderId="0" xfId="0" applyFill="1" applyBorder="1" applyAlignment="1">
      <alignment horizontal="left"/>
    </xf>
    <xf numFmtId="0" fontId="25" fillId="2" borderId="0" xfId="0" applyFont="1" applyFill="1"/>
    <xf numFmtId="0" fontId="0" fillId="0" borderId="9" xfId="0" applyFill="1" applyBorder="1" applyAlignment="1">
      <alignment horizontal="left" vertical="center"/>
    </xf>
    <xf numFmtId="0" fontId="0" fillId="0" borderId="11" xfId="0" applyFill="1" applyBorder="1" applyAlignment="1">
      <alignment horizontal="left" vertical="center"/>
    </xf>
    <xf numFmtId="0" fontId="10" fillId="0" borderId="9" xfId="0" applyFont="1" applyFill="1" applyBorder="1" applyAlignment="1">
      <alignment horizontal="left" vertical="center"/>
    </xf>
    <xf numFmtId="0" fontId="0" fillId="2" borderId="0" xfId="0" applyFill="1" applyBorder="1" applyAlignment="1">
      <alignment horizontal="center" vertical="center"/>
    </xf>
    <xf numFmtId="164" fontId="10" fillId="2" borderId="0" xfId="0" applyNumberFormat="1" applyFont="1" applyFill="1" applyBorder="1" applyAlignment="1">
      <alignment horizontal="center" vertical="center"/>
    </xf>
    <xf numFmtId="0" fontId="0" fillId="0" borderId="15" xfId="0" quotePrefix="1" applyFill="1" applyBorder="1" applyAlignment="1">
      <alignment horizontal="center" vertical="center"/>
    </xf>
    <xf numFmtId="0" fontId="0" fillId="0" borderId="16" xfId="0" quotePrefix="1" applyFill="1" applyBorder="1" applyAlignment="1">
      <alignment horizontal="center" vertical="center"/>
    </xf>
    <xf numFmtId="0" fontId="0" fillId="0" borderId="17" xfId="0" quotePrefix="1" applyFill="1" applyBorder="1" applyAlignment="1">
      <alignment horizontal="center" vertical="center"/>
    </xf>
    <xf numFmtId="0" fontId="10" fillId="3" borderId="19" xfId="0" applyFont="1" applyFill="1" applyBorder="1" applyAlignment="1">
      <alignment horizontal="center" vertical="center"/>
    </xf>
    <xf numFmtId="0" fontId="10" fillId="3" borderId="18" xfId="0" quotePrefix="1" applyFont="1" applyFill="1" applyBorder="1" applyAlignment="1">
      <alignment horizontal="center" vertical="center"/>
    </xf>
    <xf numFmtId="0" fontId="10" fillId="3" borderId="20" xfId="0" applyFont="1" applyFill="1" applyBorder="1" applyAlignment="1">
      <alignment horizontal="center" vertical="center"/>
    </xf>
    <xf numFmtId="0" fontId="0" fillId="2" borderId="0" xfId="0" applyFill="1" applyAlignment="1">
      <alignment horizontal="left" vertical="top"/>
    </xf>
    <xf numFmtId="0" fontId="0" fillId="2" borderId="0" xfId="0" applyFont="1" applyFill="1" applyAlignment="1">
      <alignment vertical="center"/>
    </xf>
    <xf numFmtId="0" fontId="0" fillId="2" borderId="1" xfId="0" applyFill="1" applyBorder="1" applyAlignment="1">
      <alignment horizontal="right" vertical="center"/>
    </xf>
    <xf numFmtId="0" fontId="0" fillId="2" borderId="1" xfId="0" applyFill="1" applyBorder="1" applyAlignment="1" applyProtection="1">
      <alignment horizontal="right" vertical="center"/>
      <protection locked="0"/>
    </xf>
    <xf numFmtId="0" fontId="11" fillId="2" borderId="0" xfId="0" applyFont="1" applyFill="1" applyAlignment="1">
      <alignment horizontal="left" vertical="center"/>
    </xf>
    <xf numFmtId="0" fontId="22" fillId="2" borderId="0" xfId="0" applyFont="1" applyFill="1" applyBorder="1" applyAlignment="1">
      <alignment vertical="center"/>
    </xf>
    <xf numFmtId="0" fontId="22" fillId="2" borderId="0" xfId="0" applyFont="1" applyFill="1" applyBorder="1"/>
    <xf numFmtId="0" fontId="29" fillId="2" borderId="0" xfId="2" applyFont="1" applyFill="1"/>
    <xf numFmtId="0" fontId="30" fillId="2" borderId="0" xfId="2" applyFont="1" applyFill="1"/>
    <xf numFmtId="0" fontId="31" fillId="2" borderId="0" xfId="2" applyFont="1" applyFill="1"/>
    <xf numFmtId="0" fontId="29" fillId="2" borderId="0" xfId="2" applyFont="1" applyFill="1" applyBorder="1"/>
    <xf numFmtId="0" fontId="28" fillId="2" borderId="0" xfId="2" applyFill="1"/>
    <xf numFmtId="0" fontId="32" fillId="2" borderId="0" xfId="2" applyFont="1" applyFill="1"/>
    <xf numFmtId="0" fontId="33" fillId="2" borderId="0" xfId="2" applyFont="1" applyFill="1" applyBorder="1"/>
    <xf numFmtId="0" fontId="34" fillId="2" borderId="0" xfId="2" applyFont="1" applyFill="1" applyBorder="1" applyAlignment="1">
      <alignment horizontal="center"/>
    </xf>
    <xf numFmtId="0" fontId="34" fillId="2" borderId="0" xfId="2" applyFont="1" applyFill="1" applyBorder="1"/>
    <xf numFmtId="0" fontId="34" fillId="2" borderId="0" xfId="2" quotePrefix="1" applyFont="1" applyFill="1" applyBorder="1"/>
    <xf numFmtId="0" fontId="35" fillId="2" borderId="0" xfId="2" applyFont="1" applyFill="1" applyBorder="1"/>
    <xf numFmtId="0" fontId="36" fillId="2" borderId="0" xfId="2" applyFont="1" applyFill="1"/>
    <xf numFmtId="0" fontId="35" fillId="2" borderId="0" xfId="2" applyFont="1" applyFill="1"/>
    <xf numFmtId="0" fontId="38" fillId="2" borderId="0" xfId="3" applyFont="1" applyFill="1" applyBorder="1" applyAlignment="1" applyProtection="1"/>
    <xf numFmtId="0" fontId="35" fillId="2" borderId="0" xfId="2" applyFont="1" applyFill="1" applyAlignment="1">
      <alignment horizontal="right"/>
    </xf>
    <xf numFmtId="0" fontId="41" fillId="2" borderId="0" xfId="2" applyFont="1" applyFill="1"/>
    <xf numFmtId="0" fontId="42" fillId="2" borderId="0" xfId="2" applyFont="1" applyFill="1" applyBorder="1" applyAlignment="1">
      <alignment horizontal="center"/>
    </xf>
    <xf numFmtId="0" fontId="43" fillId="4" borderId="23" xfId="2" applyFont="1" applyFill="1" applyBorder="1"/>
    <xf numFmtId="0" fontId="28" fillId="4" borderId="24" xfId="2" applyFill="1" applyBorder="1"/>
    <xf numFmtId="0" fontId="28" fillId="4" borderId="25" xfId="2" applyFill="1" applyBorder="1"/>
    <xf numFmtId="0" fontId="44" fillId="5" borderId="0" xfId="2" applyFont="1" applyFill="1" applyBorder="1"/>
    <xf numFmtId="0" fontId="34" fillId="5" borderId="0" xfId="2" applyFont="1" applyFill="1" applyBorder="1"/>
    <xf numFmtId="0" fontId="28" fillId="4" borderId="9" xfId="2" applyFill="1" applyBorder="1"/>
    <xf numFmtId="0" fontId="45" fillId="4" borderId="0" xfId="2" applyFont="1" applyFill="1" applyBorder="1"/>
    <xf numFmtId="0" fontId="45" fillId="4" borderId="0" xfId="2" applyFont="1" applyFill="1" applyBorder="1" applyAlignment="1">
      <alignment horizontal="center"/>
    </xf>
    <xf numFmtId="0" fontId="45" fillId="4" borderId="10" xfId="2" applyFont="1" applyFill="1" applyBorder="1"/>
    <xf numFmtId="0" fontId="34" fillId="5" borderId="0" xfId="2" applyFont="1" applyFill="1" applyBorder="1" applyAlignment="1">
      <alignment horizontal="center"/>
    </xf>
    <xf numFmtId="0" fontId="45" fillId="4" borderId="9" xfId="2" applyFont="1" applyFill="1" applyBorder="1"/>
    <xf numFmtId="0" fontId="45" fillId="4" borderId="10" xfId="2" applyFont="1" applyFill="1" applyBorder="1" applyAlignment="1">
      <alignment horizontal="center"/>
    </xf>
    <xf numFmtId="0" fontId="45" fillId="2" borderId="11" xfId="2" applyFont="1" applyFill="1" applyBorder="1"/>
    <xf numFmtId="0" fontId="45" fillId="2" borderId="1" xfId="2" applyFont="1" applyFill="1" applyBorder="1"/>
    <xf numFmtId="0" fontId="45" fillId="2" borderId="1" xfId="2" applyFont="1" applyFill="1" applyBorder="1" applyAlignment="1">
      <alignment horizontal="center"/>
    </xf>
    <xf numFmtId="0" fontId="45" fillId="2" borderId="12" xfId="2" applyFont="1" applyFill="1" applyBorder="1" applyAlignment="1">
      <alignment horizontal="center"/>
    </xf>
    <xf numFmtId="0" fontId="34" fillId="0" borderId="0" xfId="2" applyFont="1" applyFill="1" applyBorder="1" applyAlignment="1">
      <alignment horizontal="center"/>
    </xf>
    <xf numFmtId="42" fontId="34" fillId="0" borderId="0" xfId="2" applyNumberFormat="1" applyFont="1" applyFill="1" applyBorder="1"/>
    <xf numFmtId="44" fontId="34" fillId="0" borderId="0" xfId="2" applyNumberFormat="1" applyFont="1" applyFill="1" applyBorder="1"/>
    <xf numFmtId="0" fontId="46" fillId="0" borderId="5" xfId="2" applyFont="1" applyBorder="1" applyAlignment="1">
      <alignment horizontal="center"/>
    </xf>
    <xf numFmtId="0" fontId="46" fillId="5" borderId="5" xfId="2" applyFont="1" applyFill="1" applyBorder="1"/>
    <xf numFmtId="0" fontId="5" fillId="0" borderId="5" xfId="2" applyFont="1" applyBorder="1" applyAlignment="1">
      <alignment horizontal="center"/>
    </xf>
    <xf numFmtId="165" fontId="46" fillId="0" borderId="5" xfId="2" applyNumberFormat="1" applyFont="1" applyBorder="1" applyAlignment="1">
      <alignment horizontal="center"/>
    </xf>
    <xf numFmtId="165" fontId="46" fillId="0" borderId="26" xfId="2" applyNumberFormat="1" applyFont="1" applyBorder="1" applyAlignment="1">
      <alignment horizontal="center"/>
    </xf>
    <xf numFmtId="0" fontId="46" fillId="0" borderId="26" xfId="2" applyFont="1" applyBorder="1" applyAlignment="1">
      <alignment horizontal="center"/>
    </xf>
    <xf numFmtId="0" fontId="46" fillId="5" borderId="26" xfId="2" applyFont="1" applyFill="1" applyBorder="1"/>
    <xf numFmtId="0" fontId="46" fillId="2" borderId="0" xfId="2" applyFont="1" applyFill="1" applyBorder="1" applyAlignment="1">
      <alignment horizontal="center"/>
    </xf>
    <xf numFmtId="0" fontId="46" fillId="2" borderId="0" xfId="2" applyFont="1" applyFill="1" applyBorder="1"/>
    <xf numFmtId="165" fontId="46" fillId="2" borderId="0" xfId="2" applyNumberFormat="1" applyFont="1" applyFill="1" applyBorder="1" applyAlignment="1">
      <alignment horizontal="center"/>
    </xf>
    <xf numFmtId="0" fontId="47" fillId="2" borderId="0" xfId="2" applyFont="1" applyFill="1" applyBorder="1" applyAlignment="1">
      <alignment horizontal="left"/>
    </xf>
    <xf numFmtId="37" fontId="47" fillId="6" borderId="0" xfId="2" applyNumberFormat="1" applyFont="1" applyFill="1" applyBorder="1" applyAlignment="1">
      <alignment horizontal="center"/>
    </xf>
    <xf numFmtId="165" fontId="28" fillId="2" borderId="0" xfId="2" applyNumberFormat="1" applyFill="1"/>
    <xf numFmtId="0" fontId="46" fillId="2" borderId="5" xfId="2" applyFont="1" applyFill="1" applyBorder="1"/>
    <xf numFmtId="37" fontId="46" fillId="2" borderId="5" xfId="2" applyNumberFormat="1" applyFont="1" applyFill="1" applyBorder="1" applyAlignment="1">
      <alignment horizontal="center"/>
    </xf>
    <xf numFmtId="165" fontId="46" fillId="2" borderId="5" xfId="2" applyNumberFormat="1" applyFont="1" applyFill="1" applyBorder="1" applyAlignment="1">
      <alignment horizontal="center"/>
    </xf>
    <xf numFmtId="0" fontId="46" fillId="2" borderId="27" xfId="2" applyFont="1" applyFill="1" applyBorder="1"/>
    <xf numFmtId="37" fontId="46" fillId="2" borderId="27" xfId="2" applyNumberFormat="1" applyFont="1" applyFill="1" applyBorder="1" applyAlignment="1">
      <alignment horizontal="center"/>
    </xf>
    <xf numFmtId="165" fontId="46" fillId="2" borderId="27" xfId="2" applyNumberFormat="1" applyFont="1" applyFill="1" applyBorder="1" applyAlignment="1">
      <alignment horizontal="center"/>
    </xf>
    <xf numFmtId="0" fontId="46" fillId="2" borderId="0" xfId="2" applyFont="1" applyFill="1"/>
    <xf numFmtId="42" fontId="46" fillId="2" borderId="0" xfId="2" applyNumberFormat="1" applyFont="1" applyFill="1" applyBorder="1" applyAlignment="1">
      <alignment horizontal="center"/>
    </xf>
    <xf numFmtId="4" fontId="46" fillId="2" borderId="0" xfId="2" applyNumberFormat="1" applyFont="1" applyFill="1" applyAlignment="1">
      <alignment horizontal="center"/>
    </xf>
    <xf numFmtId="44" fontId="33" fillId="2" borderId="0" xfId="2" applyNumberFormat="1" applyFont="1" applyFill="1" applyBorder="1"/>
    <xf numFmtId="0" fontId="46" fillId="4" borderId="24" xfId="2" applyFont="1" applyFill="1" applyBorder="1"/>
    <xf numFmtId="42" fontId="46" fillId="4" borderId="24" xfId="2" applyNumberFormat="1" applyFont="1" applyFill="1" applyBorder="1"/>
    <xf numFmtId="4" fontId="46" fillId="4" borderId="24" xfId="2" applyNumberFormat="1" applyFont="1" applyFill="1" applyBorder="1" applyAlignment="1">
      <alignment horizontal="center"/>
    </xf>
    <xf numFmtId="4" fontId="46" fillId="4" borderId="25" xfId="2" applyNumberFormat="1" applyFont="1" applyFill="1" applyBorder="1" applyAlignment="1">
      <alignment horizontal="center"/>
    </xf>
    <xf numFmtId="0" fontId="48" fillId="4" borderId="0" xfId="2" applyFont="1" applyFill="1" applyBorder="1"/>
    <xf numFmtId="4" fontId="48" fillId="4" borderId="0" xfId="2" applyNumberFormat="1" applyFont="1" applyFill="1" applyBorder="1" applyAlignment="1">
      <alignment horizontal="center"/>
    </xf>
    <xf numFmtId="4" fontId="48" fillId="4" borderId="10" xfId="2" applyNumberFormat="1" applyFont="1" applyFill="1" applyBorder="1" applyAlignment="1">
      <alignment horizontal="center"/>
    </xf>
    <xf numFmtId="0" fontId="46" fillId="2" borderId="11" xfId="2" applyFont="1" applyFill="1" applyBorder="1"/>
    <xf numFmtId="0" fontId="46" fillId="2" borderId="1" xfId="2" applyFont="1" applyFill="1" applyBorder="1"/>
    <xf numFmtId="0" fontId="46" fillId="2" borderId="12" xfId="2" applyFont="1" applyFill="1" applyBorder="1"/>
    <xf numFmtId="165" fontId="34" fillId="0" borderId="0" xfId="2" applyNumberFormat="1" applyFont="1" applyFill="1" applyBorder="1"/>
    <xf numFmtId="44" fontId="46" fillId="2" borderId="0" xfId="2" applyNumberFormat="1" applyFont="1" applyFill="1" applyBorder="1" applyAlignment="1">
      <alignment horizontal="center"/>
    </xf>
    <xf numFmtId="0" fontId="43" fillId="7" borderId="23" xfId="2" applyFont="1" applyFill="1" applyBorder="1"/>
    <xf numFmtId="0" fontId="46" fillId="7" borderId="24" xfId="2" applyFont="1" applyFill="1" applyBorder="1"/>
    <xf numFmtId="4" fontId="46" fillId="7" borderId="24" xfId="2" applyNumberFormat="1" applyFont="1" applyFill="1" applyBorder="1" applyAlignment="1">
      <alignment horizontal="center"/>
    </xf>
    <xf numFmtId="4" fontId="46" fillId="7" borderId="25" xfId="2" applyNumberFormat="1" applyFont="1" applyFill="1" applyBorder="1" applyAlignment="1">
      <alignment horizontal="center"/>
    </xf>
    <xf numFmtId="0" fontId="44" fillId="8" borderId="0" xfId="2" applyFont="1" applyFill="1" applyBorder="1"/>
    <xf numFmtId="0" fontId="34" fillId="8" borderId="0" xfId="2" applyFont="1" applyFill="1" applyBorder="1"/>
    <xf numFmtId="0" fontId="28" fillId="7" borderId="9" xfId="2" applyFill="1" applyBorder="1"/>
    <xf numFmtId="0" fontId="48" fillId="7" borderId="0" xfId="2" applyFont="1" applyFill="1" applyBorder="1"/>
    <xf numFmtId="0" fontId="45" fillId="7" borderId="0" xfId="2" applyFont="1" applyFill="1" applyBorder="1" applyAlignment="1">
      <alignment horizontal="center"/>
    </xf>
    <xf numFmtId="0" fontId="45" fillId="7" borderId="0" xfId="2" applyFont="1" applyFill="1" applyBorder="1"/>
    <xf numFmtId="4" fontId="48" fillId="7" borderId="0" xfId="2" applyNumberFormat="1" applyFont="1" applyFill="1" applyBorder="1" applyAlignment="1">
      <alignment horizontal="center"/>
    </xf>
    <xf numFmtId="4" fontId="48" fillId="7" borderId="10" xfId="2" applyNumberFormat="1" applyFont="1" applyFill="1" applyBorder="1" applyAlignment="1">
      <alignment horizontal="center"/>
    </xf>
    <xf numFmtId="0" fontId="34" fillId="8" borderId="0" xfId="2" applyFont="1" applyFill="1" applyBorder="1" applyAlignment="1">
      <alignment horizontal="center"/>
    </xf>
    <xf numFmtId="0" fontId="45" fillId="7" borderId="9" xfId="2" applyFont="1" applyFill="1" applyBorder="1"/>
    <xf numFmtId="0" fontId="45" fillId="7" borderId="10" xfId="2" applyFont="1" applyFill="1" applyBorder="1" applyAlignment="1">
      <alignment horizontal="center"/>
    </xf>
    <xf numFmtId="0" fontId="46" fillId="2" borderId="13" xfId="2" applyFont="1" applyFill="1" applyBorder="1"/>
    <xf numFmtId="0" fontId="46" fillId="2" borderId="2" xfId="2" applyFont="1" applyFill="1" applyBorder="1"/>
    <xf numFmtId="4" fontId="46" fillId="2" borderId="2" xfId="2" applyNumberFormat="1" applyFont="1" applyFill="1" applyBorder="1" applyAlignment="1">
      <alignment horizontal="center"/>
    </xf>
    <xf numFmtId="4" fontId="46" fillId="2" borderId="14" xfId="2" applyNumberFormat="1" applyFont="1" applyFill="1" applyBorder="1" applyAlignment="1">
      <alignment horizontal="center"/>
    </xf>
    <xf numFmtId="0" fontId="46" fillId="9" borderId="26" xfId="2" applyFont="1" applyFill="1" applyBorder="1"/>
    <xf numFmtId="44" fontId="46" fillId="0" borderId="26" xfId="2" applyNumberFormat="1" applyFont="1" applyBorder="1" applyAlignment="1">
      <alignment horizontal="center"/>
    </xf>
    <xf numFmtId="0" fontId="46" fillId="9" borderId="5" xfId="2" applyFont="1" applyFill="1" applyBorder="1"/>
    <xf numFmtId="44" fontId="46" fillId="0" borderId="5" xfId="2" applyNumberFormat="1" applyFont="1" applyBorder="1" applyAlignment="1">
      <alignment horizontal="center"/>
    </xf>
    <xf numFmtId="165" fontId="34" fillId="8" borderId="0" xfId="2" applyNumberFormat="1" applyFont="1" applyFill="1" applyBorder="1"/>
    <xf numFmtId="44" fontId="34" fillId="8" borderId="0" xfId="2" applyNumberFormat="1" applyFont="1" applyFill="1" applyBorder="1"/>
    <xf numFmtId="0" fontId="46" fillId="0" borderId="1" xfId="2" applyFont="1" applyBorder="1" applyAlignment="1">
      <alignment horizontal="center"/>
    </xf>
    <xf numFmtId="44" fontId="28" fillId="2" borderId="0" xfId="2" applyNumberFormat="1" applyFill="1"/>
    <xf numFmtId="44" fontId="46" fillId="2" borderId="5" xfId="2" applyNumberFormat="1" applyFont="1" applyFill="1" applyBorder="1" applyAlignment="1">
      <alignment horizontal="center"/>
    </xf>
    <xf numFmtId="44" fontId="46" fillId="2" borderId="27" xfId="2" applyNumberFormat="1" applyFont="1" applyFill="1" applyBorder="1" applyAlignment="1">
      <alignment horizontal="center"/>
    </xf>
    <xf numFmtId="0" fontId="28" fillId="2" borderId="0" xfId="2" applyFill="1" applyBorder="1"/>
    <xf numFmtId="0" fontId="28" fillId="7" borderId="24" xfId="2" applyFill="1" applyBorder="1"/>
    <xf numFmtId="0" fontId="45" fillId="7" borderId="24" xfId="2" applyFont="1" applyFill="1" applyBorder="1" applyAlignment="1">
      <alignment horizontal="right"/>
    </xf>
    <xf numFmtId="0" fontId="45" fillId="7" borderId="24" xfId="2" applyFont="1" applyFill="1" applyBorder="1" applyAlignment="1">
      <alignment horizontal="center"/>
    </xf>
    <xf numFmtId="0" fontId="45" fillId="7" borderId="11" xfId="2" applyFont="1" applyFill="1" applyBorder="1"/>
    <xf numFmtId="0" fontId="45" fillId="7" borderId="1" xfId="2" applyFont="1" applyFill="1" applyBorder="1"/>
    <xf numFmtId="0" fontId="45" fillId="7" borderId="1" xfId="2" applyFont="1" applyFill="1" applyBorder="1" applyAlignment="1">
      <alignment horizontal="center"/>
    </xf>
    <xf numFmtId="0" fontId="45" fillId="7" borderId="12" xfId="2" applyFont="1" applyFill="1" applyBorder="1" applyAlignment="1">
      <alignment horizontal="center"/>
    </xf>
    <xf numFmtId="4" fontId="46" fillId="2" borderId="1" xfId="2" applyNumberFormat="1" applyFont="1" applyFill="1" applyBorder="1" applyAlignment="1">
      <alignment horizontal="center"/>
    </xf>
    <xf numFmtId="4" fontId="46" fillId="2" borderId="12" xfId="2" applyNumberFormat="1" applyFont="1" applyFill="1" applyBorder="1" applyAlignment="1">
      <alignment horizontal="center"/>
    </xf>
    <xf numFmtId="0" fontId="46" fillId="8" borderId="5" xfId="2" applyFont="1" applyFill="1" applyBorder="1"/>
    <xf numFmtId="0" fontId="49" fillId="2" borderId="0" xfId="0" applyFont="1" applyFill="1" applyAlignment="1">
      <alignment vertical="center"/>
    </xf>
    <xf numFmtId="0" fontId="0" fillId="10" borderId="5" xfId="0" applyNumberFormat="1" applyFill="1" applyBorder="1" applyAlignment="1">
      <alignment horizontal="center" vertical="center" wrapText="1"/>
    </xf>
    <xf numFmtId="0" fontId="10" fillId="3" borderId="13" xfId="0" applyFont="1" applyFill="1" applyBorder="1" applyAlignment="1">
      <alignment vertical="center"/>
    </xf>
    <xf numFmtId="0" fontId="10" fillId="3" borderId="2" xfId="0" applyFont="1" applyFill="1" applyBorder="1" applyAlignment="1">
      <alignment horizontal="center" vertical="center"/>
    </xf>
    <xf numFmtId="0" fontId="10" fillId="3" borderId="2" xfId="0" applyFont="1" applyFill="1" applyBorder="1" applyAlignment="1">
      <alignment horizontal="right" vertical="center"/>
    </xf>
    <xf numFmtId="164" fontId="1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0" fillId="3" borderId="14" xfId="0" applyNumberFormat="1" applyFont="1" applyFill="1" applyBorder="1" applyAlignment="1">
      <alignment horizontal="center" vertical="center"/>
    </xf>
    <xf numFmtId="0" fontId="27" fillId="2" borderId="0" xfId="0" applyFont="1" applyFill="1"/>
    <xf numFmtId="0" fontId="23" fillId="2" borderId="0" xfId="0" applyFont="1" applyFill="1"/>
    <xf numFmtId="0" fontId="55" fillId="3" borderId="7" xfId="0" applyFont="1" applyFill="1" applyBorder="1" applyAlignment="1">
      <alignment horizontal="center" vertical="center"/>
    </xf>
    <xf numFmtId="0" fontId="56" fillId="0" borderId="0" xfId="0" applyFont="1" applyFill="1" applyBorder="1" applyAlignment="1">
      <alignment horizontal="center" vertical="center"/>
    </xf>
    <xf numFmtId="164" fontId="56" fillId="0" borderId="0" xfId="0" applyNumberFormat="1" applyFont="1" applyFill="1" applyBorder="1" applyAlignment="1">
      <alignment horizontal="center" vertical="center"/>
    </xf>
    <xf numFmtId="164" fontId="56" fillId="0" borderId="1" xfId="0" applyNumberFormat="1" applyFont="1" applyFill="1" applyBorder="1" applyAlignment="1">
      <alignment horizontal="center" vertical="center"/>
    </xf>
    <xf numFmtId="164" fontId="55" fillId="3" borderId="2" xfId="0" applyNumberFormat="1" applyFont="1" applyFill="1" applyBorder="1" applyAlignment="1">
      <alignment horizontal="center" vertical="center"/>
    </xf>
    <xf numFmtId="0" fontId="0" fillId="2" borderId="2" xfId="0" applyFill="1" applyBorder="1" applyAlignment="1">
      <alignment horizontal="left" vertical="center"/>
    </xf>
    <xf numFmtId="0" fontId="1" fillId="2" borderId="0" xfId="0" applyFont="1" applyFill="1"/>
    <xf numFmtId="0" fontId="1" fillId="2" borderId="0" xfId="0" applyFont="1" applyFill="1" applyAlignment="1">
      <alignment horizontal="center" vertical="center"/>
    </xf>
    <xf numFmtId="0" fontId="1" fillId="2" borderId="0" xfId="0" applyFont="1" applyFill="1" applyBorder="1"/>
    <xf numFmtId="0" fontId="40" fillId="2" borderId="0" xfId="4" applyFont="1" applyFill="1" applyAlignment="1" applyProtection="1"/>
    <xf numFmtId="0" fontId="25" fillId="2" borderId="0" xfId="0" applyFont="1" applyFill="1" applyBorder="1" applyAlignment="1">
      <alignment horizontal="right"/>
    </xf>
    <xf numFmtId="0" fontId="25" fillId="2" borderId="0" xfId="0" applyFont="1" applyFill="1" applyBorder="1" applyAlignment="1">
      <alignment vertical="center"/>
    </xf>
    <xf numFmtId="37" fontId="50" fillId="2" borderId="0" xfId="2" applyNumberFormat="1" applyFont="1" applyFill="1" applyBorder="1" applyAlignment="1">
      <alignment horizontal="center"/>
    </xf>
    <xf numFmtId="37" fontId="57" fillId="2" borderId="0" xfId="2" applyNumberFormat="1" applyFont="1" applyFill="1" applyBorder="1" applyAlignment="1">
      <alignment horizontal="center"/>
    </xf>
    <xf numFmtId="0" fontId="53" fillId="2" borderId="0" xfId="2" applyFont="1" applyFill="1" applyBorder="1"/>
    <xf numFmtId="0" fontId="52" fillId="2" borderId="0" xfId="2" applyFont="1" applyFill="1" applyBorder="1"/>
    <xf numFmtId="0" fontId="54" fillId="2" borderId="0" xfId="2" applyFont="1" applyFill="1" applyBorder="1" applyAlignment="1">
      <alignment horizontal="center"/>
    </xf>
    <xf numFmtId="0" fontId="51" fillId="2" borderId="0" xfId="2" applyFont="1" applyFill="1" applyBorder="1" applyAlignment="1">
      <alignment horizontal="right"/>
    </xf>
    <xf numFmtId="165" fontId="11" fillId="2" borderId="0" xfId="2" applyNumberFormat="1" applyFont="1" applyFill="1" applyBorder="1" applyAlignment="1">
      <alignment horizontal="center"/>
    </xf>
    <xf numFmtId="165" fontId="52" fillId="2" borderId="0" xfId="2" applyNumberFormat="1" applyFont="1" applyFill="1" applyBorder="1" applyAlignment="1">
      <alignment horizontal="center"/>
    </xf>
    <xf numFmtId="0" fontId="32" fillId="2" borderId="0" xfId="2" applyFont="1" applyFill="1" applyBorder="1"/>
    <xf numFmtId="0" fontId="41" fillId="2" borderId="0" xfId="2" applyFont="1" applyFill="1" applyBorder="1"/>
    <xf numFmtId="0" fontId="44" fillId="2" borderId="0" xfId="2" applyFont="1" applyFill="1" applyBorder="1"/>
    <xf numFmtId="42" fontId="34" fillId="2" borderId="0" xfId="2" applyNumberFormat="1" applyFont="1" applyFill="1" applyBorder="1"/>
    <xf numFmtId="165" fontId="34" fillId="2" borderId="0" xfId="2" applyNumberFormat="1" applyFont="1" applyFill="1" applyBorder="1"/>
    <xf numFmtId="0" fontId="59" fillId="2" borderId="0" xfId="2" applyFont="1" applyFill="1" applyBorder="1"/>
    <xf numFmtId="0" fontId="14" fillId="2" borderId="0" xfId="2" applyFont="1" applyFill="1" applyBorder="1"/>
    <xf numFmtId="0" fontId="59" fillId="2" borderId="0" xfId="2" applyFont="1" applyFill="1" applyBorder="1" applyAlignment="1">
      <alignment horizontal="center"/>
    </xf>
    <xf numFmtId="0" fontId="0" fillId="2" borderId="5" xfId="0" applyNumberFormat="1" applyFill="1" applyBorder="1" applyAlignment="1">
      <alignment horizontal="center" vertical="center" wrapText="1"/>
    </xf>
    <xf numFmtId="0" fontId="52" fillId="2" borderId="0" xfId="0" applyFont="1" applyFill="1" applyAlignment="1">
      <alignment vertical="center"/>
    </xf>
    <xf numFmtId="0" fontId="62" fillId="5" borderId="0" xfId="2" applyFont="1" applyFill="1" applyBorder="1" applyAlignment="1">
      <alignment horizontal="center"/>
    </xf>
    <xf numFmtId="42" fontId="62" fillId="5" borderId="0" xfId="2" applyNumberFormat="1" applyFont="1" applyFill="1" applyBorder="1"/>
    <xf numFmtId="0" fontId="63" fillId="2" borderId="28" xfId="2" applyFont="1" applyFill="1" applyBorder="1"/>
    <xf numFmtId="0" fontId="63" fillId="2" borderId="28" xfId="2" applyFont="1" applyFill="1" applyBorder="1" applyAlignment="1">
      <alignment horizontal="center"/>
    </xf>
    <xf numFmtId="165" fontId="63" fillId="2" borderId="28" xfId="2" applyNumberFormat="1" applyFont="1" applyFill="1" applyBorder="1" applyAlignment="1">
      <alignment horizontal="center"/>
    </xf>
    <xf numFmtId="0" fontId="34" fillId="11" borderId="0" xfId="2" applyFont="1" applyFill="1" applyBorder="1" applyAlignment="1">
      <alignment horizontal="center"/>
    </xf>
    <xf numFmtId="42" fontId="34" fillId="11" borderId="0" xfId="2" applyNumberFormat="1" applyFont="1" applyFill="1" applyBorder="1"/>
    <xf numFmtId="0" fontId="64" fillId="8" borderId="0" xfId="2" applyFont="1" applyFill="1" applyBorder="1" applyAlignment="1">
      <alignment horizontal="center"/>
    </xf>
    <xf numFmtId="165" fontId="64" fillId="8" borderId="0" xfId="2" applyNumberFormat="1" applyFont="1" applyFill="1" applyBorder="1"/>
    <xf numFmtId="44" fontId="64" fillId="8" borderId="0" xfId="2" applyNumberFormat="1" applyFont="1" applyFill="1" applyBorder="1"/>
    <xf numFmtId="44" fontId="63" fillId="2" borderId="28" xfId="2" applyNumberFormat="1" applyFont="1" applyFill="1" applyBorder="1" applyAlignment="1">
      <alignment horizontal="center"/>
    </xf>
    <xf numFmtId="0" fontId="65" fillId="2" borderId="0" xfId="2" applyFont="1" applyFill="1" applyBorder="1"/>
    <xf numFmtId="0" fontId="10" fillId="2" borderId="1" xfId="0" applyFont="1" applyFill="1" applyBorder="1" applyAlignment="1">
      <alignment horizontal="left"/>
    </xf>
    <xf numFmtId="0" fontId="0" fillId="2" borderId="1" xfId="0" applyFill="1" applyBorder="1" applyAlignment="1">
      <alignment horizontal="left"/>
    </xf>
    <xf numFmtId="0" fontId="0" fillId="2" borderId="1" xfId="0" applyFill="1" applyBorder="1" applyAlignment="1">
      <alignment horizontal="center"/>
    </xf>
    <xf numFmtId="0" fontId="0" fillId="2" borderId="0" xfId="0" applyNumberFormat="1" applyFont="1" applyFill="1" applyBorder="1" applyAlignment="1">
      <alignment horizontal="left" vertical="center" wrapText="1"/>
    </xf>
    <xf numFmtId="0" fontId="0" fillId="2" borderId="22" xfId="0" applyNumberFormat="1" applyFont="1"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Border="1" applyAlignment="1">
      <alignment horizontal="left" vertical="center"/>
    </xf>
    <xf numFmtId="0" fontId="0" fillId="2" borderId="21" xfId="0" applyFill="1" applyBorder="1" applyAlignment="1">
      <alignment horizontal="left" vertical="center"/>
    </xf>
    <xf numFmtId="0" fontId="0" fillId="2" borderId="1" xfId="0" applyFill="1" applyBorder="1" applyAlignment="1">
      <alignment horizontal="left" vertical="center"/>
    </xf>
    <xf numFmtId="0" fontId="0" fillId="2" borderId="1" xfId="0" applyNumberFormat="1" applyFill="1" applyBorder="1" applyAlignment="1">
      <alignment horizontal="left" vertical="center" wrapText="1"/>
    </xf>
    <xf numFmtId="44" fontId="0" fillId="2" borderId="2" xfId="0" applyNumberFormat="1" applyFill="1" applyBorder="1" applyAlignment="1">
      <alignment horizontal="left" vertical="center"/>
    </xf>
    <xf numFmtId="2" fontId="0" fillId="2" borderId="1" xfId="0" applyNumberFormat="1" applyFill="1" applyBorder="1" applyAlignment="1">
      <alignment horizontal="left" vertical="center"/>
    </xf>
    <xf numFmtId="0" fontId="0" fillId="2" borderId="2" xfId="0" applyFill="1" applyBorder="1" applyAlignment="1">
      <alignment horizontal="left" vertical="center"/>
    </xf>
    <xf numFmtId="0" fontId="0" fillId="2" borderId="1" xfId="0" applyFill="1" applyBorder="1" applyAlignment="1">
      <alignment horizontal="center" vertical="center"/>
    </xf>
    <xf numFmtId="44" fontId="46" fillId="2" borderId="5" xfId="2" applyNumberFormat="1" applyFont="1" applyFill="1" applyBorder="1" applyAlignment="1">
      <alignment horizontal="center" vertical="center"/>
    </xf>
    <xf numFmtId="0" fontId="46" fillId="8" borderId="5" xfId="2" applyFont="1" applyFill="1" applyBorder="1" applyAlignment="1">
      <alignment horizontal="left" vertical="center" wrapText="1"/>
    </xf>
    <xf numFmtId="0" fontId="46" fillId="5" borderId="5" xfId="2" applyFont="1" applyFill="1" applyBorder="1" applyAlignment="1">
      <alignment horizontal="left" vertical="center" wrapText="1"/>
    </xf>
    <xf numFmtId="0" fontId="2" fillId="2" borderId="0" xfId="0" applyFont="1" applyFill="1" applyBorder="1" applyAlignment="1">
      <alignment horizontal="left" wrapText="1"/>
    </xf>
    <xf numFmtId="0" fontId="10" fillId="2" borderId="0" xfId="0" applyFont="1" applyFill="1" applyBorder="1" applyAlignment="1">
      <alignment horizontal="left" wrapText="1"/>
    </xf>
    <xf numFmtId="0" fontId="0" fillId="2" borderId="0" xfId="0" applyFill="1" applyBorder="1" applyAlignment="1">
      <alignment horizontal="left" vertical="center" wrapText="1"/>
    </xf>
    <xf numFmtId="0" fontId="0" fillId="2" borderId="0" xfId="0" applyFont="1" applyFill="1" applyAlignment="1">
      <alignment horizontal="left" vertical="center" wrapText="1"/>
    </xf>
    <xf numFmtId="0" fontId="4" fillId="2" borderId="0" xfId="1" applyFill="1" applyAlignment="1">
      <alignment horizontal="left" vertical="center" wrapText="1"/>
    </xf>
    <xf numFmtId="0" fontId="11" fillId="2" borderId="4" xfId="0" applyFont="1" applyFill="1" applyBorder="1" applyAlignment="1">
      <alignment horizontal="left" vertical="top" wrapText="1"/>
    </xf>
  </cellXfs>
  <cellStyles count="25">
    <cellStyle name="Comma 2" xfId="5"/>
    <cellStyle name="Comma 2 2" xfId="6"/>
    <cellStyle name="Comma 2 2 2" xfId="7"/>
    <cellStyle name="Comma 2 3" xfId="8"/>
    <cellStyle name="Comma 3" xfId="9"/>
    <cellStyle name="Comma 4" xfId="10"/>
    <cellStyle name="Comma 4 2" xfId="11"/>
    <cellStyle name="Hyperlink" xfId="1" builtinId="8"/>
    <cellStyle name="Hyperlink 2" xfId="4"/>
    <cellStyle name="Hyperlink 2 2" xfId="12"/>
    <cellStyle name="Hyperlink 3" xfId="13"/>
    <cellStyle name="Hyperlink 3 2" xfId="14"/>
    <cellStyle name="Hyperlink 4" xfId="3"/>
    <cellStyle name="Normal" xfId="0" builtinId="0"/>
    <cellStyle name="Normal 2" xfId="15"/>
    <cellStyle name="Normal 3" xfId="2"/>
    <cellStyle name="Normal 3 2" xfId="16"/>
    <cellStyle name="Normal 4" xfId="17"/>
    <cellStyle name="Percent 2" xfId="18"/>
    <cellStyle name="Percent 2 2" xfId="19"/>
    <cellStyle name="Percent 2 2 2" xfId="20"/>
    <cellStyle name="Percent 2 3" xfId="21"/>
    <cellStyle name="Percent 3" xfId="22"/>
    <cellStyle name="Percent 4" xfId="23"/>
    <cellStyle name="Percent 4 2" xfId="24"/>
  </cellStyles>
  <dxfs count="30">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57150</xdr:rowOff>
        </xdr:from>
        <xdr:to>
          <xdr:col>3</xdr:col>
          <xdr:colOff>1371600</xdr:colOff>
          <xdr:row>25</xdr:row>
          <xdr:rowOff>266700</xdr:rowOff>
        </xdr:to>
        <xdr:grpSp>
          <xdr:nvGrpSpPr>
            <xdr:cNvPr id="4" name="Group 3"/>
            <xdr:cNvGrpSpPr/>
          </xdr:nvGrpSpPr>
          <xdr:grpSpPr>
            <a:xfrm>
              <a:off x="3238500" y="6677025"/>
              <a:ext cx="1371600" cy="209550"/>
              <a:chOff x="2266949" y="4686300"/>
              <a:chExt cx="1685926" cy="209550"/>
            </a:xfrm>
          </xdr:grpSpPr>
          <xdr:sp macro="" textlink="">
            <xdr:nvSpPr>
              <xdr:cNvPr id="1025" name="Check Box 1" hidden="1">
                <a:extLst>
                  <a:ext uri="{63B3BB69-23CF-44E3-9099-C40C66FF867C}">
                    <a14:compatExt spid="_x0000_s1025"/>
                  </a:ext>
                </a:extLst>
              </xdr:cNvPr>
              <xdr:cNvSpPr/>
            </xdr:nvSpPr>
            <xdr:spPr bwMode="auto">
              <a:xfrm>
                <a:off x="2266949" y="4686300"/>
                <a:ext cx="781050" cy="20955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26" name="Check Box 2" hidden="1">
                <a:extLst>
                  <a:ext uri="{63B3BB69-23CF-44E3-9099-C40C66FF867C}">
                    <a14:compatExt spid="_x0000_s1026"/>
                  </a:ext>
                </a:extLst>
              </xdr:cNvPr>
              <xdr:cNvSpPr/>
            </xdr:nvSpPr>
            <xdr:spPr bwMode="auto">
              <a:xfrm>
                <a:off x="3171825" y="4686300"/>
                <a:ext cx="781050" cy="20955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66675</xdr:rowOff>
        </xdr:from>
        <xdr:to>
          <xdr:col>3</xdr:col>
          <xdr:colOff>638175</xdr:colOff>
          <xdr:row>26</xdr:row>
          <xdr:rowOff>276225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26</xdr:row>
          <xdr:rowOff>66675</xdr:rowOff>
        </xdr:from>
        <xdr:to>
          <xdr:col>3</xdr:col>
          <xdr:colOff>1371600</xdr:colOff>
          <xdr:row>26</xdr:row>
          <xdr:rowOff>276225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64</xdr:row>
          <xdr:rowOff>95250</xdr:rowOff>
        </xdr:from>
        <xdr:to>
          <xdr:col>2</xdr:col>
          <xdr:colOff>685800</xdr:colOff>
          <xdr:row>65</xdr:row>
          <xdr:rowOff>19050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63</xdr:row>
          <xdr:rowOff>19050</xdr:rowOff>
        </xdr:from>
        <xdr:to>
          <xdr:col>3</xdr:col>
          <xdr:colOff>933450</xdr:colOff>
          <xdr:row>63</xdr:row>
          <xdr:rowOff>238125</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64</xdr:row>
          <xdr:rowOff>95250</xdr:rowOff>
        </xdr:from>
        <xdr:to>
          <xdr:col>3</xdr:col>
          <xdr:colOff>1152525</xdr:colOff>
          <xdr:row>65</xdr:row>
          <xdr:rowOff>28575</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LTQ-OrbitrapXL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63</xdr:row>
          <xdr:rowOff>19050</xdr:rowOff>
        </xdr:from>
        <xdr:to>
          <xdr:col>5</xdr:col>
          <xdr:colOff>847725</xdr:colOff>
          <xdr:row>63</xdr:row>
          <xdr:rowOff>238125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Vantage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67</xdr:row>
          <xdr:rowOff>38100</xdr:rowOff>
        </xdr:from>
        <xdr:to>
          <xdr:col>7</xdr:col>
          <xdr:colOff>990600</xdr:colOff>
          <xdr:row>67</xdr:row>
          <xdr:rowOff>257175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67</xdr:row>
          <xdr:rowOff>38100</xdr:rowOff>
        </xdr:from>
        <xdr:to>
          <xdr:col>8</xdr:col>
          <xdr:colOff>504825</xdr:colOff>
          <xdr:row>67</xdr:row>
          <xdr:rowOff>257175</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68</xdr:row>
          <xdr:rowOff>66675</xdr:rowOff>
        </xdr:from>
        <xdr:to>
          <xdr:col>7</xdr:col>
          <xdr:colOff>990600</xdr:colOff>
          <xdr:row>69</xdr:row>
          <xdr:rowOff>0</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68</xdr:row>
          <xdr:rowOff>66675</xdr:rowOff>
        </xdr:from>
        <xdr:to>
          <xdr:col>8</xdr:col>
          <xdr:colOff>504825</xdr:colOff>
          <xdr:row>69</xdr:row>
          <xdr:rowOff>0</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68</xdr:row>
          <xdr:rowOff>66675</xdr:rowOff>
        </xdr:from>
        <xdr:to>
          <xdr:col>5</xdr:col>
          <xdr:colOff>200025</xdr:colOff>
          <xdr:row>69</xdr:row>
          <xdr:rowOff>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68</xdr:row>
          <xdr:rowOff>66675</xdr:rowOff>
        </xdr:from>
        <xdr:to>
          <xdr:col>5</xdr:col>
          <xdr:colOff>847725</xdr:colOff>
          <xdr:row>69</xdr:row>
          <xdr:rowOff>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68</xdr:row>
          <xdr:rowOff>66675</xdr:rowOff>
        </xdr:from>
        <xdr:to>
          <xdr:col>5</xdr:col>
          <xdr:colOff>1400175</xdr:colOff>
          <xdr:row>69</xdr:row>
          <xdr:rowOff>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74</xdr:row>
          <xdr:rowOff>85725</xdr:rowOff>
        </xdr:from>
        <xdr:to>
          <xdr:col>3</xdr:col>
          <xdr:colOff>638175</xdr:colOff>
          <xdr:row>75</xdr:row>
          <xdr:rowOff>9525</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74</xdr:row>
          <xdr:rowOff>85725</xdr:rowOff>
        </xdr:from>
        <xdr:to>
          <xdr:col>3</xdr:col>
          <xdr:colOff>1371600</xdr:colOff>
          <xdr:row>75</xdr:row>
          <xdr:rowOff>9525</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78</xdr:row>
          <xdr:rowOff>95250</xdr:rowOff>
        </xdr:from>
        <xdr:to>
          <xdr:col>1</xdr:col>
          <xdr:colOff>895350</xdr:colOff>
          <xdr:row>79</xdr:row>
          <xdr:rowOff>28575</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78</xdr:row>
          <xdr:rowOff>95250</xdr:rowOff>
        </xdr:from>
        <xdr:to>
          <xdr:col>3</xdr:col>
          <xdr:colOff>247650</xdr:colOff>
          <xdr:row>79</xdr:row>
          <xdr:rowOff>28575</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78</xdr:row>
          <xdr:rowOff>95250</xdr:rowOff>
        </xdr:from>
        <xdr:to>
          <xdr:col>5</xdr:col>
          <xdr:colOff>1285875</xdr:colOff>
          <xdr:row>79</xdr:row>
          <xdr:rowOff>28575</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1133475</xdr:colOff>
          <xdr:row>32</xdr:row>
          <xdr:rowOff>57150</xdr:rowOff>
        </xdr:from>
        <xdr:to>
          <xdr:col>3</xdr:col>
          <xdr:colOff>628650</xdr:colOff>
          <xdr:row>32</xdr:row>
          <xdr:rowOff>276225</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32</xdr:row>
          <xdr:rowOff>57150</xdr:rowOff>
        </xdr:from>
        <xdr:to>
          <xdr:col>3</xdr:col>
          <xdr:colOff>1181100</xdr:colOff>
          <xdr:row>32</xdr:row>
          <xdr:rowOff>276225</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1266825</xdr:colOff>
          <xdr:row>32</xdr:row>
          <xdr:rowOff>57150</xdr:rowOff>
        </xdr:from>
        <xdr:to>
          <xdr:col>5</xdr:col>
          <xdr:colOff>95250</xdr:colOff>
          <xdr:row>32</xdr:row>
          <xdr:rowOff>276225</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57150</xdr:rowOff>
        </xdr:from>
        <xdr:to>
          <xdr:col>6</xdr:col>
          <xdr:colOff>428625</xdr:colOff>
          <xdr:row>32</xdr:row>
          <xdr:rowOff>276225</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64</xdr:row>
          <xdr:rowOff>95250</xdr:rowOff>
        </xdr:from>
        <xdr:to>
          <xdr:col>5</xdr:col>
          <xdr:colOff>847725</xdr:colOff>
          <xdr:row>65</xdr:row>
          <xdr:rowOff>28575</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Access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63</xdr:row>
          <xdr:rowOff>19050</xdr:rowOff>
        </xdr:from>
        <xdr:to>
          <xdr:col>2</xdr:col>
          <xdr:colOff>685800</xdr:colOff>
          <xdr:row>63</xdr:row>
          <xdr:rowOff>228600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79</xdr:row>
          <xdr:rowOff>95250</xdr:rowOff>
        </xdr:from>
        <xdr:to>
          <xdr:col>1</xdr:col>
          <xdr:colOff>981075</xdr:colOff>
          <xdr:row>80</xdr:row>
          <xdr:rowOff>28575</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82</xdr:row>
          <xdr:rowOff>57150</xdr:rowOff>
        </xdr:from>
        <xdr:to>
          <xdr:col>1</xdr:col>
          <xdr:colOff>981075</xdr:colOff>
          <xdr:row>82</xdr:row>
          <xdr:rowOff>276225</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80</xdr:row>
          <xdr:rowOff>95250</xdr:rowOff>
        </xdr:from>
        <xdr:to>
          <xdr:col>1</xdr:col>
          <xdr:colOff>619125</xdr:colOff>
          <xdr:row>81</xdr:row>
          <xdr:rowOff>19050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80</xdr:row>
          <xdr:rowOff>85725</xdr:rowOff>
        </xdr:from>
        <xdr:to>
          <xdr:col>1</xdr:col>
          <xdr:colOff>1171575</xdr:colOff>
          <xdr:row>81</xdr:row>
          <xdr:rowOff>19050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80</xdr:row>
          <xdr:rowOff>95250</xdr:rowOff>
        </xdr:from>
        <xdr:to>
          <xdr:col>1</xdr:col>
          <xdr:colOff>1895475</xdr:colOff>
          <xdr:row>81</xdr:row>
          <xdr:rowOff>19050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52</xdr:row>
          <xdr:rowOff>28575</xdr:rowOff>
        </xdr:from>
        <xdr:to>
          <xdr:col>5</xdr:col>
          <xdr:colOff>590550</xdr:colOff>
          <xdr:row>52</xdr:row>
          <xdr:rowOff>247650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52</xdr:row>
          <xdr:rowOff>28575</xdr:rowOff>
        </xdr:from>
        <xdr:to>
          <xdr:col>6</xdr:col>
          <xdr:colOff>361950</xdr:colOff>
          <xdr:row>52</xdr:row>
          <xdr:rowOff>247650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52</xdr:row>
          <xdr:rowOff>28575</xdr:rowOff>
        </xdr:from>
        <xdr:to>
          <xdr:col>7</xdr:col>
          <xdr:colOff>600075</xdr:colOff>
          <xdr:row>52</xdr:row>
          <xdr:rowOff>247650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52</xdr:row>
          <xdr:rowOff>28575</xdr:rowOff>
        </xdr:from>
        <xdr:to>
          <xdr:col>8</xdr:col>
          <xdr:colOff>276225</xdr:colOff>
          <xdr:row>52</xdr:row>
          <xdr:rowOff>247650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xdr:row>
          <xdr:rowOff>28575</xdr:rowOff>
        </xdr:from>
        <xdr:to>
          <xdr:col>9</xdr:col>
          <xdr:colOff>285750</xdr:colOff>
          <xdr:row>52</xdr:row>
          <xdr:rowOff>247650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38100</xdr:rowOff>
        </xdr:from>
        <xdr:to>
          <xdr:col>3</xdr:col>
          <xdr:colOff>638175</xdr:colOff>
          <xdr:row>31</xdr:row>
          <xdr:rowOff>257175</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31</xdr:row>
          <xdr:rowOff>38100</xdr:rowOff>
        </xdr:from>
        <xdr:to>
          <xdr:col>3</xdr:col>
          <xdr:colOff>1362075</xdr:colOff>
          <xdr:row>31</xdr:row>
          <xdr:rowOff>257175</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933450</xdr:colOff>
          <xdr:row>14</xdr:row>
          <xdr:rowOff>76200</xdr:rowOff>
        </xdr:from>
        <xdr:to>
          <xdr:col>3</xdr:col>
          <xdr:colOff>1162050</xdr:colOff>
          <xdr:row>15</xdr:row>
          <xdr:rowOff>0</xdr:rowOff>
        </xdr:to>
        <xdr:grpSp>
          <xdr:nvGrpSpPr>
            <xdr:cNvPr id="41" name="Group 40"/>
            <xdr:cNvGrpSpPr/>
          </xdr:nvGrpSpPr>
          <xdr:grpSpPr>
            <a:xfrm>
              <a:off x="3028950" y="3686175"/>
              <a:ext cx="1371600" cy="209550"/>
              <a:chOff x="2266949" y="4686300"/>
              <a:chExt cx="1685926" cy="209550"/>
            </a:xfrm>
          </xdr:grpSpPr>
          <xdr:sp macro="" textlink="">
            <xdr:nvSpPr>
              <xdr:cNvPr id="1086" name="Check Box 62" hidden="1">
                <a:extLst>
                  <a:ext uri="{63B3BB69-23CF-44E3-9099-C40C66FF867C}">
                    <a14:compatExt spid="_x0000_s1086"/>
                  </a:ext>
                </a:extLst>
              </xdr:cNvPr>
              <xdr:cNvSpPr/>
            </xdr:nvSpPr>
            <xdr:spPr bwMode="auto">
              <a:xfrm>
                <a:off x="2266949" y="4686300"/>
                <a:ext cx="781050" cy="20955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87" name="Check Box 63" hidden="1">
                <a:extLst>
                  <a:ext uri="{63B3BB69-23CF-44E3-9099-C40C66FF867C}">
                    <a14:compatExt spid="_x0000_s1087"/>
                  </a:ext>
                </a:extLst>
              </xdr:cNvPr>
              <xdr:cNvSpPr/>
            </xdr:nvSpPr>
            <xdr:spPr bwMode="auto">
              <a:xfrm>
                <a:off x="3171825" y="4686300"/>
                <a:ext cx="781050" cy="209550"/>
              </a:xfrm>
              <a:prstGeom prst="rect">
                <a:avLst/>
              </a:prstGeom>
              <a:solidFill>
                <a:srgbClr val="CCCCFF" mc:Ignorable="a14" a14:legacySpreadsheetColorIndex="31">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257175</xdr:colOff>
      <xdr:row>1</xdr:row>
      <xdr:rowOff>76200</xdr:rowOff>
    </xdr:from>
    <xdr:to>
      <xdr:col>9</xdr:col>
      <xdr:colOff>180975</xdr:colOff>
      <xdr:row>7</xdr:row>
      <xdr:rowOff>104775</xdr:rowOff>
    </xdr:to>
    <xdr:grpSp>
      <xdr:nvGrpSpPr>
        <xdr:cNvPr id="2" name="Group 3"/>
        <xdr:cNvGrpSpPr>
          <a:grpSpLocks/>
        </xdr:cNvGrpSpPr>
      </xdr:nvGrpSpPr>
      <xdr:grpSpPr bwMode="auto">
        <a:xfrm>
          <a:off x="257175" y="314325"/>
          <a:ext cx="7543800" cy="1228725"/>
          <a:chOff x="307293" y="838199"/>
          <a:chExt cx="7334250" cy="1290743"/>
        </a:xfrm>
      </xdr:grpSpPr>
      <xdr:sp macro="" textlink="">
        <xdr:nvSpPr>
          <xdr:cNvPr id="3" name="TextBox 6"/>
          <xdr:cNvSpPr txBox="1"/>
        </xdr:nvSpPr>
        <xdr:spPr>
          <a:xfrm>
            <a:off x="918480" y="1288458"/>
            <a:ext cx="1824302" cy="300173"/>
          </a:xfrm>
          <a:prstGeom prst="rect">
            <a:avLst/>
          </a:prstGeom>
          <a:ln/>
        </xdr:spPr>
        <xdr:style>
          <a:lnRef idx="0">
            <a:schemeClr val="accent6"/>
          </a:lnRef>
          <a:fillRef idx="3">
            <a:schemeClr val="accent6"/>
          </a:fillRef>
          <a:effectRef idx="3">
            <a:schemeClr val="accent6"/>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10am           –               2pm</a:t>
            </a:r>
          </a:p>
        </xdr:txBody>
      </xdr:sp>
      <xdr:sp macro="" textlink="">
        <xdr:nvSpPr>
          <xdr:cNvPr id="4" name="TextBox 7"/>
          <xdr:cNvSpPr txBox="1"/>
        </xdr:nvSpPr>
        <xdr:spPr>
          <a:xfrm>
            <a:off x="2742783" y="1288458"/>
            <a:ext cx="1833563" cy="300173"/>
          </a:xfrm>
          <a:prstGeom prst="rect">
            <a:avLst/>
          </a:prstGeom>
          <a:ln/>
        </xdr:spPr>
        <xdr:style>
          <a:lnRef idx="0">
            <a:schemeClr val="accent4"/>
          </a:lnRef>
          <a:fillRef idx="3">
            <a:schemeClr val="accent4"/>
          </a:fillRef>
          <a:effectRef idx="3">
            <a:schemeClr val="accent4"/>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2pm                 –          6pm</a:t>
            </a:r>
          </a:p>
        </xdr:txBody>
      </xdr:sp>
      <xdr:sp macro="" textlink="">
        <xdr:nvSpPr>
          <xdr:cNvPr id="5" name="TextBox 8"/>
          <xdr:cNvSpPr txBox="1"/>
        </xdr:nvSpPr>
        <xdr:spPr>
          <a:xfrm>
            <a:off x="4576345" y="1288458"/>
            <a:ext cx="3065198" cy="300173"/>
          </a:xfrm>
          <a:prstGeom prst="rect">
            <a:avLst/>
          </a:prstGeom>
          <a:ln/>
        </xdr:spPr>
        <xdr:style>
          <a:lnRef idx="0">
            <a:schemeClr val="accent1"/>
          </a:lnRef>
          <a:fillRef idx="3">
            <a:schemeClr val="accent1"/>
          </a:fillRef>
          <a:effectRef idx="3">
            <a:schemeClr val="accent1"/>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6pm                              –                  </a:t>
            </a:r>
            <a:r>
              <a:rPr lang="en-US" sz="1200" baseline="0">
                <a:solidFill>
                  <a:schemeClr val="tx1"/>
                </a:solidFill>
              </a:rPr>
              <a:t>  </a:t>
            </a:r>
            <a:r>
              <a:rPr lang="en-US" sz="1200">
                <a:solidFill>
                  <a:schemeClr val="tx1"/>
                </a:solidFill>
              </a:rPr>
              <a:t>            10am</a:t>
            </a:r>
          </a:p>
        </xdr:txBody>
      </xdr:sp>
      <xdr:sp macro="" textlink="">
        <xdr:nvSpPr>
          <xdr:cNvPr id="6" name="TextBox 16"/>
          <xdr:cNvSpPr txBox="1"/>
        </xdr:nvSpPr>
        <xdr:spPr>
          <a:xfrm>
            <a:off x="307293" y="838199"/>
            <a:ext cx="1602052"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10am Mon -Fri</a:t>
            </a:r>
          </a:p>
        </xdr:txBody>
      </xdr:sp>
      <xdr:cxnSp macro="">
        <xdr:nvCxnSpPr>
          <xdr:cNvPr id="7" name="Straight Arrow Connector 6"/>
          <xdr:cNvCxnSpPr/>
        </xdr:nvCxnSpPr>
        <xdr:spPr>
          <a:xfrm flipH="1">
            <a:off x="918481"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18"/>
          <xdr:cNvSpPr txBox="1"/>
        </xdr:nvSpPr>
        <xdr:spPr>
          <a:xfrm>
            <a:off x="2057512" y="838199"/>
            <a:ext cx="1565010"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2pm Mon - Fri</a:t>
            </a:r>
          </a:p>
        </xdr:txBody>
      </xdr:sp>
      <xdr:cxnSp macro="">
        <xdr:nvCxnSpPr>
          <xdr:cNvPr id="9" name="Straight Arrow Connector 8"/>
          <xdr:cNvCxnSpPr/>
        </xdr:nvCxnSpPr>
        <xdr:spPr>
          <a:xfrm flipH="1">
            <a:off x="2742783"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25"/>
          <xdr:cNvSpPr txBox="1"/>
        </xdr:nvSpPr>
        <xdr:spPr>
          <a:xfrm>
            <a:off x="307293" y="1828769"/>
            <a:ext cx="1296458"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10am 24/7</a:t>
            </a:r>
          </a:p>
        </xdr:txBody>
      </xdr:sp>
      <xdr:cxnSp macro="">
        <xdr:nvCxnSpPr>
          <xdr:cNvPr id="11" name="Straight Arrow Connector 10"/>
          <xdr:cNvCxnSpPr/>
        </xdr:nvCxnSpPr>
        <xdr:spPr>
          <a:xfrm flipH="1" flipV="1">
            <a:off x="918481" y="1608642"/>
            <a:ext cx="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TextBox 28"/>
          <xdr:cNvSpPr txBox="1"/>
        </xdr:nvSpPr>
        <xdr:spPr>
          <a:xfrm>
            <a:off x="2131595"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2pm 24/7</a:t>
            </a:r>
          </a:p>
        </xdr:txBody>
      </xdr:sp>
      <xdr:cxnSp macro="">
        <xdr:nvCxnSpPr>
          <xdr:cNvPr id="13" name="Straight Arrow Connector 12"/>
          <xdr:cNvCxnSpPr/>
        </xdr:nvCxnSpPr>
        <xdr:spPr>
          <a:xfrm flipH="1" flipV="1">
            <a:off x="2733522"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TextBox 30"/>
          <xdr:cNvSpPr txBox="1"/>
        </xdr:nvSpPr>
        <xdr:spPr>
          <a:xfrm>
            <a:off x="3965158"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6pm 24/7</a:t>
            </a:r>
          </a:p>
        </xdr:txBody>
      </xdr:sp>
      <xdr:cxnSp macro="">
        <xdr:nvCxnSpPr>
          <xdr:cNvPr id="15" name="Straight Arrow Connector 14"/>
          <xdr:cNvCxnSpPr/>
        </xdr:nvCxnSpPr>
        <xdr:spPr>
          <a:xfrm flipH="1" flipV="1">
            <a:off x="4567085"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247650</xdr:colOff>
      <xdr:row>0</xdr:row>
      <xdr:rowOff>156210</xdr:rowOff>
    </xdr:from>
    <xdr:ext cx="3781611" cy="2183880"/>
    <xdr:sp macro="" textlink="">
      <xdr:nvSpPr>
        <xdr:cNvPr id="16" name="TextBox 15"/>
        <xdr:cNvSpPr txBox="1"/>
      </xdr:nvSpPr>
      <xdr:spPr>
        <a:xfrm>
          <a:off x="7867650" y="156210"/>
          <a:ext cx="3781611" cy="218388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mn-lt"/>
              <a:ea typeface="+mn-ea"/>
              <a:cs typeface="+mn-cs"/>
            </a:rPr>
            <a:t>Instrument time can be scheduled in </a:t>
          </a:r>
        </a:p>
        <a:p>
          <a:pPr lvl="1"/>
          <a:r>
            <a:rPr lang="en-US" sz="1100">
              <a:solidFill>
                <a:schemeClr val="tx1"/>
              </a:solidFill>
              <a:latin typeface="+mn-lt"/>
              <a:ea typeface="+mn-ea"/>
              <a:cs typeface="+mn-cs"/>
            </a:rPr>
            <a:t>-  4hrs blocks (am (10am-2pm) or pm (2pm-6pm)), </a:t>
          </a:r>
        </a:p>
        <a:p>
          <a:pPr lvl="1"/>
          <a:r>
            <a:rPr lang="en-US" sz="1100">
              <a:solidFill>
                <a:schemeClr val="tx1"/>
              </a:solidFill>
              <a:latin typeface="+mn-lt"/>
              <a:ea typeface="+mn-ea"/>
              <a:cs typeface="+mn-cs"/>
            </a:rPr>
            <a:t>-  8hrs blocks (10am - 6pm),</a:t>
          </a:r>
          <a:r>
            <a:rPr lang="en-US" sz="1100" baseline="0">
              <a:solidFill>
                <a:schemeClr val="tx1"/>
              </a:solidFill>
              <a:latin typeface="+mn-lt"/>
              <a:ea typeface="+mn-ea"/>
              <a:cs typeface="+mn-cs"/>
            </a:rPr>
            <a:t> </a:t>
          </a:r>
        </a:p>
        <a:p>
          <a:pPr lvl="1"/>
          <a:r>
            <a:rPr lang="en-US" sz="1100">
              <a:solidFill>
                <a:schemeClr val="tx1"/>
              </a:solidFill>
              <a:latin typeface="+mn-lt"/>
              <a:ea typeface="+mn-ea"/>
              <a:cs typeface="+mn-cs"/>
            </a:rPr>
            <a:t>-  one 4hr plus one over night block (2pm-10am)  and </a:t>
          </a:r>
        </a:p>
        <a:p>
          <a:pPr lvl="1"/>
          <a:r>
            <a:rPr lang="en-US" sz="1100">
              <a:solidFill>
                <a:schemeClr val="tx1"/>
              </a:solidFill>
              <a:latin typeface="+mn-lt"/>
              <a:ea typeface="+mn-ea"/>
              <a:cs typeface="+mn-cs"/>
            </a:rPr>
            <a:t>-  24hr blocks (starting</a:t>
          </a:r>
          <a:r>
            <a:rPr lang="en-US" sz="1100" baseline="0">
              <a:solidFill>
                <a:schemeClr val="tx1"/>
              </a:solidFill>
              <a:latin typeface="+mn-lt"/>
              <a:ea typeface="+mn-ea"/>
              <a:cs typeface="+mn-cs"/>
            </a:rPr>
            <a:t> at 10am or 2pm)</a:t>
          </a:r>
          <a:r>
            <a:rPr lang="en-US" sz="1100">
              <a:solidFill>
                <a:schemeClr val="tx1"/>
              </a:solidFill>
              <a:latin typeface="+mn-lt"/>
              <a:ea typeface="+mn-ea"/>
              <a:cs typeface="+mn-cs"/>
            </a:rPr>
            <a:t>. </a:t>
          </a:r>
        </a:p>
        <a:p>
          <a:r>
            <a:rPr lang="en-US" sz="1100">
              <a:solidFill>
                <a:schemeClr val="tx1"/>
              </a:solidFill>
              <a:latin typeface="+mn-lt"/>
              <a:ea typeface="+mn-ea"/>
              <a:cs typeface="+mn-cs"/>
            </a:rPr>
            <a:t>Instrument time can start either 10am or 2pm Mon-Fri. </a:t>
          </a:r>
        </a:p>
        <a:p>
          <a:r>
            <a:rPr lang="en-US" sz="1100">
              <a:solidFill>
                <a:schemeClr val="tx1"/>
              </a:solidFill>
              <a:latin typeface="+mn-lt"/>
              <a:ea typeface="+mn-ea"/>
              <a:cs typeface="+mn-cs"/>
            </a:rPr>
            <a:t>End times can be 10am, 2pm and 6pm 7 days a week. </a:t>
          </a:r>
        </a:p>
        <a:p>
          <a:endParaRPr lang="en-US" sz="1100">
            <a:solidFill>
              <a:schemeClr val="tx1"/>
            </a:solidFill>
            <a:latin typeface="+mn-lt"/>
            <a:ea typeface="+mn-ea"/>
            <a:cs typeface="+mn-cs"/>
          </a:endParaRPr>
        </a:p>
        <a:p>
          <a:r>
            <a:rPr lang="en-US" sz="1100">
              <a:solidFill>
                <a:schemeClr val="tx1"/>
              </a:solidFill>
              <a:latin typeface="+mn-lt"/>
              <a:ea typeface="+mn-ea"/>
              <a:cs typeface="+mn-cs"/>
            </a:rPr>
            <a:t>Consecutive instrument</a:t>
          </a:r>
          <a:r>
            <a:rPr lang="en-US" sz="1100" baseline="0">
              <a:solidFill>
                <a:schemeClr val="tx1"/>
              </a:solidFill>
              <a:latin typeface="+mn-lt"/>
              <a:ea typeface="+mn-ea"/>
              <a:cs typeface="+mn-cs"/>
            </a:rPr>
            <a:t> time is charged in full block rates, partial blocks are charged based on the hourly rate up to the next full block rate (see complete  rate table starting in "column L").</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600075</xdr:colOff>
      <xdr:row>1</xdr:row>
      <xdr:rowOff>66675</xdr:rowOff>
    </xdr:from>
    <xdr:ext cx="12809725" cy="7842532"/>
    <xdr:sp macro="" textlink="">
      <xdr:nvSpPr>
        <xdr:cNvPr id="2" name="TextBox 1"/>
        <xdr:cNvSpPr txBox="1"/>
      </xdr:nvSpPr>
      <xdr:spPr>
        <a:xfrm>
          <a:off x="3038475" y="2571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Methods</a:t>
          </a:r>
          <a:r>
            <a:rPr lang="en-US" sz="1100" baseline="0">
              <a:solidFill>
                <a:schemeClr val="tx1"/>
              </a:solidFill>
              <a:effectLst/>
              <a:latin typeface="+mn-lt"/>
              <a:ea typeface="+mn-ea"/>
              <a:cs typeface="+mn-cs"/>
            </a:rPr>
            <a:t> draft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data-dependant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acuqired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acuqired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data-dependant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http://www.proteomicsresource.washington.edu/index.php"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omments" Target="../comments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proteomicsresource.washington.edu/resources.ph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3.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Q118"/>
  <sheetViews>
    <sheetView tabSelected="1" zoomScaleNormal="100" workbookViewId="0"/>
  </sheetViews>
  <sheetFormatPr defaultRowHeight="15" x14ac:dyDescent="0.25"/>
  <cols>
    <col min="1" max="1" width="2.85546875" style="2" customWidth="1"/>
    <col min="2" max="2" width="28.5703125" style="2" customWidth="1"/>
    <col min="3" max="3" width="17.140625" style="2" customWidth="1"/>
    <col min="4" max="4" width="21.42578125" style="2" customWidth="1"/>
    <col min="5" max="5" width="5.7109375" style="2" customWidth="1"/>
    <col min="6" max="6" width="21.42578125" style="2" customWidth="1"/>
    <col min="7" max="7" width="17.140625" style="2" customWidth="1"/>
    <col min="8" max="8" width="21.42578125" style="2" customWidth="1"/>
    <col min="9" max="9" width="15.140625" style="2" customWidth="1"/>
    <col min="10" max="10" width="13.140625" style="2" customWidth="1"/>
    <col min="11" max="11" width="5" style="2" customWidth="1"/>
    <col min="12" max="12" width="11.7109375" style="217" customWidth="1"/>
    <col min="13" max="13" width="2.85546875" style="5" customWidth="1"/>
    <col min="14" max="14" width="10.140625" style="2" customWidth="1"/>
    <col min="15" max="19" width="9.42578125" style="2" bestFit="1" customWidth="1"/>
    <col min="20" max="21" width="9.140625" style="2"/>
    <col min="22" max="22" width="10.5703125" style="2" bestFit="1" customWidth="1"/>
    <col min="23" max="23" width="10.5703125" style="5" bestFit="1" customWidth="1"/>
    <col min="24" max="25" width="10.5703125" style="2" bestFit="1" customWidth="1"/>
    <col min="26" max="26" width="9.42578125" style="2" bestFit="1" customWidth="1"/>
    <col min="27" max="27" width="9.140625" style="2"/>
    <col min="28" max="28" width="9.140625" style="5"/>
    <col min="29" max="32" width="10.5703125" style="5" bestFit="1" customWidth="1"/>
    <col min="33" max="33" width="9.42578125" style="5" bestFit="1" customWidth="1"/>
    <col min="34" max="34" width="9.140625" style="190"/>
    <col min="35" max="35" width="9.140625" style="96"/>
    <col min="36" max="36" width="9.85546875" style="96" bestFit="1" customWidth="1"/>
    <col min="37" max="37" width="9.5703125" style="96" bestFit="1" customWidth="1"/>
    <col min="38" max="39" width="9.85546875" style="96" bestFit="1" customWidth="1"/>
    <col min="40" max="40" width="9.28515625" style="96" bestFit="1" customWidth="1"/>
    <col min="41" max="41" width="9.85546875" style="96" bestFit="1" customWidth="1"/>
    <col min="42" max="42" width="9.140625" style="96"/>
    <col min="43" max="43" width="9.140625" style="5"/>
    <col min="44" max="16384" width="9.140625" style="2"/>
  </cols>
  <sheetData>
    <row r="1" spans="2:43" ht="16.5" x14ac:dyDescent="0.3">
      <c r="H1" s="45" t="s">
        <v>159</v>
      </c>
      <c r="I1" s="46">
        <v>42769</v>
      </c>
      <c r="AH1" s="93"/>
      <c r="AI1" s="93"/>
      <c r="AJ1" s="93"/>
      <c r="AK1" s="93"/>
      <c r="AL1" s="93"/>
      <c r="AM1" s="93"/>
      <c r="AN1" s="93"/>
      <c r="AO1" s="93"/>
      <c r="AP1" s="93"/>
    </row>
    <row r="2" spans="2:43" ht="18.75" x14ac:dyDescent="0.25">
      <c r="B2" s="8" t="s">
        <v>275</v>
      </c>
      <c r="C2" s="8"/>
      <c r="D2" s="1"/>
      <c r="M2" s="219"/>
      <c r="AI2" s="231"/>
    </row>
    <row r="3" spans="2:43" ht="22.5" customHeight="1" x14ac:dyDescent="0.25">
      <c r="B3" s="21" t="s">
        <v>18</v>
      </c>
      <c r="C3" s="1"/>
      <c r="D3" s="1"/>
      <c r="AI3" s="231"/>
    </row>
    <row r="4" spans="2:43" ht="22.5" customHeight="1" x14ac:dyDescent="0.25">
      <c r="B4" s="21" t="s">
        <v>196</v>
      </c>
      <c r="C4" s="1"/>
      <c r="D4" s="1"/>
      <c r="AI4" s="231"/>
    </row>
    <row r="5" spans="2:43" ht="15.75" x14ac:dyDescent="0.25">
      <c r="B5" s="201" t="s">
        <v>51</v>
      </c>
      <c r="C5" s="1"/>
      <c r="D5" s="1"/>
      <c r="AI5" s="231"/>
    </row>
    <row r="6" spans="2:43" s="1" customFormat="1" ht="22.5" customHeight="1" x14ac:dyDescent="0.25">
      <c r="B6" s="1" t="s">
        <v>257</v>
      </c>
      <c r="D6" s="4"/>
      <c r="L6" s="18"/>
      <c r="M6" s="39"/>
      <c r="W6" s="39"/>
      <c r="AB6" s="39"/>
      <c r="AC6" s="39"/>
      <c r="AD6" s="39"/>
      <c r="AE6" s="39"/>
      <c r="AF6" s="39"/>
      <c r="AG6" s="39"/>
      <c r="AH6" s="190"/>
      <c r="AI6" s="231"/>
      <c r="AJ6" s="96"/>
      <c r="AK6" s="96"/>
      <c r="AL6" s="96"/>
      <c r="AM6" s="96"/>
      <c r="AN6" s="96"/>
      <c r="AO6" s="96"/>
      <c r="AP6" s="96"/>
      <c r="AQ6" s="39"/>
    </row>
    <row r="7" spans="2:43" ht="15.75" x14ac:dyDescent="0.25">
      <c r="B7" s="1" t="s">
        <v>258</v>
      </c>
      <c r="C7" s="1"/>
      <c r="D7" s="1"/>
      <c r="AI7" s="231"/>
    </row>
    <row r="8" spans="2:43" x14ac:dyDescent="0.25">
      <c r="B8" s="4" t="s">
        <v>259</v>
      </c>
      <c r="C8" s="1"/>
      <c r="D8" s="1"/>
    </row>
    <row r="9" spans="2:43" ht="16.5" x14ac:dyDescent="0.3">
      <c r="C9" s="4"/>
      <c r="D9" s="4"/>
      <c r="AI9" s="100"/>
    </row>
    <row r="10" spans="2:43" ht="22.5" customHeight="1" x14ac:dyDescent="0.3">
      <c r="B10" s="12" t="s">
        <v>290</v>
      </c>
      <c r="C10" s="4"/>
      <c r="D10" s="4"/>
      <c r="AI10" s="103"/>
    </row>
    <row r="11" spans="2:43" ht="22.5" customHeight="1" x14ac:dyDescent="0.25">
      <c r="B11" s="83" t="s">
        <v>293</v>
      </c>
      <c r="C11" s="4"/>
      <c r="D11" s="4"/>
    </row>
    <row r="12" spans="2:43" ht="17.25" thickBot="1" x14ac:dyDescent="0.35">
      <c r="B12" s="9"/>
      <c r="C12" s="9"/>
      <c r="D12" s="9"/>
      <c r="E12" s="9"/>
      <c r="F12" s="9"/>
      <c r="G12" s="9"/>
      <c r="H12" s="9"/>
      <c r="I12" s="9"/>
      <c r="AI12" s="232"/>
    </row>
    <row r="13" spans="2:43" ht="33.75" customHeight="1" x14ac:dyDescent="0.25">
      <c r="B13" s="3" t="s">
        <v>158</v>
      </c>
      <c r="C13" s="3"/>
      <c r="D13" s="3"/>
      <c r="AJ13" s="106"/>
      <c r="AK13" s="106"/>
      <c r="AL13" s="106"/>
      <c r="AM13" s="106"/>
      <c r="AN13" s="106"/>
      <c r="AO13" s="106"/>
    </row>
    <row r="14" spans="2:43" ht="22.5" customHeight="1" x14ac:dyDescent="0.25">
      <c r="B14" s="1" t="s">
        <v>285</v>
      </c>
      <c r="C14" s="261"/>
      <c r="D14" s="261"/>
      <c r="F14" s="1" t="s">
        <v>0</v>
      </c>
      <c r="G14" s="261"/>
      <c r="H14" s="261"/>
      <c r="AI14" s="190"/>
    </row>
    <row r="15" spans="2:43" ht="22.5" customHeight="1" x14ac:dyDescent="0.25">
      <c r="B15" s="5" t="s">
        <v>284</v>
      </c>
      <c r="C15" s="5"/>
      <c r="D15" s="5"/>
      <c r="F15" s="1" t="s">
        <v>3</v>
      </c>
      <c r="G15" s="261"/>
      <c r="H15" s="261"/>
      <c r="AI15" s="190"/>
    </row>
    <row r="16" spans="2:43" ht="22.5" customHeight="1" x14ac:dyDescent="0.25">
      <c r="B16" s="1" t="s">
        <v>1</v>
      </c>
      <c r="C16" s="261"/>
      <c r="D16" s="261"/>
      <c r="F16" s="1" t="s">
        <v>4</v>
      </c>
      <c r="G16" s="261"/>
      <c r="H16" s="261"/>
      <c r="J16" s="48" t="s">
        <v>291</v>
      </c>
      <c r="K16" s="48"/>
      <c r="L16" s="18"/>
      <c r="M16" s="88"/>
      <c r="N16" s="48"/>
      <c r="AI16" s="233"/>
      <c r="AJ16" s="98"/>
      <c r="AK16" s="98"/>
      <c r="AL16" s="98"/>
      <c r="AM16" s="98"/>
      <c r="AN16" s="98"/>
      <c r="AO16" s="98"/>
    </row>
    <row r="17" spans="1:41" ht="22.5" customHeight="1" x14ac:dyDescent="0.25">
      <c r="B17" s="1" t="s">
        <v>2</v>
      </c>
      <c r="C17" s="216"/>
      <c r="D17" s="216"/>
      <c r="F17" s="1" t="s">
        <v>153</v>
      </c>
      <c r="G17" s="263">
        <v>0</v>
      </c>
      <c r="H17" s="263"/>
      <c r="J17" s="48"/>
      <c r="K17" s="48"/>
      <c r="L17" s="18"/>
      <c r="M17" s="88"/>
      <c r="N17" s="48"/>
      <c r="AI17" s="97"/>
      <c r="AJ17" s="97"/>
      <c r="AK17" s="97"/>
      <c r="AL17" s="97"/>
      <c r="AM17" s="97"/>
      <c r="AN17" s="97"/>
      <c r="AO17" s="97"/>
    </row>
    <row r="18" spans="1:41" ht="22.5" customHeight="1" x14ac:dyDescent="0.25">
      <c r="B18" s="1" t="s">
        <v>17</v>
      </c>
      <c r="C18" s="216"/>
      <c r="D18" s="216"/>
      <c r="F18" s="1" t="s">
        <v>286</v>
      </c>
      <c r="G18" s="264"/>
      <c r="H18" s="264"/>
      <c r="I18" s="7"/>
      <c r="J18" s="48" t="s">
        <v>295</v>
      </c>
      <c r="K18" s="50"/>
      <c r="L18" s="218"/>
      <c r="N18" s="48"/>
      <c r="AI18" s="97"/>
      <c r="AJ18" s="97"/>
      <c r="AK18" s="97"/>
      <c r="AL18" s="97"/>
      <c r="AM18" s="97"/>
      <c r="AN18" s="97"/>
      <c r="AO18" s="97"/>
    </row>
    <row r="19" spans="1:41" x14ac:dyDescent="0.25">
      <c r="D19" s="1"/>
      <c r="G19" s="7"/>
      <c r="AI19" s="97"/>
      <c r="AJ19" s="234"/>
      <c r="AK19" s="234"/>
      <c r="AL19" s="234"/>
      <c r="AM19" s="234"/>
      <c r="AN19" s="234"/>
      <c r="AO19" s="234"/>
    </row>
    <row r="20" spans="1:41" ht="15.75" thickBot="1" x14ac:dyDescent="0.3">
      <c r="A20" s="5"/>
      <c r="B20" s="9"/>
      <c r="C20" s="9"/>
      <c r="D20" s="10"/>
      <c r="E20" s="9"/>
      <c r="F20" s="9"/>
      <c r="G20" s="9"/>
      <c r="H20" s="9"/>
      <c r="I20" s="9"/>
      <c r="J20" s="5"/>
      <c r="K20" s="5"/>
      <c r="AI20" s="97"/>
      <c r="AJ20" s="234"/>
      <c r="AK20" s="234"/>
      <c r="AL20" s="234"/>
      <c r="AM20" s="234"/>
      <c r="AN20" s="234"/>
      <c r="AO20" s="234"/>
    </row>
    <row r="21" spans="1:41" ht="33.75" customHeight="1" x14ac:dyDescent="0.25">
      <c r="B21" s="3" t="s">
        <v>5</v>
      </c>
      <c r="C21" s="3"/>
      <c r="D21" s="3"/>
      <c r="AI21" s="97"/>
      <c r="AJ21" s="234"/>
      <c r="AK21" s="234"/>
      <c r="AL21" s="234"/>
      <c r="AM21" s="234"/>
      <c r="AN21" s="234"/>
      <c r="AO21" s="234"/>
    </row>
    <row r="22" spans="1:41" ht="22.5" customHeight="1" x14ac:dyDescent="0.25">
      <c r="B22" s="1" t="s">
        <v>6</v>
      </c>
      <c r="C22" s="11"/>
      <c r="D22" s="262"/>
      <c r="E22" s="262"/>
      <c r="F22" s="262"/>
      <c r="G22" s="262"/>
      <c r="H22" s="262"/>
      <c r="I22" s="6"/>
      <c r="AI22" s="97"/>
      <c r="AJ22" s="234"/>
      <c r="AK22" s="234"/>
      <c r="AL22" s="234"/>
      <c r="AM22" s="234"/>
      <c r="AN22" s="234"/>
      <c r="AO22" s="234"/>
    </row>
    <row r="23" spans="1:41" ht="15" customHeight="1" x14ac:dyDescent="0.25">
      <c r="B23" s="1"/>
      <c r="C23" s="39"/>
      <c r="D23" s="54"/>
      <c r="E23" s="54"/>
      <c r="F23" s="54"/>
      <c r="G23" s="54"/>
      <c r="H23" s="58"/>
      <c r="I23" s="5"/>
      <c r="AI23" s="97"/>
      <c r="AJ23" s="234"/>
      <c r="AK23" s="234"/>
      <c r="AL23" s="234"/>
      <c r="AM23" s="234"/>
      <c r="AN23" s="234"/>
      <c r="AO23" s="234"/>
    </row>
    <row r="24" spans="1:41" ht="22.5" customHeight="1" x14ac:dyDescent="0.25">
      <c r="B24" s="258" t="s">
        <v>187</v>
      </c>
      <c r="C24" s="258"/>
      <c r="D24" s="256" t="s">
        <v>292</v>
      </c>
      <c r="E24" s="256"/>
      <c r="F24" s="256"/>
      <c r="G24" s="256"/>
      <c r="H24" s="256"/>
      <c r="I24" s="256"/>
      <c r="AI24" s="97"/>
      <c r="AJ24" s="234"/>
      <c r="AK24" s="234"/>
      <c r="AL24" s="234"/>
      <c r="AM24" s="234"/>
      <c r="AN24" s="234"/>
      <c r="AO24" s="234"/>
    </row>
    <row r="25" spans="1:41" ht="22.5" customHeight="1" x14ac:dyDescent="0.25">
      <c r="B25" s="258"/>
      <c r="C25" s="258"/>
      <c r="D25" s="257"/>
      <c r="E25" s="257"/>
      <c r="F25" s="257"/>
      <c r="G25" s="257"/>
      <c r="H25" s="257"/>
      <c r="I25" s="257"/>
      <c r="S25"/>
      <c r="AI25" s="97"/>
      <c r="AJ25" s="234"/>
      <c r="AK25" s="234"/>
      <c r="AL25" s="234"/>
      <c r="AM25" s="234"/>
      <c r="AN25" s="234"/>
      <c r="AO25" s="234"/>
    </row>
    <row r="26" spans="1:41" ht="22.5" customHeight="1" x14ac:dyDescent="0.25">
      <c r="B26" s="1" t="s">
        <v>15</v>
      </c>
      <c r="C26" s="1"/>
      <c r="D26" s="1"/>
      <c r="E26" s="84" t="s">
        <v>205</v>
      </c>
      <c r="AI26" s="97"/>
      <c r="AJ26" s="234"/>
      <c r="AK26" s="234"/>
      <c r="AL26" s="234"/>
      <c r="AM26" s="234"/>
      <c r="AN26" s="234"/>
      <c r="AO26" s="234"/>
    </row>
    <row r="27" spans="1:41" ht="22.5" customHeight="1" x14ac:dyDescent="0.25">
      <c r="B27" s="53" t="s">
        <v>16</v>
      </c>
      <c r="C27" s="53"/>
      <c r="D27" s="12"/>
      <c r="E27" s="1"/>
      <c r="AI27" s="97"/>
      <c r="AJ27" s="234"/>
      <c r="AK27" s="234"/>
      <c r="AL27" s="234"/>
      <c r="AM27" s="234"/>
      <c r="AN27" s="234"/>
      <c r="AO27" s="234"/>
    </row>
    <row r="28" spans="1:41" ht="22.5" customHeight="1" x14ac:dyDescent="0.25">
      <c r="B28" s="1" t="s">
        <v>7</v>
      </c>
      <c r="C28" s="1"/>
      <c r="D28" s="11"/>
      <c r="E28" s="13" t="s">
        <v>19</v>
      </c>
      <c r="F28" s="6"/>
      <c r="G28" s="2" t="s">
        <v>287</v>
      </c>
      <c r="H28" s="48" t="s">
        <v>209</v>
      </c>
      <c r="K28" s="48"/>
      <c r="AI28" s="97"/>
      <c r="AJ28" s="234"/>
      <c r="AK28" s="234"/>
      <c r="AL28" s="234"/>
      <c r="AM28" s="234"/>
      <c r="AN28" s="234"/>
      <c r="AO28" s="234"/>
    </row>
    <row r="29" spans="1:41" ht="22.5" customHeight="1" x14ac:dyDescent="0.25">
      <c r="B29" s="1" t="s">
        <v>151</v>
      </c>
      <c r="C29" s="1"/>
      <c r="D29" s="11"/>
      <c r="E29" s="2" t="s">
        <v>152</v>
      </c>
      <c r="F29" s="5" t="s">
        <v>188</v>
      </c>
      <c r="G29" s="13"/>
      <c r="H29" s="48" t="s">
        <v>210</v>
      </c>
      <c r="K29" s="48"/>
      <c r="AI29" s="97"/>
      <c r="AJ29" s="234"/>
      <c r="AK29" s="234"/>
      <c r="AL29" s="234"/>
      <c r="AM29" s="234"/>
      <c r="AN29" s="234"/>
      <c r="AO29" s="234"/>
    </row>
    <row r="30" spans="1:41" ht="22.5" customHeight="1" x14ac:dyDescent="0.25">
      <c r="B30" s="1" t="s">
        <v>8</v>
      </c>
      <c r="C30" s="1"/>
      <c r="D30" s="259"/>
      <c r="E30" s="259"/>
      <c r="F30" s="259"/>
      <c r="G30" s="259"/>
      <c r="H30" s="259"/>
      <c r="AH30" s="134"/>
      <c r="AI30" s="97"/>
      <c r="AJ30" s="234"/>
      <c r="AK30" s="234"/>
      <c r="AL30" s="234"/>
      <c r="AM30" s="234"/>
      <c r="AN30" s="234"/>
      <c r="AO30" s="234"/>
    </row>
    <row r="31" spans="1:41" ht="22.5" customHeight="1" x14ac:dyDescent="0.25">
      <c r="B31" s="1" t="s">
        <v>203</v>
      </c>
      <c r="C31" s="1"/>
      <c r="D31" s="260"/>
      <c r="E31" s="260"/>
      <c r="F31" s="260"/>
      <c r="G31" s="260"/>
      <c r="H31" s="260"/>
      <c r="AH31" s="134"/>
      <c r="AI31" s="97"/>
      <c r="AJ31" s="234"/>
      <c r="AK31" s="234"/>
      <c r="AL31" s="234"/>
      <c r="AM31" s="234"/>
      <c r="AN31" s="234"/>
      <c r="AO31" s="234"/>
    </row>
    <row r="32" spans="1:41" ht="22.5" customHeight="1" x14ac:dyDescent="0.25">
      <c r="B32" s="1" t="s">
        <v>206</v>
      </c>
      <c r="C32" s="1"/>
      <c r="D32" s="259"/>
      <c r="E32" s="259"/>
      <c r="F32" s="259"/>
      <c r="G32" s="259"/>
      <c r="H32" s="259"/>
      <c r="AH32" s="134"/>
      <c r="AI32" s="97"/>
      <c r="AJ32" s="234"/>
      <c r="AK32" s="234"/>
      <c r="AL32" s="234"/>
      <c r="AM32" s="234"/>
      <c r="AN32" s="234"/>
      <c r="AO32" s="234"/>
    </row>
    <row r="33" spans="2:43" ht="22.5" customHeight="1" x14ac:dyDescent="0.25">
      <c r="B33" s="1" t="s">
        <v>166</v>
      </c>
      <c r="C33" s="1"/>
      <c r="D33" s="17"/>
      <c r="E33" s="17"/>
      <c r="F33" s="17"/>
      <c r="G33" s="17"/>
      <c r="H33" s="17"/>
      <c r="AH33" s="134"/>
      <c r="AI33" s="97"/>
      <c r="AJ33" s="234"/>
      <c r="AK33" s="234"/>
      <c r="AL33" s="234"/>
      <c r="AM33" s="234"/>
      <c r="AN33" s="234"/>
      <c r="AO33" s="234"/>
    </row>
    <row r="34" spans="2:43" ht="22.5" customHeight="1" x14ac:dyDescent="0.25">
      <c r="B34" s="2" t="s">
        <v>204</v>
      </c>
      <c r="C34" s="1"/>
      <c r="D34" s="261"/>
      <c r="E34" s="261"/>
      <c r="F34" s="261"/>
      <c r="G34" s="261"/>
      <c r="H34" s="261"/>
      <c r="AH34" s="134"/>
      <c r="AI34" s="97"/>
      <c r="AJ34" s="234"/>
      <c r="AK34" s="234"/>
      <c r="AL34" s="234"/>
      <c r="AM34" s="234"/>
      <c r="AN34" s="234"/>
      <c r="AO34" s="234"/>
    </row>
    <row r="35" spans="2:43" ht="22.5" customHeight="1" x14ac:dyDescent="0.25">
      <c r="B35" s="1" t="s">
        <v>9</v>
      </c>
      <c r="C35" s="1"/>
      <c r="D35" s="265"/>
      <c r="E35" s="265"/>
      <c r="F35" s="265"/>
      <c r="G35" s="265"/>
      <c r="H35" s="265"/>
      <c r="AH35" s="134"/>
      <c r="AI35" s="97"/>
      <c r="AJ35" s="234"/>
      <c r="AK35" s="234"/>
      <c r="AL35" s="234"/>
      <c r="AM35" s="234"/>
      <c r="AN35" s="234"/>
      <c r="AO35" s="234"/>
    </row>
    <row r="36" spans="2:43" ht="22.5" customHeight="1" x14ac:dyDescent="0.25">
      <c r="B36" s="1" t="s">
        <v>208</v>
      </c>
      <c r="C36" s="1"/>
      <c r="D36" s="261"/>
      <c r="E36" s="261"/>
      <c r="F36" s="261"/>
      <c r="G36" s="261"/>
      <c r="H36" s="261"/>
      <c r="AH36" s="134"/>
      <c r="AI36" s="97"/>
      <c r="AJ36" s="234"/>
      <c r="AK36" s="234"/>
      <c r="AL36" s="234"/>
      <c r="AM36" s="234"/>
      <c r="AN36" s="234"/>
      <c r="AO36" s="234"/>
    </row>
    <row r="37" spans="2:43" ht="15.75" thickBot="1" x14ac:dyDescent="0.3">
      <c r="B37" s="10"/>
      <c r="C37" s="10"/>
      <c r="D37" s="10"/>
      <c r="E37" s="9"/>
      <c r="F37" s="9"/>
      <c r="G37" s="9"/>
      <c r="H37" s="9"/>
      <c r="I37" s="9"/>
      <c r="J37" s="9"/>
      <c r="K37" s="5"/>
      <c r="AH37" s="134"/>
      <c r="AI37" s="97"/>
      <c r="AJ37" s="234"/>
      <c r="AK37" s="234"/>
      <c r="AL37" s="234"/>
      <c r="AM37" s="234"/>
      <c r="AN37" s="234"/>
      <c r="AO37" s="234"/>
    </row>
    <row r="38" spans="2:43" ht="33.75" customHeight="1" x14ac:dyDescent="0.25">
      <c r="B38" s="3" t="s">
        <v>288</v>
      </c>
      <c r="C38" s="3"/>
      <c r="D38" s="3"/>
      <c r="AI38" s="97"/>
      <c r="AJ38" s="234"/>
      <c r="AK38" s="234"/>
      <c r="AL38" s="234"/>
      <c r="AM38" s="234"/>
      <c r="AN38" s="234"/>
      <c r="AO38" s="234"/>
    </row>
    <row r="39" spans="2:43" ht="22.5" customHeight="1" x14ac:dyDescent="0.25">
      <c r="B39" s="14" t="s">
        <v>265</v>
      </c>
      <c r="C39" s="1"/>
      <c r="D39" s="1"/>
      <c r="AI39" s="97"/>
      <c r="AJ39" s="234"/>
      <c r="AK39" s="234"/>
      <c r="AL39" s="234"/>
      <c r="AM39" s="234"/>
      <c r="AN39" s="234"/>
      <c r="AO39" s="234"/>
    </row>
    <row r="40" spans="2:43" ht="22.5" customHeight="1" x14ac:dyDescent="0.25">
      <c r="B40" s="1" t="s">
        <v>197</v>
      </c>
      <c r="C40" s="1"/>
      <c r="D40" s="1"/>
      <c r="G40" s="85"/>
      <c r="H40" s="2" t="s">
        <v>199</v>
      </c>
      <c r="AI40" s="97"/>
      <c r="AJ40" s="234"/>
      <c r="AK40" s="234"/>
      <c r="AL40" s="234"/>
      <c r="AM40" s="234"/>
      <c r="AN40" s="234"/>
      <c r="AO40" s="234"/>
    </row>
    <row r="41" spans="2:43" ht="22.5" customHeight="1" x14ac:dyDescent="0.25">
      <c r="B41" s="1" t="s">
        <v>198</v>
      </c>
      <c r="C41" s="1"/>
      <c r="D41" s="1"/>
      <c r="G41" s="86"/>
      <c r="H41" s="2" t="s">
        <v>199</v>
      </c>
      <c r="AI41" s="97"/>
      <c r="AJ41" s="234"/>
      <c r="AK41" s="234"/>
      <c r="AL41" s="234"/>
      <c r="AM41" s="234"/>
      <c r="AN41" s="234"/>
      <c r="AO41" s="234"/>
    </row>
    <row r="42" spans="2:43" ht="12.75" customHeight="1" x14ac:dyDescent="0.25">
      <c r="AI42" s="97"/>
      <c r="AJ42" s="234"/>
      <c r="AK42" s="234"/>
      <c r="AL42" s="234"/>
      <c r="AM42" s="234"/>
      <c r="AN42" s="234"/>
      <c r="AO42" s="234"/>
    </row>
    <row r="43" spans="2:43" ht="22.5" customHeight="1" x14ac:dyDescent="0.25">
      <c r="B43" s="14" t="s">
        <v>20</v>
      </c>
      <c r="AK43" s="148"/>
      <c r="AM43" s="148"/>
      <c r="AO43" s="148"/>
    </row>
    <row r="44" spans="2:43" ht="22.5" customHeight="1" x14ac:dyDescent="0.25">
      <c r="B44" s="1" t="s">
        <v>160</v>
      </c>
      <c r="C44" s="1"/>
      <c r="D44" s="1"/>
      <c r="AI44" s="233"/>
      <c r="AJ44" s="98"/>
      <c r="AK44" s="98"/>
      <c r="AL44" s="98"/>
      <c r="AM44" s="98"/>
      <c r="AN44" s="98"/>
      <c r="AO44" s="98"/>
    </row>
    <row r="45" spans="2:43" ht="22.5" customHeight="1" x14ac:dyDescent="0.25">
      <c r="B45" s="1" t="s">
        <v>161</v>
      </c>
      <c r="C45" s="1"/>
      <c r="D45" s="1"/>
      <c r="AI45" s="97"/>
      <c r="AJ45" s="97"/>
      <c r="AK45" s="97"/>
      <c r="AL45" s="97"/>
      <c r="AM45" s="97"/>
      <c r="AN45" s="97"/>
      <c r="AO45" s="97"/>
    </row>
    <row r="46" spans="2:43" ht="22.5" customHeight="1" x14ac:dyDescent="0.25">
      <c r="B46" s="1" t="s">
        <v>200</v>
      </c>
      <c r="C46" s="1"/>
      <c r="D46" s="1"/>
      <c r="E46" s="253"/>
      <c r="F46" s="253"/>
      <c r="G46" s="253"/>
      <c r="H46" s="253"/>
      <c r="AI46" s="97"/>
      <c r="AJ46" s="97"/>
      <c r="AK46" s="97"/>
      <c r="AL46" s="97"/>
      <c r="AM46" s="97"/>
      <c r="AN46" s="97"/>
      <c r="AO46" s="97"/>
    </row>
    <row r="47" spans="2:43" s="1" customFormat="1" ht="22.5" customHeight="1" x14ac:dyDescent="0.25">
      <c r="B47" s="1" t="s">
        <v>266</v>
      </c>
      <c r="D47" s="47"/>
      <c r="E47" s="17"/>
      <c r="F47" s="17"/>
      <c r="G47" s="17"/>
      <c r="H47" s="17"/>
      <c r="L47" s="18"/>
      <c r="M47" s="39"/>
      <c r="W47" s="39"/>
      <c r="AB47" s="39"/>
      <c r="AC47" s="39"/>
      <c r="AD47" s="39"/>
      <c r="AE47" s="39"/>
      <c r="AF47" s="39"/>
      <c r="AG47" s="39"/>
      <c r="AH47" s="190"/>
      <c r="AI47" s="97"/>
      <c r="AJ47" s="235"/>
      <c r="AK47" s="235"/>
      <c r="AL47" s="235"/>
      <c r="AM47" s="235"/>
      <c r="AN47" s="235"/>
      <c r="AO47" s="235"/>
      <c r="AP47" s="96"/>
      <c r="AQ47" s="39"/>
    </row>
    <row r="48" spans="2:43" s="1" customFormat="1" ht="22.5" customHeight="1" x14ac:dyDescent="0.25">
      <c r="B48" s="87" t="s">
        <v>267</v>
      </c>
      <c r="D48" s="47"/>
      <c r="E48" s="253"/>
      <c r="F48" s="253"/>
      <c r="G48" s="253"/>
      <c r="H48" s="253"/>
      <c r="L48" s="18"/>
      <c r="M48" s="39"/>
      <c r="W48" s="39"/>
      <c r="AB48" s="39"/>
      <c r="AC48" s="39"/>
      <c r="AD48" s="39"/>
      <c r="AE48" s="39"/>
      <c r="AF48" s="39"/>
      <c r="AG48" s="39"/>
      <c r="AH48" s="190"/>
      <c r="AI48" s="97"/>
      <c r="AJ48" s="235"/>
      <c r="AK48" s="235"/>
      <c r="AL48" s="235"/>
      <c r="AM48" s="235"/>
      <c r="AN48" s="235"/>
      <c r="AO48" s="235"/>
      <c r="AP48" s="96"/>
      <c r="AQ48" s="39"/>
    </row>
    <row r="49" spans="2:41" ht="33" customHeight="1" x14ac:dyDescent="0.3">
      <c r="B49" s="210" t="s">
        <v>195</v>
      </c>
      <c r="C49" s="1"/>
      <c r="D49" s="47"/>
      <c r="E49" s="70"/>
      <c r="F49" s="70"/>
      <c r="G49" s="70"/>
      <c r="H49" s="70"/>
      <c r="AI49" s="97"/>
      <c r="AJ49" s="235"/>
      <c r="AK49" s="235"/>
      <c r="AL49" s="235"/>
      <c r="AM49" s="235"/>
      <c r="AN49" s="235"/>
      <c r="AO49" s="235"/>
    </row>
    <row r="50" spans="2:41" ht="22.5" customHeight="1" x14ac:dyDescent="0.25">
      <c r="B50" s="1" t="s">
        <v>157</v>
      </c>
      <c r="C50" s="202">
        <v>1</v>
      </c>
      <c r="E50" s="44"/>
      <c r="G50" s="15" t="s">
        <v>183</v>
      </c>
      <c r="H50" s="239">
        <v>1</v>
      </c>
      <c r="I50" s="49"/>
      <c r="J50" s="51"/>
      <c r="K50" s="51"/>
      <c r="AI50" s="97"/>
      <c r="AJ50" s="235"/>
      <c r="AK50" s="235"/>
      <c r="AL50" s="235"/>
      <c r="AM50" s="235"/>
      <c r="AN50" s="235"/>
      <c r="AO50" s="235"/>
    </row>
    <row r="51" spans="2:41" ht="22.5" customHeight="1" x14ac:dyDescent="0.25">
      <c r="B51" s="1" t="s">
        <v>165</v>
      </c>
      <c r="C51" s="239">
        <v>0</v>
      </c>
      <c r="E51" s="44"/>
      <c r="G51" s="15" t="s">
        <v>289</v>
      </c>
      <c r="H51" s="239">
        <v>0</v>
      </c>
      <c r="I51" s="49"/>
      <c r="J51" s="51"/>
      <c r="K51" s="51"/>
      <c r="AI51" s="97"/>
      <c r="AJ51" s="235"/>
      <c r="AK51" s="235"/>
      <c r="AL51" s="235"/>
      <c r="AM51" s="235"/>
      <c r="AN51" s="235"/>
      <c r="AO51" s="235"/>
    </row>
    <row r="52" spans="2:41" ht="22.5" customHeight="1" x14ac:dyDescent="0.25">
      <c r="C52" s="1"/>
      <c r="D52" s="47"/>
      <c r="E52" s="70"/>
      <c r="F52" s="70"/>
      <c r="G52" s="70"/>
      <c r="H52" s="70"/>
      <c r="AI52" s="97"/>
      <c r="AJ52" s="235"/>
      <c r="AK52" s="235"/>
      <c r="AL52" s="235"/>
      <c r="AM52" s="235"/>
      <c r="AN52" s="235"/>
      <c r="AO52" s="235"/>
    </row>
    <row r="53" spans="2:41" ht="22.5" customHeight="1" x14ac:dyDescent="0.25">
      <c r="B53" s="59" t="s">
        <v>184</v>
      </c>
      <c r="C53" s="82" t="s">
        <v>154</v>
      </c>
      <c r="D53" s="80" t="s">
        <v>156</v>
      </c>
      <c r="E53" s="81"/>
      <c r="F53" s="60" t="s">
        <v>11</v>
      </c>
      <c r="G53" s="211" t="s">
        <v>12</v>
      </c>
      <c r="H53" s="60" t="s">
        <v>13</v>
      </c>
      <c r="I53" s="60" t="s">
        <v>25</v>
      </c>
      <c r="J53" s="61" t="s">
        <v>185</v>
      </c>
      <c r="AI53" s="97"/>
      <c r="AJ53" s="235"/>
      <c r="AK53" s="235"/>
      <c r="AL53" s="235"/>
      <c r="AM53" s="235"/>
      <c r="AN53" s="235"/>
      <c r="AO53" s="235"/>
    </row>
    <row r="54" spans="2:41" ht="22.5" customHeight="1" x14ac:dyDescent="0.25">
      <c r="B54" s="72" t="s">
        <v>262</v>
      </c>
      <c r="C54" s="62">
        <v>110</v>
      </c>
      <c r="D54" s="62">
        <f>C$50*H$50</f>
        <v>1</v>
      </c>
      <c r="E54" s="77"/>
      <c r="F54" s="63">
        <f>ROUNDUP(((C54*D54)/60),0)</f>
        <v>2</v>
      </c>
      <c r="G54" s="212"/>
      <c r="H54" s="64"/>
      <c r="I54" s="64"/>
      <c r="J54" s="65"/>
      <c r="K54" s="1" t="s">
        <v>192</v>
      </c>
      <c r="AI54" s="97"/>
      <c r="AJ54" s="235"/>
      <c r="AK54" s="235"/>
      <c r="AL54" s="235"/>
      <c r="AM54" s="235"/>
      <c r="AN54" s="235"/>
      <c r="AO54" s="235"/>
    </row>
    <row r="55" spans="2:41" ht="22.5" customHeight="1" x14ac:dyDescent="0.25">
      <c r="B55" s="74" t="s">
        <v>261</v>
      </c>
      <c r="C55" s="62">
        <v>140</v>
      </c>
      <c r="D55" s="62">
        <f t="shared" ref="D55:D58" si="0">C$50*H$50</f>
        <v>1</v>
      </c>
      <c r="E55" s="78"/>
      <c r="F55" s="64"/>
      <c r="G55" s="213">
        <f>ROUNDUP(((C55*D55)/60),0)</f>
        <v>3</v>
      </c>
      <c r="H55" s="64"/>
      <c r="I55" s="64"/>
      <c r="J55" s="65"/>
      <c r="K55" s="1" t="s">
        <v>193</v>
      </c>
      <c r="AI55" s="97"/>
      <c r="AJ55" s="235"/>
      <c r="AK55" s="235"/>
      <c r="AL55" s="235"/>
      <c r="AM55" s="235"/>
      <c r="AN55" s="235"/>
      <c r="AO55" s="235"/>
    </row>
    <row r="56" spans="2:41" ht="22.5" customHeight="1" x14ac:dyDescent="0.25">
      <c r="B56" s="72" t="s">
        <v>260</v>
      </c>
      <c r="C56" s="62">
        <v>170</v>
      </c>
      <c r="D56" s="62">
        <f t="shared" si="0"/>
        <v>1</v>
      </c>
      <c r="E56" s="78"/>
      <c r="F56" s="64"/>
      <c r="G56" s="212"/>
      <c r="H56" s="63">
        <f>ROUNDUP(((C56*D56)/60),0)</f>
        <v>3</v>
      </c>
      <c r="I56" s="64"/>
      <c r="J56" s="65"/>
      <c r="K56" s="1" t="s">
        <v>191</v>
      </c>
      <c r="AI56" s="97"/>
      <c r="AJ56" s="235"/>
      <c r="AK56" s="235"/>
      <c r="AL56" s="235"/>
      <c r="AM56" s="235"/>
      <c r="AN56" s="235"/>
      <c r="AO56" s="235"/>
    </row>
    <row r="57" spans="2:41" ht="22.5" customHeight="1" x14ac:dyDescent="0.25">
      <c r="B57" s="72" t="s">
        <v>263</v>
      </c>
      <c r="C57" s="62">
        <v>230</v>
      </c>
      <c r="D57" s="62">
        <f t="shared" si="0"/>
        <v>1</v>
      </c>
      <c r="E57" s="78"/>
      <c r="F57" s="64"/>
      <c r="G57" s="212"/>
      <c r="H57" s="64"/>
      <c r="I57" s="63">
        <f>ROUNDUP(((C57*D57)/60),0)</f>
        <v>4</v>
      </c>
      <c r="J57" s="65"/>
      <c r="K57" s="1" t="s">
        <v>194</v>
      </c>
      <c r="AI57" s="97"/>
      <c r="AJ57" s="235"/>
      <c r="AK57" s="235"/>
      <c r="AL57" s="235"/>
      <c r="AM57" s="235"/>
      <c r="AN57" s="235"/>
      <c r="AO57" s="235"/>
    </row>
    <row r="58" spans="2:41" ht="22.5" customHeight="1" x14ac:dyDescent="0.25">
      <c r="B58" s="72" t="s">
        <v>201</v>
      </c>
      <c r="C58" s="62"/>
      <c r="D58" s="62">
        <f t="shared" si="0"/>
        <v>1</v>
      </c>
      <c r="E58" s="78"/>
      <c r="F58" s="64"/>
      <c r="G58" s="212"/>
      <c r="H58" s="64"/>
      <c r="I58" s="64"/>
      <c r="J58" s="66">
        <f>ROUNDUP(((C58*D58)/60),0)</f>
        <v>0</v>
      </c>
      <c r="K58" s="2" t="s">
        <v>201</v>
      </c>
      <c r="O58" s="253"/>
      <c r="P58" s="253"/>
      <c r="Q58" s="253"/>
      <c r="R58" s="253"/>
      <c r="AI58" s="97"/>
      <c r="AJ58" s="235"/>
      <c r="AK58" s="235"/>
      <c r="AL58" s="235"/>
      <c r="AM58" s="235"/>
      <c r="AN58" s="235"/>
      <c r="AO58" s="235"/>
    </row>
    <row r="59" spans="2:41" ht="22.5" customHeight="1" x14ac:dyDescent="0.25">
      <c r="B59" s="72" t="s">
        <v>162</v>
      </c>
      <c r="C59" s="62">
        <v>75</v>
      </c>
      <c r="D59" s="62">
        <f>H51</f>
        <v>0</v>
      </c>
      <c r="E59" s="78"/>
      <c r="F59" s="63">
        <f t="shared" ref="F59:J60" si="1">ROUNDUP((($C59*$D59)/60),0)</f>
        <v>0</v>
      </c>
      <c r="G59" s="213">
        <f t="shared" si="1"/>
        <v>0</v>
      </c>
      <c r="H59" s="63">
        <f t="shared" si="1"/>
        <v>0</v>
      </c>
      <c r="I59" s="63">
        <f t="shared" si="1"/>
        <v>0</v>
      </c>
      <c r="J59" s="66">
        <f t="shared" si="1"/>
        <v>0</v>
      </c>
      <c r="K59" s="43" t="s">
        <v>189</v>
      </c>
      <c r="AI59" s="97"/>
      <c r="AJ59" s="235"/>
      <c r="AK59" s="235"/>
      <c r="AL59" s="235"/>
      <c r="AM59" s="235"/>
      <c r="AN59" s="235"/>
      <c r="AO59" s="235"/>
    </row>
    <row r="60" spans="2:41" ht="22.5" customHeight="1" x14ac:dyDescent="0.25">
      <c r="B60" s="73" t="s">
        <v>155</v>
      </c>
      <c r="C60" s="67">
        <v>40</v>
      </c>
      <c r="D60" s="67">
        <f>C51</f>
        <v>0</v>
      </c>
      <c r="E60" s="79"/>
      <c r="F60" s="68">
        <f t="shared" si="1"/>
        <v>0</v>
      </c>
      <c r="G60" s="214">
        <f t="shared" si="1"/>
        <v>0</v>
      </c>
      <c r="H60" s="68">
        <f t="shared" si="1"/>
        <v>0</v>
      </c>
      <c r="I60" s="68">
        <f t="shared" si="1"/>
        <v>0</v>
      </c>
      <c r="J60" s="69">
        <f t="shared" si="1"/>
        <v>0</v>
      </c>
      <c r="K60" s="43" t="s">
        <v>190</v>
      </c>
      <c r="AI60" s="97"/>
      <c r="AJ60" s="235"/>
      <c r="AK60" s="235"/>
      <c r="AL60" s="235"/>
      <c r="AM60" s="235"/>
      <c r="AN60" s="235"/>
      <c r="AO60" s="235"/>
    </row>
    <row r="61" spans="2:41" ht="22.5" customHeight="1" x14ac:dyDescent="0.25">
      <c r="B61" s="203"/>
      <c r="C61" s="204"/>
      <c r="D61" s="205" t="s">
        <v>186</v>
      </c>
      <c r="E61" s="206"/>
      <c r="F61" s="207">
        <f>SUM(F54:F60)+2</f>
        <v>4</v>
      </c>
      <c r="G61" s="215">
        <f t="shared" ref="G61:J61" si="2">SUM(G54:G60)+2</f>
        <v>5</v>
      </c>
      <c r="H61" s="207">
        <f t="shared" si="2"/>
        <v>5</v>
      </c>
      <c r="I61" s="207">
        <f t="shared" si="2"/>
        <v>6</v>
      </c>
      <c r="J61" s="208">
        <f t="shared" si="2"/>
        <v>2</v>
      </c>
      <c r="K61" s="240" t="s">
        <v>294</v>
      </c>
      <c r="AI61" s="97"/>
      <c r="AJ61" s="235"/>
      <c r="AK61" s="235"/>
      <c r="AL61" s="235"/>
      <c r="AM61" s="235"/>
      <c r="AN61" s="235"/>
      <c r="AO61" s="235"/>
    </row>
    <row r="62" spans="2:41" ht="17.25" customHeight="1" x14ac:dyDescent="0.25">
      <c r="B62" s="39"/>
      <c r="C62" s="75"/>
      <c r="D62" s="221"/>
      <c r="E62" s="222"/>
      <c r="F62" s="223"/>
      <c r="G62" s="224"/>
      <c r="H62" s="223"/>
      <c r="I62" s="223"/>
      <c r="J62" s="223"/>
      <c r="K62" s="48"/>
      <c r="AI62" s="97"/>
      <c r="AJ62" s="235"/>
      <c r="AK62" s="235"/>
      <c r="AL62" s="235"/>
      <c r="AM62" s="235"/>
      <c r="AN62" s="235"/>
      <c r="AO62" s="235"/>
    </row>
    <row r="63" spans="2:41" ht="22.5" customHeight="1" x14ac:dyDescent="0.3">
      <c r="B63" s="39"/>
      <c r="C63" s="75"/>
      <c r="D63" s="225"/>
      <c r="E63" s="225"/>
      <c r="F63" s="226"/>
      <c r="G63" s="226"/>
      <c r="H63" s="226"/>
      <c r="I63" s="226"/>
      <c r="J63" s="226"/>
      <c r="K63" s="88"/>
      <c r="L63" s="219"/>
      <c r="T63" s="209"/>
      <c r="AB63" s="236"/>
      <c r="AC63" s="237"/>
      <c r="AD63" s="237"/>
      <c r="AE63" s="237"/>
      <c r="AF63" s="237"/>
      <c r="AG63" s="237"/>
      <c r="AI63" s="97"/>
      <c r="AJ63" s="235"/>
      <c r="AK63" s="235"/>
      <c r="AL63" s="235"/>
      <c r="AM63" s="235"/>
      <c r="AN63" s="235"/>
      <c r="AO63" s="235"/>
    </row>
    <row r="64" spans="2:41" ht="22.5" customHeight="1" x14ac:dyDescent="0.25">
      <c r="B64" s="1" t="s">
        <v>256</v>
      </c>
      <c r="C64" s="75"/>
      <c r="D64" s="227"/>
      <c r="E64" s="228"/>
      <c r="F64" s="229"/>
      <c r="G64" s="230"/>
      <c r="H64" s="229"/>
      <c r="I64" s="229"/>
      <c r="J64" s="229"/>
      <c r="K64" s="88"/>
      <c r="L64" s="219"/>
      <c r="T64" s="209"/>
      <c r="AB64" s="238"/>
      <c r="AC64" s="229"/>
      <c r="AD64" s="229"/>
      <c r="AE64" s="229"/>
      <c r="AF64" s="229"/>
      <c r="AG64" s="229"/>
      <c r="AI64" s="97"/>
      <c r="AJ64" s="235"/>
      <c r="AK64" s="235"/>
      <c r="AL64" s="235"/>
      <c r="AM64" s="235"/>
      <c r="AN64" s="235"/>
      <c r="AO64" s="235"/>
    </row>
    <row r="65" spans="2:41" ht="22.5" customHeight="1" x14ac:dyDescent="0.25">
      <c r="B65" s="39"/>
      <c r="C65" s="75"/>
      <c r="D65" s="227"/>
      <c r="E65" s="228"/>
      <c r="F65" s="229"/>
      <c r="G65" s="230"/>
      <c r="H65" s="229"/>
      <c r="I65" s="229"/>
      <c r="J65" s="229"/>
      <c r="K65" s="88"/>
      <c r="L65" s="219"/>
      <c r="T65" s="209"/>
      <c r="AB65" s="238"/>
      <c r="AC65" s="229"/>
      <c r="AD65" s="229"/>
      <c r="AE65" s="229"/>
      <c r="AF65" s="229"/>
      <c r="AG65" s="229"/>
      <c r="AI65" s="97"/>
      <c r="AJ65" s="235"/>
      <c r="AK65" s="235"/>
      <c r="AL65" s="235"/>
      <c r="AM65" s="235"/>
      <c r="AN65" s="235"/>
      <c r="AO65" s="235"/>
    </row>
    <row r="66" spans="2:41" ht="22.5" customHeight="1" x14ac:dyDescent="0.25">
      <c r="B66" s="39"/>
      <c r="C66" s="75"/>
      <c r="D66" s="75"/>
      <c r="E66" s="39"/>
      <c r="F66" s="135"/>
      <c r="G66" s="76"/>
      <c r="H66" s="76"/>
      <c r="I66" s="76"/>
      <c r="J66" s="76"/>
      <c r="K66" s="48"/>
      <c r="AI66" s="97"/>
      <c r="AJ66" s="97"/>
      <c r="AK66" s="97"/>
      <c r="AL66" s="97"/>
      <c r="AM66" s="97"/>
      <c r="AN66" s="97"/>
      <c r="AO66" s="97"/>
    </row>
    <row r="67" spans="2:41" ht="22.5" customHeight="1" x14ac:dyDescent="0.25">
      <c r="B67" s="14" t="s">
        <v>268</v>
      </c>
      <c r="C67" s="71" t="s">
        <v>207</v>
      </c>
      <c r="D67" s="1"/>
      <c r="AB67" s="236"/>
      <c r="AC67" s="236"/>
      <c r="AD67" s="236"/>
      <c r="AE67" s="236"/>
      <c r="AF67" s="236"/>
      <c r="AG67" s="236"/>
      <c r="AI67" s="97"/>
      <c r="AJ67" s="235"/>
      <c r="AK67" s="235"/>
      <c r="AL67" s="235"/>
      <c r="AM67" s="235"/>
      <c r="AN67" s="235"/>
      <c r="AO67" s="235"/>
    </row>
    <row r="68" spans="2:41" ht="22.5" customHeight="1" x14ac:dyDescent="0.25">
      <c r="B68" s="1" t="s">
        <v>21</v>
      </c>
      <c r="C68" s="15" t="s">
        <v>22</v>
      </c>
      <c r="D68" s="254"/>
      <c r="E68" s="254"/>
      <c r="F68" s="15" t="s">
        <v>14</v>
      </c>
      <c r="G68" s="11"/>
      <c r="AB68" s="236"/>
      <c r="AC68" s="237"/>
      <c r="AD68" s="237"/>
      <c r="AE68" s="237"/>
      <c r="AF68" s="237"/>
      <c r="AG68" s="237"/>
      <c r="AI68" s="97"/>
      <c r="AJ68" s="235"/>
      <c r="AK68" s="235"/>
      <c r="AL68" s="235"/>
      <c r="AM68" s="235"/>
      <c r="AN68" s="235"/>
      <c r="AO68" s="235"/>
    </row>
    <row r="69" spans="2:41" ht="22.5" customHeight="1" x14ac:dyDescent="0.25">
      <c r="B69" s="1" t="s">
        <v>23</v>
      </c>
      <c r="C69" s="15" t="s">
        <v>269</v>
      </c>
      <c r="D69" s="20"/>
      <c r="AB69" s="238"/>
      <c r="AC69" s="229"/>
      <c r="AD69" s="229"/>
      <c r="AE69" s="229"/>
      <c r="AF69" s="229"/>
      <c r="AG69" s="229"/>
      <c r="AI69" s="97"/>
      <c r="AJ69" s="235"/>
      <c r="AK69" s="235"/>
      <c r="AL69" s="235"/>
      <c r="AM69" s="235"/>
      <c r="AN69" s="235"/>
      <c r="AO69" s="235"/>
    </row>
    <row r="70" spans="2:41" ht="22.5" customHeight="1" x14ac:dyDescent="0.25">
      <c r="B70" s="1"/>
      <c r="C70" s="15" t="s">
        <v>22</v>
      </c>
      <c r="D70" s="255"/>
      <c r="E70" s="255"/>
      <c r="F70" s="15" t="s">
        <v>14</v>
      </c>
      <c r="G70" s="11"/>
      <c r="AB70" s="238"/>
      <c r="AC70" s="229"/>
      <c r="AD70" s="229"/>
      <c r="AE70" s="229"/>
      <c r="AF70" s="229"/>
      <c r="AG70" s="229"/>
      <c r="AI70" s="97"/>
      <c r="AJ70" s="235"/>
      <c r="AK70" s="235"/>
      <c r="AL70" s="235"/>
      <c r="AM70" s="235"/>
      <c r="AN70" s="235"/>
      <c r="AO70" s="235"/>
    </row>
    <row r="71" spans="2:41" ht="22.5" customHeight="1" x14ac:dyDescent="0.25">
      <c r="B71" s="1" t="s">
        <v>24</v>
      </c>
      <c r="C71" s="1"/>
      <c r="D71" s="266"/>
      <c r="E71" s="266"/>
      <c r="F71" s="266"/>
      <c r="G71" s="266"/>
      <c r="H71" s="266"/>
      <c r="AB71" s="238"/>
      <c r="AC71" s="229"/>
      <c r="AD71" s="229"/>
      <c r="AE71" s="229"/>
      <c r="AF71" s="229"/>
      <c r="AG71" s="229"/>
      <c r="AI71" s="97"/>
      <c r="AJ71" s="235"/>
      <c r="AK71" s="235"/>
      <c r="AL71" s="235"/>
      <c r="AM71" s="235"/>
      <c r="AN71" s="235"/>
      <c r="AO71" s="235"/>
    </row>
    <row r="72" spans="2:41" ht="22.5" customHeight="1" x14ac:dyDescent="0.25">
      <c r="B72" s="1"/>
      <c r="C72" s="1"/>
      <c r="D72" s="1"/>
      <c r="AB72" s="238"/>
      <c r="AC72" s="229"/>
      <c r="AD72" s="229"/>
      <c r="AE72" s="229"/>
      <c r="AF72" s="229"/>
      <c r="AG72" s="229"/>
      <c r="AI72" s="97"/>
      <c r="AJ72" s="235"/>
      <c r="AK72" s="235"/>
      <c r="AL72" s="235"/>
      <c r="AM72" s="235"/>
      <c r="AN72" s="235"/>
      <c r="AO72" s="235"/>
    </row>
    <row r="73" spans="2:41" ht="22.5" customHeight="1" thickBot="1" x14ac:dyDescent="0.3">
      <c r="B73" s="9"/>
      <c r="C73" s="10"/>
      <c r="D73" s="10"/>
      <c r="E73" s="9"/>
      <c r="F73" s="9"/>
      <c r="G73" s="9"/>
      <c r="H73" s="9"/>
      <c r="I73" s="9"/>
      <c r="AB73" s="238"/>
      <c r="AC73" s="229"/>
      <c r="AD73" s="229"/>
      <c r="AE73" s="229"/>
      <c r="AF73" s="229"/>
      <c r="AG73" s="229"/>
      <c r="AI73" s="97"/>
      <c r="AJ73" s="235"/>
      <c r="AK73" s="235"/>
      <c r="AL73" s="235"/>
      <c r="AM73" s="235"/>
      <c r="AN73" s="235"/>
      <c r="AO73" s="235"/>
    </row>
    <row r="74" spans="2:41" x14ac:dyDescent="0.25">
      <c r="B74" s="14" t="s">
        <v>26</v>
      </c>
      <c r="C74" s="1"/>
      <c r="D74" s="18"/>
      <c r="AB74" s="238"/>
      <c r="AC74" s="229"/>
      <c r="AD74" s="229"/>
      <c r="AE74" s="229"/>
      <c r="AF74" s="229"/>
      <c r="AG74" s="229"/>
      <c r="AI74" s="97"/>
      <c r="AJ74" s="235"/>
      <c r="AK74" s="235"/>
      <c r="AL74" s="235"/>
      <c r="AM74" s="235"/>
      <c r="AN74" s="235"/>
      <c r="AO74" s="235"/>
    </row>
    <row r="75" spans="2:41" ht="22.5" customHeight="1" x14ac:dyDescent="0.25">
      <c r="B75" s="1" t="s">
        <v>27</v>
      </c>
      <c r="AI75" s="97"/>
      <c r="AJ75" s="235"/>
      <c r="AK75" s="235"/>
      <c r="AL75" s="235"/>
      <c r="AM75" s="235"/>
      <c r="AN75" s="235"/>
      <c r="AO75" s="235"/>
    </row>
    <row r="76" spans="2:41" ht="22.5" customHeight="1" x14ac:dyDescent="0.25">
      <c r="B76" s="1" t="s">
        <v>202</v>
      </c>
      <c r="AB76" s="236"/>
      <c r="AC76" s="236"/>
      <c r="AD76" s="236"/>
      <c r="AE76" s="236"/>
      <c r="AF76" s="236"/>
      <c r="AG76" s="236"/>
      <c r="AI76" s="97"/>
      <c r="AJ76" s="235"/>
      <c r="AK76" s="235"/>
      <c r="AL76" s="235"/>
      <c r="AM76" s="235"/>
      <c r="AN76" s="235"/>
      <c r="AO76" s="235"/>
    </row>
    <row r="77" spans="2:41" ht="22.5" customHeight="1" x14ac:dyDescent="0.25">
      <c r="B77" s="1" t="s">
        <v>10</v>
      </c>
      <c r="C77" s="1"/>
      <c r="D77" s="261"/>
      <c r="E77" s="261"/>
      <c r="F77" s="261"/>
      <c r="G77" s="261"/>
      <c r="H77" s="261"/>
      <c r="AB77" s="236"/>
      <c r="AC77" s="237"/>
      <c r="AD77" s="237"/>
      <c r="AE77" s="237"/>
      <c r="AF77" s="237"/>
      <c r="AG77" s="237"/>
      <c r="AI77" s="97"/>
      <c r="AJ77" s="235"/>
      <c r="AK77" s="235"/>
      <c r="AL77" s="235"/>
      <c r="AM77" s="235"/>
      <c r="AN77" s="235"/>
      <c r="AO77" s="235"/>
    </row>
    <row r="78" spans="2:41" ht="22.5" customHeight="1" x14ac:dyDescent="0.25">
      <c r="B78" s="1" t="s">
        <v>264</v>
      </c>
      <c r="AB78" s="238"/>
      <c r="AC78" s="229"/>
      <c r="AD78" s="229"/>
      <c r="AE78" s="229"/>
      <c r="AF78" s="229"/>
      <c r="AG78" s="229"/>
      <c r="AI78" s="97"/>
      <c r="AJ78" s="235"/>
      <c r="AK78" s="235"/>
      <c r="AL78" s="235"/>
      <c r="AM78" s="235"/>
      <c r="AN78" s="235"/>
      <c r="AO78" s="235"/>
    </row>
    <row r="79" spans="2:41" ht="22.5" customHeight="1" x14ac:dyDescent="0.25">
      <c r="AB79" s="238"/>
      <c r="AC79" s="229"/>
      <c r="AD79" s="229"/>
      <c r="AE79" s="229"/>
      <c r="AF79" s="229"/>
      <c r="AG79" s="229"/>
      <c r="AI79" s="97"/>
      <c r="AJ79" s="235"/>
      <c r="AK79" s="235"/>
      <c r="AL79" s="235"/>
      <c r="AM79" s="235"/>
      <c r="AN79" s="235"/>
      <c r="AO79" s="235"/>
    </row>
    <row r="80" spans="2:41" ht="22.5" customHeight="1" x14ac:dyDescent="0.25">
      <c r="AB80" s="238"/>
      <c r="AC80" s="229"/>
      <c r="AD80" s="229"/>
      <c r="AE80" s="229"/>
      <c r="AF80" s="229"/>
      <c r="AG80" s="229"/>
      <c r="AI80" s="97"/>
      <c r="AJ80" s="235"/>
      <c r="AK80" s="235"/>
      <c r="AL80" s="235"/>
      <c r="AM80" s="235"/>
      <c r="AN80" s="235"/>
      <c r="AO80" s="235"/>
    </row>
    <row r="81" spans="2:41" ht="22.5" customHeight="1" x14ac:dyDescent="0.25">
      <c r="C81" s="2" t="s">
        <v>168</v>
      </c>
      <c r="E81" s="6"/>
      <c r="F81" s="6"/>
      <c r="G81" s="6"/>
      <c r="H81" s="6"/>
      <c r="I81" s="6"/>
      <c r="AB81" s="238"/>
      <c r="AC81" s="229"/>
      <c r="AD81" s="229"/>
      <c r="AE81" s="229"/>
      <c r="AF81" s="229"/>
      <c r="AG81" s="229"/>
      <c r="AI81" s="97"/>
      <c r="AJ81" s="235"/>
      <c r="AK81" s="235"/>
      <c r="AL81" s="235"/>
      <c r="AM81" s="235"/>
      <c r="AN81" s="235"/>
      <c r="AO81" s="235"/>
    </row>
    <row r="82" spans="2:41" ht="22.5" customHeight="1" x14ac:dyDescent="0.25">
      <c r="AB82" s="238"/>
      <c r="AC82" s="229"/>
      <c r="AD82" s="229"/>
      <c r="AE82" s="229"/>
      <c r="AF82" s="229"/>
      <c r="AG82" s="229"/>
      <c r="AI82" s="97"/>
      <c r="AJ82" s="235"/>
      <c r="AK82" s="235"/>
      <c r="AL82" s="235"/>
      <c r="AM82" s="235"/>
      <c r="AN82" s="235"/>
      <c r="AO82" s="235"/>
    </row>
    <row r="83" spans="2:41" ht="22.5" customHeight="1" x14ac:dyDescent="0.25">
      <c r="C83" s="6"/>
      <c r="D83" s="6"/>
      <c r="E83" s="6"/>
      <c r="F83" s="6"/>
      <c r="G83" s="6"/>
      <c r="H83" s="6"/>
      <c r="I83" s="6"/>
      <c r="AB83" s="238"/>
      <c r="AC83" s="229"/>
      <c r="AD83" s="229"/>
      <c r="AE83" s="229"/>
      <c r="AF83" s="229"/>
      <c r="AG83" s="229"/>
      <c r="AI83" s="97"/>
      <c r="AJ83" s="235"/>
      <c r="AK83" s="235"/>
      <c r="AL83" s="235"/>
      <c r="AM83" s="235"/>
      <c r="AN83" s="235"/>
      <c r="AO83" s="235"/>
    </row>
    <row r="84" spans="2:41" ht="22.5" customHeight="1" x14ac:dyDescent="0.25">
      <c r="B84" s="2" t="s">
        <v>169</v>
      </c>
      <c r="C84" s="55"/>
      <c r="D84" s="6"/>
      <c r="E84" s="2" t="s">
        <v>49</v>
      </c>
      <c r="F84" s="6"/>
      <c r="G84" s="2" t="s">
        <v>167</v>
      </c>
      <c r="AI84" s="97"/>
      <c r="AJ84" s="235"/>
      <c r="AK84" s="235"/>
      <c r="AL84" s="235"/>
      <c r="AM84" s="235"/>
      <c r="AN84" s="235"/>
      <c r="AO84" s="235"/>
    </row>
    <row r="85" spans="2:41" ht="22.5" customHeight="1" thickBot="1" x14ac:dyDescent="0.3">
      <c r="B85" s="9"/>
      <c r="C85" s="10"/>
      <c r="D85" s="10"/>
      <c r="E85" s="9"/>
      <c r="F85" s="9"/>
      <c r="G85" s="9"/>
      <c r="H85" s="9"/>
      <c r="I85" s="9"/>
      <c r="AI85" s="97"/>
      <c r="AJ85" s="235"/>
      <c r="AK85" s="235"/>
      <c r="AL85" s="235"/>
      <c r="AM85" s="235"/>
      <c r="AN85" s="235"/>
      <c r="AO85" s="235"/>
    </row>
    <row r="86" spans="2:41" ht="22.5" customHeight="1" x14ac:dyDescent="0.25">
      <c r="AI86" s="97"/>
      <c r="AJ86" s="235"/>
      <c r="AK86" s="235"/>
      <c r="AL86" s="235"/>
      <c r="AM86" s="235"/>
      <c r="AN86" s="235"/>
      <c r="AO86" s="235"/>
    </row>
    <row r="87" spans="2:41" ht="22.5" customHeight="1" x14ac:dyDescent="0.25">
      <c r="AI87" s="97"/>
      <c r="AJ87" s="235"/>
      <c r="AK87" s="235"/>
      <c r="AL87" s="235"/>
      <c r="AM87" s="235"/>
      <c r="AN87" s="235"/>
      <c r="AO87" s="235"/>
    </row>
    <row r="88" spans="2:41" ht="22.5" customHeight="1" x14ac:dyDescent="0.25">
      <c r="AI88" s="97"/>
      <c r="AJ88" s="235"/>
      <c r="AK88" s="235"/>
      <c r="AL88" s="235"/>
      <c r="AM88" s="235"/>
      <c r="AN88" s="235"/>
      <c r="AO88" s="235"/>
    </row>
    <row r="89" spans="2:41" ht="22.5" customHeight="1" x14ac:dyDescent="0.25">
      <c r="AI89" s="97"/>
      <c r="AJ89" s="235"/>
      <c r="AK89" s="235"/>
      <c r="AL89" s="235"/>
      <c r="AM89" s="235"/>
      <c r="AN89" s="235"/>
      <c r="AO89" s="235"/>
    </row>
    <row r="90" spans="2:41" ht="22.5" customHeight="1" x14ac:dyDescent="0.25">
      <c r="AI90" s="97"/>
      <c r="AJ90" s="235"/>
      <c r="AK90" s="235"/>
      <c r="AL90" s="235"/>
      <c r="AM90" s="235"/>
      <c r="AN90" s="235"/>
      <c r="AO90" s="235"/>
    </row>
    <row r="91" spans="2:41" ht="22.5" customHeight="1" x14ac:dyDescent="0.25"/>
    <row r="92" spans="2:41" ht="22.5" customHeight="1" x14ac:dyDescent="0.25">
      <c r="AI92" s="233"/>
      <c r="AJ92" s="98"/>
      <c r="AK92" s="98"/>
      <c r="AL92" s="98"/>
      <c r="AM92" s="98"/>
      <c r="AN92" s="98"/>
      <c r="AO92" s="98"/>
    </row>
    <row r="93" spans="2:41" ht="22.5" customHeight="1" x14ac:dyDescent="0.25">
      <c r="AI93" s="97"/>
      <c r="AJ93" s="97"/>
      <c r="AK93" s="97"/>
      <c r="AL93" s="97"/>
      <c r="AM93" s="97"/>
      <c r="AN93" s="97"/>
      <c r="AO93" s="97"/>
    </row>
    <row r="94" spans="2:41" ht="15" customHeight="1" x14ac:dyDescent="0.25">
      <c r="AI94" s="97"/>
      <c r="AJ94" s="97"/>
      <c r="AK94" s="97"/>
      <c r="AL94" s="97"/>
      <c r="AM94" s="97"/>
      <c r="AN94" s="97"/>
      <c r="AO94" s="97"/>
    </row>
    <row r="95" spans="2:41" ht="15" customHeight="1" x14ac:dyDescent="0.25">
      <c r="AI95" s="97"/>
      <c r="AJ95" s="235"/>
      <c r="AK95" s="235"/>
      <c r="AL95" s="235"/>
      <c r="AM95" s="235"/>
      <c r="AN95" s="235"/>
      <c r="AO95" s="235"/>
    </row>
    <row r="96" spans="2:41" ht="15" customHeight="1" x14ac:dyDescent="0.25">
      <c r="AI96" s="97"/>
      <c r="AJ96" s="235"/>
      <c r="AK96" s="235"/>
      <c r="AL96" s="235"/>
      <c r="AM96" s="235"/>
      <c r="AN96" s="235"/>
      <c r="AO96" s="235"/>
    </row>
    <row r="97" spans="35:41" ht="15" customHeight="1" x14ac:dyDescent="0.25">
      <c r="AI97" s="97"/>
      <c r="AJ97" s="235"/>
      <c r="AK97" s="235"/>
      <c r="AL97" s="235"/>
      <c r="AM97" s="235"/>
      <c r="AN97" s="235"/>
      <c r="AO97" s="235"/>
    </row>
    <row r="98" spans="35:41" x14ac:dyDescent="0.25">
      <c r="AI98" s="97"/>
      <c r="AJ98" s="235"/>
      <c r="AK98" s="235"/>
      <c r="AL98" s="235"/>
      <c r="AM98" s="235"/>
      <c r="AN98" s="235"/>
      <c r="AO98" s="235"/>
    </row>
    <row r="99" spans="35:41" x14ac:dyDescent="0.25">
      <c r="AI99" s="97"/>
      <c r="AJ99" s="235"/>
      <c r="AK99" s="235"/>
      <c r="AL99" s="235"/>
      <c r="AM99" s="235"/>
      <c r="AN99" s="235"/>
      <c r="AO99" s="235"/>
    </row>
    <row r="100" spans="35:41" x14ac:dyDescent="0.25">
      <c r="AI100" s="97"/>
      <c r="AJ100" s="235"/>
      <c r="AK100" s="235"/>
      <c r="AL100" s="235"/>
      <c r="AM100" s="235"/>
      <c r="AN100" s="235"/>
      <c r="AO100" s="235"/>
    </row>
    <row r="101" spans="35:41" x14ac:dyDescent="0.25">
      <c r="AI101" s="97"/>
      <c r="AJ101" s="235"/>
      <c r="AK101" s="235"/>
      <c r="AL101" s="235"/>
      <c r="AM101" s="235"/>
      <c r="AN101" s="235"/>
      <c r="AO101" s="235"/>
    </row>
    <row r="102" spans="35:41" x14ac:dyDescent="0.25">
      <c r="AI102" s="97"/>
      <c r="AJ102" s="235"/>
      <c r="AK102" s="235"/>
      <c r="AL102" s="235"/>
      <c r="AM102" s="235"/>
      <c r="AN102" s="235"/>
      <c r="AO102" s="235"/>
    </row>
    <row r="103" spans="35:41" x14ac:dyDescent="0.25">
      <c r="AI103" s="97"/>
      <c r="AJ103" s="235"/>
      <c r="AK103" s="235"/>
      <c r="AL103" s="235"/>
      <c r="AM103" s="235"/>
      <c r="AN103" s="235"/>
      <c r="AO103" s="235"/>
    </row>
    <row r="104" spans="35:41" x14ac:dyDescent="0.25">
      <c r="AI104" s="97"/>
      <c r="AJ104" s="235"/>
      <c r="AK104" s="235"/>
      <c r="AL104" s="235"/>
      <c r="AM104" s="235"/>
      <c r="AN104" s="235"/>
      <c r="AO104" s="235"/>
    </row>
    <row r="105" spans="35:41" x14ac:dyDescent="0.25">
      <c r="AI105" s="97"/>
      <c r="AJ105" s="235"/>
      <c r="AK105" s="235"/>
      <c r="AL105" s="235"/>
      <c r="AM105" s="235"/>
      <c r="AN105" s="235"/>
      <c r="AO105" s="235"/>
    </row>
    <row r="106" spans="35:41" x14ac:dyDescent="0.25">
      <c r="AI106" s="97"/>
      <c r="AJ106" s="235"/>
      <c r="AK106" s="235"/>
      <c r="AL106" s="235"/>
      <c r="AM106" s="235"/>
      <c r="AN106" s="235"/>
      <c r="AO106" s="235"/>
    </row>
    <row r="107" spans="35:41" x14ac:dyDescent="0.25">
      <c r="AI107" s="97"/>
      <c r="AJ107" s="235"/>
      <c r="AK107" s="235"/>
      <c r="AL107" s="235"/>
      <c r="AM107" s="235"/>
      <c r="AN107" s="235"/>
      <c r="AO107" s="235"/>
    </row>
    <row r="108" spans="35:41" x14ac:dyDescent="0.25">
      <c r="AI108" s="97"/>
      <c r="AJ108" s="235"/>
      <c r="AK108" s="235"/>
      <c r="AL108" s="235"/>
      <c r="AM108" s="235"/>
      <c r="AN108" s="235"/>
      <c r="AO108" s="235"/>
    </row>
    <row r="109" spans="35:41" x14ac:dyDescent="0.25">
      <c r="AI109" s="97"/>
      <c r="AJ109" s="235"/>
      <c r="AK109" s="235"/>
      <c r="AL109" s="235"/>
      <c r="AM109" s="235"/>
      <c r="AN109" s="235"/>
      <c r="AO109" s="235"/>
    </row>
    <row r="110" spans="35:41" x14ac:dyDescent="0.25">
      <c r="AI110" s="97"/>
      <c r="AJ110" s="235"/>
      <c r="AK110" s="235"/>
      <c r="AL110" s="235"/>
      <c r="AM110" s="235"/>
      <c r="AN110" s="235"/>
      <c r="AO110" s="235"/>
    </row>
    <row r="111" spans="35:41" x14ac:dyDescent="0.25">
      <c r="AI111" s="97"/>
      <c r="AJ111" s="235"/>
      <c r="AK111" s="235"/>
      <c r="AL111" s="235"/>
      <c r="AM111" s="235"/>
      <c r="AN111" s="235"/>
      <c r="AO111" s="235"/>
    </row>
    <row r="112" spans="35:41" x14ac:dyDescent="0.25">
      <c r="AI112" s="97"/>
      <c r="AJ112" s="235"/>
      <c r="AK112" s="235"/>
      <c r="AL112" s="235"/>
      <c r="AM112" s="235"/>
      <c r="AN112" s="235"/>
      <c r="AO112" s="235"/>
    </row>
    <row r="113" spans="35:42" x14ac:dyDescent="0.25">
      <c r="AI113" s="97"/>
      <c r="AJ113" s="235"/>
      <c r="AK113" s="235"/>
      <c r="AL113" s="235"/>
      <c r="AM113" s="235"/>
      <c r="AN113" s="235"/>
      <c r="AO113" s="235"/>
      <c r="AP113" s="148"/>
    </row>
    <row r="114" spans="35:42" x14ac:dyDescent="0.25">
      <c r="AI114" s="97"/>
      <c r="AJ114" s="235"/>
      <c r="AK114" s="235"/>
      <c r="AL114" s="235"/>
      <c r="AM114" s="235"/>
      <c r="AN114" s="235"/>
      <c r="AO114" s="235"/>
    </row>
    <row r="115" spans="35:42" x14ac:dyDescent="0.25">
      <c r="AI115" s="97"/>
      <c r="AJ115" s="235"/>
      <c r="AK115" s="235"/>
      <c r="AL115" s="235"/>
      <c r="AM115" s="235"/>
      <c r="AN115" s="235"/>
      <c r="AO115" s="235"/>
    </row>
    <row r="116" spans="35:42" x14ac:dyDescent="0.25">
      <c r="AI116" s="97"/>
      <c r="AJ116" s="235"/>
      <c r="AK116" s="235"/>
      <c r="AL116" s="235"/>
      <c r="AM116" s="235"/>
      <c r="AN116" s="235"/>
      <c r="AO116" s="235"/>
    </row>
    <row r="117" spans="35:42" x14ac:dyDescent="0.25">
      <c r="AI117" s="97"/>
      <c r="AJ117" s="235"/>
      <c r="AK117" s="235"/>
      <c r="AL117" s="235"/>
      <c r="AM117" s="235"/>
      <c r="AN117" s="235"/>
      <c r="AO117" s="235"/>
    </row>
    <row r="118" spans="35:42" x14ac:dyDescent="0.25">
      <c r="AI118" s="97"/>
      <c r="AJ118" s="235"/>
      <c r="AK118" s="235"/>
      <c r="AL118" s="235"/>
      <c r="AM118" s="235"/>
      <c r="AN118" s="235"/>
      <c r="AO118" s="235"/>
    </row>
  </sheetData>
  <mergeCells count="23">
    <mergeCell ref="D77:H77"/>
    <mergeCell ref="D35:H35"/>
    <mergeCell ref="D36:H36"/>
    <mergeCell ref="D71:H71"/>
    <mergeCell ref="E46:H46"/>
    <mergeCell ref="E48:H48"/>
    <mergeCell ref="D22:H22"/>
    <mergeCell ref="C14:D14"/>
    <mergeCell ref="C16:D16"/>
    <mergeCell ref="G14:H14"/>
    <mergeCell ref="G15:H15"/>
    <mergeCell ref="G16:H16"/>
    <mergeCell ref="G17:H17"/>
    <mergeCell ref="G18:H18"/>
    <mergeCell ref="O58:R58"/>
    <mergeCell ref="D68:E68"/>
    <mergeCell ref="D70:E70"/>
    <mergeCell ref="D24:I25"/>
    <mergeCell ref="B24:C25"/>
    <mergeCell ref="D30:H30"/>
    <mergeCell ref="D31:H31"/>
    <mergeCell ref="D32:H32"/>
    <mergeCell ref="D34:H34"/>
  </mergeCells>
  <conditionalFormatting sqref="F54 G55 H56 I57 J58 G61:J61 I51 F59:F61 D63:J63 AB63:AG63 AC70:AG74 D64:E65 AC64:AG65 F64:J66">
    <cfRule type="cellIs" dxfId="29" priority="48" operator="equal">
      <formula>0</formula>
    </cfRule>
  </conditionalFormatting>
  <conditionalFormatting sqref="I50">
    <cfRule type="cellIs" dxfId="28" priority="47" operator="equal">
      <formula>0</formula>
    </cfRule>
  </conditionalFormatting>
  <conditionalFormatting sqref="G59:J60">
    <cfRule type="cellIs" dxfId="27" priority="43" operator="equal">
      <formula>0</formula>
    </cfRule>
  </conditionalFormatting>
  <conditionalFormatting sqref="E61">
    <cfRule type="cellIs" dxfId="26" priority="42" operator="equal">
      <formula>0</formula>
    </cfRule>
  </conditionalFormatting>
  <conditionalFormatting sqref="E46:H46">
    <cfRule type="notContainsBlanks" dxfId="25" priority="41">
      <formula>LEN(TRIM(E46))&gt;0</formula>
    </cfRule>
  </conditionalFormatting>
  <conditionalFormatting sqref="E48:H48">
    <cfRule type="notContainsBlanks" dxfId="24" priority="40">
      <formula>LEN(TRIM(E48))&gt;0</formula>
    </cfRule>
  </conditionalFormatting>
  <conditionalFormatting sqref="G40:G41">
    <cfRule type="notContainsBlanks" dxfId="23" priority="39">
      <formula>LEN(TRIM(G40))&gt;0</formula>
    </cfRule>
  </conditionalFormatting>
  <conditionalFormatting sqref="O58:R58">
    <cfRule type="notContainsBlanks" dxfId="22" priority="38">
      <formula>LEN(TRIM(O58))&gt;0</formula>
    </cfRule>
  </conditionalFormatting>
  <conditionalFormatting sqref="D68:E68 D69 D70:E70 D71:H71 G68 G70">
    <cfRule type="notContainsBlanks" dxfId="21" priority="36">
      <formula>LEN(TRIM(D68))&gt;0</formula>
    </cfRule>
  </conditionalFormatting>
  <conditionalFormatting sqref="D34:H36">
    <cfRule type="notContainsBlanks" dxfId="20" priority="35">
      <formula>LEN(TRIM(D34))&gt;0</formula>
    </cfRule>
  </conditionalFormatting>
  <conditionalFormatting sqref="AB64:AB65">
    <cfRule type="cellIs" dxfId="19" priority="30" operator="equal">
      <formula>0</formula>
    </cfRule>
  </conditionalFormatting>
  <conditionalFormatting sqref="AB69:AB71 AB73:AB74">
    <cfRule type="cellIs" dxfId="18" priority="17" operator="equal">
      <formula>0</formula>
    </cfRule>
  </conditionalFormatting>
  <conditionalFormatting sqref="AC69:AG69">
    <cfRule type="cellIs" dxfId="17" priority="11" operator="equal">
      <formula>0</formula>
    </cfRule>
  </conditionalFormatting>
  <conditionalFormatting sqref="AB68:AG68">
    <cfRule type="cellIs" dxfId="16" priority="21" operator="equal">
      <formula>0</formula>
    </cfRule>
  </conditionalFormatting>
  <conditionalFormatting sqref="AB67:AG68">
    <cfRule type="cellIs" dxfId="15" priority="20" operator="equal">
      <formula>0</formula>
    </cfRule>
  </conditionalFormatting>
  <conditionalFormatting sqref="AG67">
    <cfRule type="cellIs" dxfId="14" priority="19" operator="equal">
      <formula>0</formula>
    </cfRule>
  </conditionalFormatting>
  <conditionalFormatting sqref="AB69:AB71 AB73:AB74">
    <cfRule type="cellIs" dxfId="13" priority="18" operator="equal">
      <formula>0</formula>
    </cfRule>
  </conditionalFormatting>
  <conditionalFormatting sqref="AB78:AB80 AB82:AB83">
    <cfRule type="cellIs" dxfId="12" priority="12" operator="equal">
      <formula>0</formula>
    </cfRule>
  </conditionalFormatting>
  <conditionalFormatting sqref="AB77:AG77">
    <cfRule type="cellIs" dxfId="11" priority="16" operator="equal">
      <formula>0</formula>
    </cfRule>
  </conditionalFormatting>
  <conditionalFormatting sqref="AB76:AG77 AC78:AG83">
    <cfRule type="cellIs" dxfId="10" priority="15" operator="equal">
      <formula>0</formula>
    </cfRule>
  </conditionalFormatting>
  <conditionalFormatting sqref="AG76">
    <cfRule type="cellIs" dxfId="9" priority="14" operator="equal">
      <formula>0</formula>
    </cfRule>
  </conditionalFormatting>
  <conditionalFormatting sqref="AB78:AB80 AB82:AB83">
    <cfRule type="cellIs" dxfId="8" priority="13" operator="equal">
      <formula>0</formula>
    </cfRule>
  </conditionalFormatting>
  <conditionalFormatting sqref="AB81">
    <cfRule type="cellIs" dxfId="7" priority="5" operator="equal">
      <formula>0</formula>
    </cfRule>
  </conditionalFormatting>
  <conditionalFormatting sqref="AB72">
    <cfRule type="cellIs" dxfId="6" priority="7" operator="equal">
      <formula>0</formula>
    </cfRule>
  </conditionalFormatting>
  <conditionalFormatting sqref="AB72">
    <cfRule type="cellIs" dxfId="5" priority="8" operator="equal">
      <formula>0</formula>
    </cfRule>
  </conditionalFormatting>
  <conditionalFormatting sqref="AB81">
    <cfRule type="cellIs" dxfId="4" priority="6" operator="equal">
      <formula>0</formula>
    </cfRule>
  </conditionalFormatting>
  <conditionalFormatting sqref="C58">
    <cfRule type="notContainsBlanks" dxfId="3" priority="4">
      <formula>LEN(TRIM(C58))&gt;0</formula>
    </cfRule>
  </conditionalFormatting>
  <conditionalFormatting sqref="C51">
    <cfRule type="cellIs" dxfId="2" priority="3" operator="greaterThan">
      <formula>0</formula>
    </cfRule>
  </conditionalFormatting>
  <conditionalFormatting sqref="H51">
    <cfRule type="cellIs" dxfId="1" priority="2" operator="greaterThan">
      <formula>0</formula>
    </cfRule>
  </conditionalFormatting>
  <conditionalFormatting sqref="H50">
    <cfRule type="cellIs" dxfId="0" priority="1" operator="greaterThan">
      <formula>1</formula>
    </cfRule>
  </conditionalFormatting>
  <hyperlinks>
    <hyperlink ref="B8" r:id="rId1" display="http://www.proteomicsresource.washington.edu/index.php"/>
  </hyperlinks>
  <pageMargins left="0.7" right="0.7" top="0.75" bottom="0.75" header="0.3" footer="0.3"/>
  <pageSetup scale="60" orientation="portrait" horizontalDpi="1200" verticalDpi="1200" r:id="rId2"/>
  <rowBreaks count="1" manualBreakCount="1">
    <brk id="42"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nchor moveWithCells="1">
                  <from>
                    <xdr:col>3</xdr:col>
                    <xdr:colOff>0</xdr:colOff>
                    <xdr:row>25</xdr:row>
                    <xdr:rowOff>57150</xdr:rowOff>
                  </from>
                  <to>
                    <xdr:col>3</xdr:col>
                    <xdr:colOff>638175</xdr:colOff>
                    <xdr:row>25</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nchor moveWithCells="1">
                  <from>
                    <xdr:col>3</xdr:col>
                    <xdr:colOff>733425</xdr:colOff>
                    <xdr:row>25</xdr:row>
                    <xdr:rowOff>57150</xdr:rowOff>
                  </from>
                  <to>
                    <xdr:col>3</xdr:col>
                    <xdr:colOff>1371600</xdr:colOff>
                    <xdr:row>25</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nchor moveWithCells="1">
                  <from>
                    <xdr:col>3</xdr:col>
                    <xdr:colOff>0</xdr:colOff>
                    <xdr:row>26</xdr:row>
                    <xdr:rowOff>66675</xdr:rowOff>
                  </from>
                  <to>
                    <xdr:col>3</xdr:col>
                    <xdr:colOff>638175</xdr:colOff>
                    <xdr:row>26</xdr:row>
                    <xdr:rowOff>276225</xdr:rowOff>
                  </to>
                </anchor>
              </controlPr>
            </control>
          </mc:Choice>
        </mc:AlternateContent>
        <mc:AlternateContent xmlns:mc="http://schemas.openxmlformats.org/markup-compatibility/2006">
          <mc:Choice Requires="x14">
            <control shapeId="1028" r:id="rId8" name="Check Box 4">
              <controlPr defaultSize="0" autoFill="0" autoLine="0" autoPict="0">
                <anchor moveWithCells="1">
                  <from>
                    <xdr:col>3</xdr:col>
                    <xdr:colOff>733425</xdr:colOff>
                    <xdr:row>26</xdr:row>
                    <xdr:rowOff>66675</xdr:rowOff>
                  </from>
                  <to>
                    <xdr:col>3</xdr:col>
                    <xdr:colOff>1371600</xdr:colOff>
                    <xdr:row>26</xdr:row>
                    <xdr:rowOff>276225</xdr:rowOff>
                  </to>
                </anchor>
              </controlPr>
            </control>
          </mc:Choice>
        </mc:AlternateContent>
        <mc:AlternateContent xmlns:mc="http://schemas.openxmlformats.org/markup-compatibility/2006">
          <mc:Choice Requires="x14">
            <control shapeId="1033" r:id="rId9" name="Check Box 9">
              <controlPr defaultSize="0" autoFill="0" autoLine="0" autoPict="0">
                <anchor moveWithCells="1">
                  <from>
                    <xdr:col>2</xdr:col>
                    <xdr:colOff>47625</xdr:colOff>
                    <xdr:row>64</xdr:row>
                    <xdr:rowOff>95250</xdr:rowOff>
                  </from>
                  <to>
                    <xdr:col>2</xdr:col>
                    <xdr:colOff>685800</xdr:colOff>
                    <xdr:row>65</xdr:row>
                    <xdr:rowOff>19050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3</xdr:col>
                    <xdr:colOff>200025</xdr:colOff>
                    <xdr:row>63</xdr:row>
                    <xdr:rowOff>19050</xdr:rowOff>
                  </from>
                  <to>
                    <xdr:col>3</xdr:col>
                    <xdr:colOff>933450</xdr:colOff>
                    <xdr:row>63</xdr:row>
                    <xdr:rowOff>238125</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3</xdr:col>
                    <xdr:colOff>200025</xdr:colOff>
                    <xdr:row>64</xdr:row>
                    <xdr:rowOff>95250</xdr:rowOff>
                  </from>
                  <to>
                    <xdr:col>3</xdr:col>
                    <xdr:colOff>1152525</xdr:colOff>
                    <xdr:row>65</xdr:row>
                    <xdr:rowOff>28575</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4</xdr:col>
                    <xdr:colOff>361950</xdr:colOff>
                    <xdr:row>63</xdr:row>
                    <xdr:rowOff>19050</xdr:rowOff>
                  </from>
                  <to>
                    <xdr:col>5</xdr:col>
                    <xdr:colOff>847725</xdr:colOff>
                    <xdr:row>63</xdr:row>
                    <xdr:rowOff>238125</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7</xdr:col>
                    <xdr:colOff>123825</xdr:colOff>
                    <xdr:row>67</xdr:row>
                    <xdr:rowOff>38100</xdr:rowOff>
                  </from>
                  <to>
                    <xdr:col>7</xdr:col>
                    <xdr:colOff>990600</xdr:colOff>
                    <xdr:row>67</xdr:row>
                    <xdr:rowOff>257175</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7</xdr:col>
                    <xdr:colOff>1066800</xdr:colOff>
                    <xdr:row>67</xdr:row>
                    <xdr:rowOff>38100</xdr:rowOff>
                  </from>
                  <to>
                    <xdr:col>8</xdr:col>
                    <xdr:colOff>504825</xdr:colOff>
                    <xdr:row>67</xdr:row>
                    <xdr:rowOff>257175</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7</xdr:col>
                    <xdr:colOff>123825</xdr:colOff>
                    <xdr:row>68</xdr:row>
                    <xdr:rowOff>66675</xdr:rowOff>
                  </from>
                  <to>
                    <xdr:col>7</xdr:col>
                    <xdr:colOff>990600</xdr:colOff>
                    <xdr:row>69</xdr:row>
                    <xdr:rowOff>0</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7</xdr:col>
                    <xdr:colOff>1066800</xdr:colOff>
                    <xdr:row>68</xdr:row>
                    <xdr:rowOff>66675</xdr:rowOff>
                  </from>
                  <to>
                    <xdr:col>8</xdr:col>
                    <xdr:colOff>504825</xdr:colOff>
                    <xdr:row>69</xdr:row>
                    <xdr:rowOff>0</xdr:rowOff>
                  </to>
                </anchor>
              </controlPr>
            </control>
          </mc:Choice>
        </mc:AlternateContent>
        <mc:AlternateContent xmlns:mc="http://schemas.openxmlformats.org/markup-compatibility/2006">
          <mc:Choice Requires="x14">
            <control shapeId="1047" r:id="rId17" name="Check Box 23">
              <controlPr defaultSize="0" autoFill="0" autoLine="0" autoPict="0">
                <anchor moveWithCells="1">
                  <from>
                    <xdr:col>4</xdr:col>
                    <xdr:colOff>123825</xdr:colOff>
                    <xdr:row>68</xdr:row>
                    <xdr:rowOff>66675</xdr:rowOff>
                  </from>
                  <to>
                    <xdr:col>5</xdr:col>
                    <xdr:colOff>200025</xdr:colOff>
                    <xdr:row>69</xdr:row>
                    <xdr:rowOff>0</xdr:rowOff>
                  </to>
                </anchor>
              </controlPr>
            </control>
          </mc:Choice>
        </mc:AlternateContent>
        <mc:AlternateContent xmlns:mc="http://schemas.openxmlformats.org/markup-compatibility/2006">
          <mc:Choice Requires="x14">
            <control shapeId="1048" r:id="rId18" name="Check Box 24">
              <controlPr defaultSize="0" autoFill="0" autoLine="0" autoPict="0">
                <anchor moveWithCells="1">
                  <from>
                    <xdr:col>5</xdr:col>
                    <xdr:colOff>390525</xdr:colOff>
                    <xdr:row>68</xdr:row>
                    <xdr:rowOff>66675</xdr:rowOff>
                  </from>
                  <to>
                    <xdr:col>5</xdr:col>
                    <xdr:colOff>847725</xdr:colOff>
                    <xdr:row>69</xdr:row>
                    <xdr:rowOff>0</xdr:rowOff>
                  </to>
                </anchor>
              </controlPr>
            </control>
          </mc:Choice>
        </mc:AlternateContent>
        <mc:AlternateContent xmlns:mc="http://schemas.openxmlformats.org/markup-compatibility/2006">
          <mc:Choice Requires="x14">
            <control shapeId="1049" r:id="rId19" name="Check Box 25">
              <controlPr defaultSize="0" autoFill="0" autoLine="0" autoPict="0">
                <anchor moveWithCells="1">
                  <from>
                    <xdr:col>5</xdr:col>
                    <xdr:colOff>942975</xdr:colOff>
                    <xdr:row>68</xdr:row>
                    <xdr:rowOff>66675</xdr:rowOff>
                  </from>
                  <to>
                    <xdr:col>5</xdr:col>
                    <xdr:colOff>1400175</xdr:colOff>
                    <xdr:row>69</xdr:row>
                    <xdr:rowOff>0</xdr:rowOff>
                  </to>
                </anchor>
              </controlPr>
            </control>
          </mc:Choice>
        </mc:AlternateContent>
        <mc:AlternateContent xmlns:mc="http://schemas.openxmlformats.org/markup-compatibility/2006">
          <mc:Choice Requires="x14">
            <control shapeId="1057" r:id="rId20" name="Check Box 33">
              <controlPr defaultSize="0" autoFill="0" autoLine="0" autoPict="0">
                <anchor moveWithCells="1">
                  <from>
                    <xdr:col>3</xdr:col>
                    <xdr:colOff>0</xdr:colOff>
                    <xdr:row>74</xdr:row>
                    <xdr:rowOff>85725</xdr:rowOff>
                  </from>
                  <to>
                    <xdr:col>3</xdr:col>
                    <xdr:colOff>638175</xdr:colOff>
                    <xdr:row>75</xdr:row>
                    <xdr:rowOff>9525</xdr:rowOff>
                  </to>
                </anchor>
              </controlPr>
            </control>
          </mc:Choice>
        </mc:AlternateContent>
        <mc:AlternateContent xmlns:mc="http://schemas.openxmlformats.org/markup-compatibility/2006">
          <mc:Choice Requires="x14">
            <control shapeId="1058" r:id="rId21" name="Check Box 34">
              <controlPr defaultSize="0" autoFill="0" autoLine="0" autoPict="0">
                <anchor moveWithCells="1">
                  <from>
                    <xdr:col>3</xdr:col>
                    <xdr:colOff>733425</xdr:colOff>
                    <xdr:row>74</xdr:row>
                    <xdr:rowOff>85725</xdr:rowOff>
                  </from>
                  <to>
                    <xdr:col>3</xdr:col>
                    <xdr:colOff>1371600</xdr:colOff>
                    <xdr:row>75</xdr:row>
                    <xdr:rowOff>9525</xdr:rowOff>
                  </to>
                </anchor>
              </controlPr>
            </control>
          </mc:Choice>
        </mc:AlternateContent>
        <mc:AlternateContent xmlns:mc="http://schemas.openxmlformats.org/markup-compatibility/2006">
          <mc:Choice Requires="x14">
            <control shapeId="1059" r:id="rId22" name="Check Box 35">
              <controlPr defaultSize="0" autoFill="0" autoLine="0" autoPict="0">
                <anchor moveWithCells="1">
                  <from>
                    <xdr:col>0</xdr:col>
                    <xdr:colOff>171450</xdr:colOff>
                    <xdr:row>78</xdr:row>
                    <xdr:rowOff>95250</xdr:rowOff>
                  </from>
                  <to>
                    <xdr:col>1</xdr:col>
                    <xdr:colOff>895350</xdr:colOff>
                    <xdr:row>79</xdr:row>
                    <xdr:rowOff>28575</xdr:rowOff>
                  </to>
                </anchor>
              </controlPr>
            </control>
          </mc:Choice>
        </mc:AlternateContent>
        <mc:AlternateContent xmlns:mc="http://schemas.openxmlformats.org/markup-compatibility/2006">
          <mc:Choice Requires="x14">
            <control shapeId="1060" r:id="rId23" name="Check Box 36">
              <controlPr defaultSize="0" autoFill="0" autoLine="0" autoPict="0">
                <anchor moveWithCells="1">
                  <from>
                    <xdr:col>1</xdr:col>
                    <xdr:colOff>1009650</xdr:colOff>
                    <xdr:row>78</xdr:row>
                    <xdr:rowOff>95250</xdr:rowOff>
                  </from>
                  <to>
                    <xdr:col>3</xdr:col>
                    <xdr:colOff>247650</xdr:colOff>
                    <xdr:row>79</xdr:row>
                    <xdr:rowOff>28575</xdr:rowOff>
                  </to>
                </anchor>
              </controlPr>
            </control>
          </mc:Choice>
        </mc:AlternateContent>
        <mc:AlternateContent xmlns:mc="http://schemas.openxmlformats.org/markup-compatibility/2006">
          <mc:Choice Requires="x14">
            <control shapeId="1061" r:id="rId24" name="Check Box 37">
              <controlPr defaultSize="0" autoFill="0" autoLine="0" autoPict="0">
                <anchor moveWithCells="1">
                  <from>
                    <xdr:col>3</xdr:col>
                    <xdr:colOff>809625</xdr:colOff>
                    <xdr:row>78</xdr:row>
                    <xdr:rowOff>95250</xdr:rowOff>
                  </from>
                  <to>
                    <xdr:col>5</xdr:col>
                    <xdr:colOff>1285875</xdr:colOff>
                    <xdr:row>79</xdr:row>
                    <xdr:rowOff>28575</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2</xdr:col>
                    <xdr:colOff>1133475</xdr:colOff>
                    <xdr:row>32</xdr:row>
                    <xdr:rowOff>57150</xdr:rowOff>
                  </from>
                  <to>
                    <xdr:col>3</xdr:col>
                    <xdr:colOff>628650</xdr:colOff>
                    <xdr:row>32</xdr:row>
                    <xdr:rowOff>276225</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3</xdr:col>
                    <xdr:colOff>723900</xdr:colOff>
                    <xdr:row>32</xdr:row>
                    <xdr:rowOff>57150</xdr:rowOff>
                  </from>
                  <to>
                    <xdr:col>3</xdr:col>
                    <xdr:colOff>1181100</xdr:colOff>
                    <xdr:row>32</xdr:row>
                    <xdr:rowOff>276225</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3</xdr:col>
                    <xdr:colOff>1266825</xdr:colOff>
                    <xdr:row>32</xdr:row>
                    <xdr:rowOff>57150</xdr:rowOff>
                  </from>
                  <to>
                    <xdr:col>5</xdr:col>
                    <xdr:colOff>95250</xdr:colOff>
                    <xdr:row>32</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5</xdr:col>
                    <xdr:colOff>285750</xdr:colOff>
                    <xdr:row>32</xdr:row>
                    <xdr:rowOff>57150</xdr:rowOff>
                  </from>
                  <to>
                    <xdr:col>6</xdr:col>
                    <xdr:colOff>428625</xdr:colOff>
                    <xdr:row>32</xdr:row>
                    <xdr:rowOff>276225</xdr:rowOff>
                  </to>
                </anchor>
              </controlPr>
            </control>
          </mc:Choice>
        </mc:AlternateContent>
        <mc:AlternateContent xmlns:mc="http://schemas.openxmlformats.org/markup-compatibility/2006">
          <mc:Choice Requires="x14">
            <control shapeId="1071" r:id="rId29" name="Check Box 47">
              <controlPr defaultSize="0" autoFill="0" autoLine="0" autoPict="0">
                <anchor moveWithCells="1">
                  <from>
                    <xdr:col>4</xdr:col>
                    <xdr:colOff>361950</xdr:colOff>
                    <xdr:row>64</xdr:row>
                    <xdr:rowOff>95250</xdr:rowOff>
                  </from>
                  <to>
                    <xdr:col>5</xdr:col>
                    <xdr:colOff>847725</xdr:colOff>
                    <xdr:row>65</xdr:row>
                    <xdr:rowOff>28575</xdr:rowOff>
                  </to>
                </anchor>
              </controlPr>
            </control>
          </mc:Choice>
        </mc:AlternateContent>
        <mc:AlternateContent xmlns:mc="http://schemas.openxmlformats.org/markup-compatibility/2006">
          <mc:Choice Requires="x14">
            <control shapeId="1072" r:id="rId30" name="Check Box 48">
              <controlPr defaultSize="0" autoFill="0" autoLine="0" autoPict="0">
                <anchor moveWithCells="1">
                  <from>
                    <xdr:col>2</xdr:col>
                    <xdr:colOff>47625</xdr:colOff>
                    <xdr:row>63</xdr:row>
                    <xdr:rowOff>19050</xdr:rowOff>
                  </from>
                  <to>
                    <xdr:col>2</xdr:col>
                    <xdr:colOff>685800</xdr:colOff>
                    <xdr:row>63</xdr:row>
                    <xdr:rowOff>228600</xdr:rowOff>
                  </to>
                </anchor>
              </controlPr>
            </control>
          </mc:Choice>
        </mc:AlternateContent>
        <mc:AlternateContent xmlns:mc="http://schemas.openxmlformats.org/markup-compatibility/2006">
          <mc:Choice Requires="x14">
            <control shapeId="1073" r:id="rId31" name="Check Box 49">
              <controlPr defaultSize="0" autoFill="0" autoLine="0" autoPict="0">
                <anchor moveWithCells="1">
                  <from>
                    <xdr:col>0</xdr:col>
                    <xdr:colOff>171450</xdr:colOff>
                    <xdr:row>79</xdr:row>
                    <xdr:rowOff>95250</xdr:rowOff>
                  </from>
                  <to>
                    <xdr:col>1</xdr:col>
                    <xdr:colOff>981075</xdr:colOff>
                    <xdr:row>80</xdr:row>
                    <xdr:rowOff>28575</xdr:rowOff>
                  </to>
                </anchor>
              </controlPr>
            </control>
          </mc:Choice>
        </mc:AlternateContent>
        <mc:AlternateContent xmlns:mc="http://schemas.openxmlformats.org/markup-compatibility/2006">
          <mc:Choice Requires="x14">
            <control shapeId="1074" r:id="rId32" name="Check Box 50">
              <controlPr defaultSize="0" autoFill="0" autoLine="0" autoPict="0">
                <anchor moveWithCells="1">
                  <from>
                    <xdr:col>0</xdr:col>
                    <xdr:colOff>171450</xdr:colOff>
                    <xdr:row>82</xdr:row>
                    <xdr:rowOff>57150</xdr:rowOff>
                  </from>
                  <to>
                    <xdr:col>1</xdr:col>
                    <xdr:colOff>981075</xdr:colOff>
                    <xdr:row>82</xdr:row>
                    <xdr:rowOff>276225</xdr:rowOff>
                  </to>
                </anchor>
              </controlPr>
            </control>
          </mc:Choice>
        </mc:AlternateContent>
        <mc:AlternateContent xmlns:mc="http://schemas.openxmlformats.org/markup-compatibility/2006">
          <mc:Choice Requires="x14">
            <control shapeId="1075" r:id="rId33" name="Check Box 51">
              <controlPr defaultSize="0" autoFill="0" autoLine="0" autoPict="0">
                <anchor moveWithCells="1">
                  <from>
                    <xdr:col>0</xdr:col>
                    <xdr:colOff>171450</xdr:colOff>
                    <xdr:row>80</xdr:row>
                    <xdr:rowOff>95250</xdr:rowOff>
                  </from>
                  <to>
                    <xdr:col>1</xdr:col>
                    <xdr:colOff>619125</xdr:colOff>
                    <xdr:row>81</xdr:row>
                    <xdr:rowOff>19050</xdr:rowOff>
                  </to>
                </anchor>
              </controlPr>
            </control>
          </mc:Choice>
        </mc:AlternateContent>
        <mc:AlternateContent xmlns:mc="http://schemas.openxmlformats.org/markup-compatibility/2006">
          <mc:Choice Requires="x14">
            <control shapeId="1076" r:id="rId34" name="Check Box 52">
              <controlPr defaultSize="0" autoFill="0" autoLine="0" autoPict="0">
                <anchor moveWithCells="1">
                  <from>
                    <xdr:col>1</xdr:col>
                    <xdr:colOff>714375</xdr:colOff>
                    <xdr:row>80</xdr:row>
                    <xdr:rowOff>85725</xdr:rowOff>
                  </from>
                  <to>
                    <xdr:col>1</xdr:col>
                    <xdr:colOff>1171575</xdr:colOff>
                    <xdr:row>81</xdr:row>
                    <xdr:rowOff>19050</xdr:rowOff>
                  </to>
                </anchor>
              </controlPr>
            </control>
          </mc:Choice>
        </mc:AlternateContent>
        <mc:AlternateContent xmlns:mc="http://schemas.openxmlformats.org/markup-compatibility/2006">
          <mc:Choice Requires="x14">
            <control shapeId="1077" r:id="rId35" name="Check Box 53">
              <controlPr defaultSize="0" autoFill="0" autoLine="0" autoPict="0">
                <anchor moveWithCells="1">
                  <from>
                    <xdr:col>1</xdr:col>
                    <xdr:colOff>1257300</xdr:colOff>
                    <xdr:row>80</xdr:row>
                    <xdr:rowOff>95250</xdr:rowOff>
                  </from>
                  <to>
                    <xdr:col>1</xdr:col>
                    <xdr:colOff>1895475</xdr:colOff>
                    <xdr:row>81</xdr:row>
                    <xdr:rowOff>19050</xdr:rowOff>
                  </to>
                </anchor>
              </controlPr>
            </control>
          </mc:Choice>
        </mc:AlternateContent>
        <mc:AlternateContent xmlns:mc="http://schemas.openxmlformats.org/markup-compatibility/2006">
          <mc:Choice Requires="x14">
            <control shapeId="1078" r:id="rId36" name="Check Box 54">
              <controlPr defaultSize="0" autoFill="0" autoLine="0" autoPict="0">
                <anchor moveWithCells="1">
                  <from>
                    <xdr:col>5</xdr:col>
                    <xdr:colOff>304800</xdr:colOff>
                    <xdr:row>52</xdr:row>
                    <xdr:rowOff>28575</xdr:rowOff>
                  </from>
                  <to>
                    <xdr:col>5</xdr:col>
                    <xdr:colOff>590550</xdr:colOff>
                    <xdr:row>52</xdr:row>
                    <xdr:rowOff>247650</xdr:rowOff>
                  </to>
                </anchor>
              </controlPr>
            </control>
          </mc:Choice>
        </mc:AlternateContent>
        <mc:AlternateContent xmlns:mc="http://schemas.openxmlformats.org/markup-compatibility/2006">
          <mc:Choice Requires="x14">
            <control shapeId="1079" r:id="rId37" name="Check Box 55">
              <controlPr defaultSize="0" autoFill="0" autoLine="0" autoPict="0">
                <anchor moveWithCells="1">
                  <from>
                    <xdr:col>6</xdr:col>
                    <xdr:colOff>76200</xdr:colOff>
                    <xdr:row>52</xdr:row>
                    <xdr:rowOff>28575</xdr:rowOff>
                  </from>
                  <to>
                    <xdr:col>6</xdr:col>
                    <xdr:colOff>361950</xdr:colOff>
                    <xdr:row>52</xdr:row>
                    <xdr:rowOff>247650</xdr:rowOff>
                  </to>
                </anchor>
              </controlPr>
            </control>
          </mc:Choice>
        </mc:AlternateContent>
        <mc:AlternateContent xmlns:mc="http://schemas.openxmlformats.org/markup-compatibility/2006">
          <mc:Choice Requires="x14">
            <control shapeId="1080" r:id="rId38" name="Check Box 56">
              <controlPr defaultSize="0" autoFill="0" autoLine="0" autoPict="0">
                <anchor moveWithCells="1">
                  <from>
                    <xdr:col>7</xdr:col>
                    <xdr:colOff>314325</xdr:colOff>
                    <xdr:row>52</xdr:row>
                    <xdr:rowOff>28575</xdr:rowOff>
                  </from>
                  <to>
                    <xdr:col>7</xdr:col>
                    <xdr:colOff>600075</xdr:colOff>
                    <xdr:row>52</xdr:row>
                    <xdr:rowOff>247650</xdr:rowOff>
                  </to>
                </anchor>
              </controlPr>
            </control>
          </mc:Choice>
        </mc:AlternateContent>
        <mc:AlternateContent xmlns:mc="http://schemas.openxmlformats.org/markup-compatibility/2006">
          <mc:Choice Requires="x14">
            <control shapeId="1081" r:id="rId39" name="Check Box 57">
              <controlPr defaultSize="0" autoFill="0" autoLine="0" autoPict="0">
                <anchor moveWithCells="1">
                  <from>
                    <xdr:col>7</xdr:col>
                    <xdr:colOff>1419225</xdr:colOff>
                    <xdr:row>52</xdr:row>
                    <xdr:rowOff>28575</xdr:rowOff>
                  </from>
                  <to>
                    <xdr:col>8</xdr:col>
                    <xdr:colOff>276225</xdr:colOff>
                    <xdr:row>52</xdr:row>
                    <xdr:rowOff>247650</xdr:rowOff>
                  </to>
                </anchor>
              </controlPr>
            </control>
          </mc:Choice>
        </mc:AlternateContent>
        <mc:AlternateContent xmlns:mc="http://schemas.openxmlformats.org/markup-compatibility/2006">
          <mc:Choice Requires="x14">
            <control shapeId="1082" r:id="rId40" name="Check Box 58">
              <controlPr defaultSize="0" autoFill="0" autoLine="0" autoPict="0">
                <anchor moveWithCells="1">
                  <from>
                    <xdr:col>9</xdr:col>
                    <xdr:colOff>0</xdr:colOff>
                    <xdr:row>52</xdr:row>
                    <xdr:rowOff>28575</xdr:rowOff>
                  </from>
                  <to>
                    <xdr:col>9</xdr:col>
                    <xdr:colOff>285750</xdr:colOff>
                    <xdr:row>52</xdr:row>
                    <xdr:rowOff>247650</xdr:rowOff>
                  </to>
                </anchor>
              </controlPr>
            </control>
          </mc:Choice>
        </mc:AlternateContent>
        <mc:AlternateContent xmlns:mc="http://schemas.openxmlformats.org/markup-compatibility/2006">
          <mc:Choice Requires="x14">
            <control shapeId="1084" r:id="rId41" name="Check Box 60">
              <controlPr defaultSize="0" autoFill="0" autoLine="0" autoPict="0">
                <anchor moveWithCells="1">
                  <from>
                    <xdr:col>3</xdr:col>
                    <xdr:colOff>0</xdr:colOff>
                    <xdr:row>31</xdr:row>
                    <xdr:rowOff>38100</xdr:rowOff>
                  </from>
                  <to>
                    <xdr:col>3</xdr:col>
                    <xdr:colOff>638175</xdr:colOff>
                    <xdr:row>31</xdr:row>
                    <xdr:rowOff>257175</xdr:rowOff>
                  </to>
                </anchor>
              </controlPr>
            </control>
          </mc:Choice>
        </mc:AlternateContent>
        <mc:AlternateContent xmlns:mc="http://schemas.openxmlformats.org/markup-compatibility/2006">
          <mc:Choice Requires="x14">
            <control shapeId="1085" r:id="rId42" name="Check Box 61">
              <controlPr defaultSize="0" autoFill="0" autoLine="0" autoPict="0">
                <anchor moveWithCells="1">
                  <from>
                    <xdr:col>3</xdr:col>
                    <xdr:colOff>723900</xdr:colOff>
                    <xdr:row>31</xdr:row>
                    <xdr:rowOff>38100</xdr:rowOff>
                  </from>
                  <to>
                    <xdr:col>3</xdr:col>
                    <xdr:colOff>1362075</xdr:colOff>
                    <xdr:row>31</xdr:row>
                    <xdr:rowOff>257175</xdr:rowOff>
                  </to>
                </anchor>
              </controlPr>
            </control>
          </mc:Choice>
        </mc:AlternateContent>
        <mc:AlternateContent xmlns:mc="http://schemas.openxmlformats.org/markup-compatibility/2006">
          <mc:Choice Requires="x14">
            <control shapeId="1086" r:id="rId43" name="Check Box 62">
              <controlPr defaultSize="0" autoFill="0" autoLine="0" autoPict="0">
                <anchor moveWithCells="1">
                  <from>
                    <xdr:col>2</xdr:col>
                    <xdr:colOff>933450</xdr:colOff>
                    <xdr:row>14</xdr:row>
                    <xdr:rowOff>76200</xdr:rowOff>
                  </from>
                  <to>
                    <xdr:col>3</xdr:col>
                    <xdr:colOff>428625</xdr:colOff>
                    <xdr:row>15</xdr:row>
                    <xdr:rowOff>0</xdr:rowOff>
                  </to>
                </anchor>
              </controlPr>
            </control>
          </mc:Choice>
        </mc:AlternateContent>
        <mc:AlternateContent xmlns:mc="http://schemas.openxmlformats.org/markup-compatibility/2006">
          <mc:Choice Requires="x14">
            <control shapeId="1087" r:id="rId44" name="Check Box 63">
              <controlPr defaultSize="0" autoFill="0" autoLine="0" autoPict="0">
                <anchor moveWithCells="1">
                  <from>
                    <xdr:col>3</xdr:col>
                    <xdr:colOff>523875</xdr:colOff>
                    <xdr:row>14</xdr:row>
                    <xdr:rowOff>76200</xdr:rowOff>
                  </from>
                  <to>
                    <xdr:col>3</xdr:col>
                    <xdr:colOff>1162050</xdr:colOff>
                    <xdr:row>15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6"/>
  <sheetViews>
    <sheetView workbookViewId="0">
      <pane ySplit="13" topLeftCell="A43" activePane="bottomLeft" state="frozen"/>
      <selection pane="bottomLeft" activeCell="K39" sqref="K39"/>
    </sheetView>
  </sheetViews>
  <sheetFormatPr defaultRowHeight="15" x14ac:dyDescent="0.25"/>
  <cols>
    <col min="1" max="1" width="9.140625" style="94"/>
    <col min="2" max="2" width="12.42578125" style="94" customWidth="1"/>
    <col min="3" max="3" width="32.5703125" style="94" customWidth="1"/>
    <col min="4" max="4" width="9.140625" style="94"/>
    <col min="5" max="5" width="11.28515625" style="94" customWidth="1"/>
    <col min="6" max="6" width="9.85546875" style="94" bestFit="1" customWidth="1"/>
    <col min="7" max="8" width="10" style="94" bestFit="1" customWidth="1"/>
    <col min="9" max="9" width="9.85546875" style="94" bestFit="1" customWidth="1"/>
    <col min="10" max="10" width="10" style="94" bestFit="1" customWidth="1"/>
    <col min="11" max="11" width="54.140625" style="94" customWidth="1"/>
    <col min="12" max="12" width="9.140625" style="96"/>
    <col min="13" max="13" width="9.85546875" style="96" bestFit="1" customWidth="1"/>
    <col min="14" max="14" width="9.5703125" style="96" bestFit="1" customWidth="1"/>
    <col min="15" max="16" width="9.85546875" style="96" bestFit="1" customWidth="1"/>
    <col min="17" max="17" width="9.28515625" style="96" bestFit="1" customWidth="1"/>
    <col min="18" max="18" width="9.85546875" style="96" bestFit="1" customWidth="1"/>
    <col min="19" max="26" width="9.140625" style="96"/>
    <col min="27" max="30" width="8.28515625" style="94" customWidth="1"/>
    <col min="31" max="16384" width="9.140625" style="94"/>
  </cols>
  <sheetData>
    <row r="1" spans="2:26" s="90" customFormat="1" ht="18.75" x14ac:dyDescent="0.3">
      <c r="B1" s="91" t="s">
        <v>273</v>
      </c>
      <c r="G1" s="92" t="s">
        <v>274</v>
      </c>
      <c r="L1" s="93" t="s">
        <v>218</v>
      </c>
      <c r="M1" s="93"/>
      <c r="N1" s="93"/>
      <c r="O1" s="93"/>
      <c r="P1" s="93"/>
      <c r="Q1" s="93"/>
      <c r="R1" s="93"/>
      <c r="S1" s="93"/>
      <c r="T1" s="93"/>
      <c r="U1" s="93"/>
      <c r="V1" s="93"/>
      <c r="W1" s="93"/>
      <c r="X1" s="93"/>
      <c r="Y1" s="93"/>
      <c r="Z1" s="93"/>
    </row>
    <row r="2" spans="2:26" ht="15.75" x14ac:dyDescent="0.25">
      <c r="L2" s="95" t="s">
        <v>219</v>
      </c>
    </row>
    <row r="3" spans="2:26" ht="15.75" x14ac:dyDescent="0.25">
      <c r="L3" s="95" t="s">
        <v>220</v>
      </c>
      <c r="W3" s="97"/>
      <c r="X3" s="98"/>
    </row>
    <row r="4" spans="2:26" ht="15.75" x14ac:dyDescent="0.25">
      <c r="L4" s="95" t="s">
        <v>221</v>
      </c>
      <c r="W4" s="97"/>
      <c r="X4" s="99"/>
    </row>
    <row r="5" spans="2:26" ht="15.75" x14ac:dyDescent="0.25">
      <c r="L5" s="95" t="s">
        <v>222</v>
      </c>
      <c r="W5" s="97"/>
      <c r="X5" s="99"/>
    </row>
    <row r="6" spans="2:26" ht="15.75" x14ac:dyDescent="0.25">
      <c r="L6" s="95" t="s">
        <v>223</v>
      </c>
      <c r="W6" s="97"/>
      <c r="X6" s="99"/>
    </row>
    <row r="7" spans="2:26" ht="15.75" x14ac:dyDescent="0.25">
      <c r="L7" s="95" t="s">
        <v>224</v>
      </c>
      <c r="W7" s="97"/>
      <c r="X7" s="99"/>
    </row>
    <row r="8" spans="2:26" x14ac:dyDescent="0.25">
      <c r="W8" s="97"/>
      <c r="X8" s="99"/>
    </row>
    <row r="9" spans="2:26" ht="16.5" x14ac:dyDescent="0.3">
      <c r="L9" s="100" t="s">
        <v>225</v>
      </c>
    </row>
    <row r="10" spans="2:26" ht="16.5" x14ac:dyDescent="0.3">
      <c r="B10" s="101" t="s">
        <v>226</v>
      </c>
      <c r="C10" s="102"/>
      <c r="D10" s="102"/>
      <c r="E10" s="102"/>
      <c r="F10" s="102"/>
      <c r="G10" s="102"/>
      <c r="H10" s="102"/>
      <c r="L10" s="103" t="s">
        <v>227</v>
      </c>
    </row>
    <row r="11" spans="2:26" ht="16.5" x14ac:dyDescent="0.3">
      <c r="B11" s="220" t="str">
        <f>B16</f>
        <v>UW Internal Rates Without Labor</v>
      </c>
      <c r="C11" s="102"/>
      <c r="D11" s="104" t="s">
        <v>228</v>
      </c>
      <c r="E11" s="220" t="str">
        <f>B44</f>
        <v>UW Internal Rates fee-for-service With Labor</v>
      </c>
      <c r="F11" s="220"/>
      <c r="G11" s="220"/>
      <c r="H11" s="220"/>
    </row>
    <row r="12" spans="2:26" ht="16.5" x14ac:dyDescent="0.3">
      <c r="C12" s="102"/>
      <c r="D12" s="104" t="s">
        <v>228</v>
      </c>
      <c r="E12" s="220" t="str">
        <f>B72</f>
        <v>External Billing Rates - Non Profit With Labor</v>
      </c>
      <c r="F12" s="220"/>
      <c r="G12" s="220"/>
      <c r="H12" s="220"/>
      <c r="L12" s="105" t="s">
        <v>229</v>
      </c>
    </row>
    <row r="13" spans="2:26" ht="16.5" x14ac:dyDescent="0.3">
      <c r="C13" s="102"/>
      <c r="D13" s="104" t="s">
        <v>228</v>
      </c>
      <c r="E13" s="220" t="str">
        <f>B100</f>
        <v>External Billing Rates - Commercial With Labor</v>
      </c>
      <c r="F13" s="220"/>
      <c r="G13" s="220"/>
      <c r="H13" s="220"/>
      <c r="M13" s="106" t="str">
        <f t="shared" ref="M13:R13" si="0">E18</f>
        <v>TSQA</v>
      </c>
      <c r="N13" s="106" t="str">
        <f t="shared" si="0"/>
        <v>TSQV</v>
      </c>
      <c r="O13" s="106" t="str">
        <f t="shared" si="0"/>
        <v>OT1</v>
      </c>
      <c r="P13" s="106" t="str">
        <f t="shared" si="0"/>
        <v>QE +</v>
      </c>
      <c r="Q13" s="106" t="str">
        <f t="shared" si="0"/>
        <v>Fusion</v>
      </c>
      <c r="R13" s="106" t="str">
        <f t="shared" si="0"/>
        <v>Lumos</v>
      </c>
      <c r="U13" s="106" t="str">
        <f t="shared" ref="U13:Z13" si="1">E18</f>
        <v>TSQA</v>
      </c>
      <c r="V13" s="106" t="str">
        <f t="shared" si="1"/>
        <v>TSQV</v>
      </c>
      <c r="W13" s="106" t="str">
        <f t="shared" si="1"/>
        <v>OT1</v>
      </c>
      <c r="X13" s="106" t="str">
        <f t="shared" si="1"/>
        <v>QE +</v>
      </c>
      <c r="Y13" s="106" t="str">
        <f t="shared" si="1"/>
        <v>Fusion</v>
      </c>
      <c r="Z13" s="106" t="str">
        <f t="shared" si="1"/>
        <v>Lumos</v>
      </c>
    </row>
    <row r="14" spans="2:26" ht="16.5" x14ac:dyDescent="0.3">
      <c r="B14" s="102"/>
      <c r="C14" s="102"/>
      <c r="D14" s="102"/>
      <c r="E14" s="102"/>
      <c r="F14" s="102"/>
      <c r="G14" s="102"/>
      <c r="L14" s="94"/>
    </row>
    <row r="15" spans="2:26" x14ac:dyDescent="0.25">
      <c r="L15" s="94"/>
    </row>
    <row r="16" spans="2:26" ht="18" x14ac:dyDescent="0.25">
      <c r="B16" s="107" t="s">
        <v>230</v>
      </c>
      <c r="C16" s="108"/>
      <c r="D16" s="108"/>
      <c r="E16" s="108"/>
      <c r="F16" s="108"/>
      <c r="G16" s="108"/>
      <c r="H16" s="108"/>
      <c r="I16" s="108"/>
      <c r="J16" s="109"/>
      <c r="L16" s="110" t="str">
        <f>B16</f>
        <v>UW Internal Rates Without Labor</v>
      </c>
      <c r="M16" s="111"/>
      <c r="N16" s="111"/>
      <c r="O16" s="111"/>
      <c r="P16" s="111"/>
      <c r="Q16" s="111"/>
      <c r="R16" s="111"/>
      <c r="T16" s="110" t="s">
        <v>231</v>
      </c>
      <c r="U16" s="111"/>
      <c r="V16" s="111"/>
      <c r="W16" s="111"/>
      <c r="X16" s="111"/>
      <c r="Y16" s="111"/>
      <c r="Z16" s="111"/>
    </row>
    <row r="17" spans="1:26" x14ac:dyDescent="0.25">
      <c r="B17" s="112"/>
      <c r="C17" s="113"/>
      <c r="D17" s="114" t="s">
        <v>232</v>
      </c>
      <c r="E17" s="113" t="s">
        <v>233</v>
      </c>
      <c r="F17" s="113"/>
      <c r="G17" s="113"/>
      <c r="H17" s="113"/>
      <c r="I17" s="113"/>
      <c r="J17" s="115"/>
      <c r="L17" s="116"/>
      <c r="M17" s="241" t="str">
        <f t="shared" ref="M17:R17" si="2">E18</f>
        <v>TSQA</v>
      </c>
      <c r="N17" s="241" t="str">
        <f t="shared" si="2"/>
        <v>TSQV</v>
      </c>
      <c r="O17" s="241" t="str">
        <f t="shared" si="2"/>
        <v>OT1</v>
      </c>
      <c r="P17" s="241" t="str">
        <f t="shared" si="2"/>
        <v>QE +</v>
      </c>
      <c r="Q17" s="241" t="str">
        <f t="shared" si="2"/>
        <v>Fusion</v>
      </c>
      <c r="R17" s="241" t="str">
        <f t="shared" si="2"/>
        <v>Lumos</v>
      </c>
      <c r="T17" s="116"/>
      <c r="U17" s="241" t="str">
        <f t="shared" ref="U17:Z17" si="3">E18</f>
        <v>TSQA</v>
      </c>
      <c r="V17" s="241" t="str">
        <f t="shared" si="3"/>
        <v>TSQV</v>
      </c>
      <c r="W17" s="241" t="str">
        <f t="shared" si="3"/>
        <v>OT1</v>
      </c>
      <c r="X17" s="241" t="str">
        <f t="shared" si="3"/>
        <v>QE +</v>
      </c>
      <c r="Y17" s="241" t="str">
        <f t="shared" si="3"/>
        <v>Fusion</v>
      </c>
      <c r="Z17" s="241" t="str">
        <f t="shared" si="3"/>
        <v>Lumos</v>
      </c>
    </row>
    <row r="18" spans="1:26" x14ac:dyDescent="0.25">
      <c r="B18" s="117" t="s">
        <v>234</v>
      </c>
      <c r="C18" s="113" t="s">
        <v>235</v>
      </c>
      <c r="D18" s="114" t="s">
        <v>236</v>
      </c>
      <c r="E18" s="114" t="s">
        <v>237</v>
      </c>
      <c r="F18" s="114" t="s">
        <v>238</v>
      </c>
      <c r="G18" s="114" t="s">
        <v>239</v>
      </c>
      <c r="H18" s="114" t="s">
        <v>240</v>
      </c>
      <c r="I18" s="118" t="s">
        <v>241</v>
      </c>
      <c r="J18" s="118" t="s">
        <v>242</v>
      </c>
      <c r="L18" s="241" t="s">
        <v>243</v>
      </c>
      <c r="M18" s="116" t="s">
        <v>244</v>
      </c>
      <c r="N18" s="116" t="s">
        <v>244</v>
      </c>
      <c r="O18" s="116" t="s">
        <v>244</v>
      </c>
      <c r="P18" s="116" t="s">
        <v>244</v>
      </c>
      <c r="Q18" s="116" t="s">
        <v>244</v>
      </c>
      <c r="R18" s="116" t="s">
        <v>244</v>
      </c>
      <c r="T18" s="241" t="s">
        <v>243</v>
      </c>
      <c r="U18" s="116" t="s">
        <v>244</v>
      </c>
      <c r="V18" s="116" t="s">
        <v>244</v>
      </c>
      <c r="W18" s="116" t="s">
        <v>244</v>
      </c>
      <c r="X18" s="116" t="s">
        <v>244</v>
      </c>
      <c r="Y18" s="116" t="s">
        <v>244</v>
      </c>
      <c r="Z18" s="116" t="s">
        <v>244</v>
      </c>
    </row>
    <row r="19" spans="1:26" x14ac:dyDescent="0.25">
      <c r="B19" s="119"/>
      <c r="C19" s="120"/>
      <c r="D19" s="121"/>
      <c r="E19" s="121"/>
      <c r="F19" s="121"/>
      <c r="G19" s="121"/>
      <c r="H19" s="121"/>
      <c r="I19" s="122"/>
      <c r="J19" s="122"/>
      <c r="L19" s="123">
        <v>1</v>
      </c>
      <c r="M19" s="124">
        <f t="shared" ref="M19:R19" si="4">E20</f>
        <v>7</v>
      </c>
      <c r="N19" s="124">
        <f t="shared" si="4"/>
        <v>14</v>
      </c>
      <c r="O19" s="124">
        <f t="shared" si="4"/>
        <v>14</v>
      </c>
      <c r="P19" s="124">
        <f t="shared" si="4"/>
        <v>25</v>
      </c>
      <c r="Q19" s="124">
        <f t="shared" si="4"/>
        <v>25</v>
      </c>
      <c r="R19" s="124">
        <f t="shared" si="4"/>
        <v>25</v>
      </c>
      <c r="T19" s="123">
        <v>1</v>
      </c>
      <c r="U19" s="125">
        <f t="shared" ref="U19:Z42" si="5">M19/$T19</f>
        <v>7</v>
      </c>
      <c r="V19" s="125">
        <f t="shared" si="5"/>
        <v>14</v>
      </c>
      <c r="W19" s="125">
        <f t="shared" si="5"/>
        <v>14</v>
      </c>
      <c r="X19" s="125">
        <f t="shared" si="5"/>
        <v>25</v>
      </c>
      <c r="Y19" s="125">
        <f t="shared" si="5"/>
        <v>25</v>
      </c>
      <c r="Z19" s="125">
        <f t="shared" si="5"/>
        <v>25</v>
      </c>
    </row>
    <row r="20" spans="1:26" x14ac:dyDescent="0.25">
      <c r="B20" s="126" t="s">
        <v>245</v>
      </c>
      <c r="C20" s="127" t="s">
        <v>246</v>
      </c>
      <c r="D20" s="128">
        <v>1</v>
      </c>
      <c r="E20" s="129">
        <v>7</v>
      </c>
      <c r="F20" s="129">
        <v>14</v>
      </c>
      <c r="G20" s="130">
        <v>14</v>
      </c>
      <c r="H20" s="129">
        <v>25</v>
      </c>
      <c r="I20" s="129">
        <v>25</v>
      </c>
      <c r="J20" s="129">
        <v>25</v>
      </c>
      <c r="L20" s="123">
        <v>2</v>
      </c>
      <c r="M20" s="124">
        <f t="shared" ref="M20:R21" si="6">$L20*M$19</f>
        <v>14</v>
      </c>
      <c r="N20" s="124">
        <f t="shared" si="6"/>
        <v>28</v>
      </c>
      <c r="O20" s="124">
        <f t="shared" si="6"/>
        <v>28</v>
      </c>
      <c r="P20" s="124">
        <f t="shared" si="6"/>
        <v>50</v>
      </c>
      <c r="Q20" s="124">
        <f t="shared" si="6"/>
        <v>50</v>
      </c>
      <c r="R20" s="124">
        <f t="shared" si="6"/>
        <v>50</v>
      </c>
      <c r="T20" s="123">
        <v>2</v>
      </c>
      <c r="U20" s="125">
        <f t="shared" si="5"/>
        <v>7</v>
      </c>
      <c r="V20" s="125">
        <f t="shared" si="5"/>
        <v>14</v>
      </c>
      <c r="W20" s="125">
        <f t="shared" si="5"/>
        <v>14</v>
      </c>
      <c r="X20" s="125">
        <f t="shared" si="5"/>
        <v>25</v>
      </c>
      <c r="Y20" s="125">
        <f t="shared" si="5"/>
        <v>25</v>
      </c>
      <c r="Z20" s="125">
        <f t="shared" si="5"/>
        <v>25</v>
      </c>
    </row>
    <row r="21" spans="1:26" x14ac:dyDescent="0.25">
      <c r="B21" s="126" t="s">
        <v>247</v>
      </c>
      <c r="C21" s="127" t="s">
        <v>296</v>
      </c>
      <c r="D21" s="128">
        <v>4</v>
      </c>
      <c r="E21" s="129">
        <v>22</v>
      </c>
      <c r="F21" s="129">
        <v>50</v>
      </c>
      <c r="G21" s="130">
        <v>50</v>
      </c>
      <c r="H21" s="129">
        <v>80</v>
      </c>
      <c r="I21" s="129">
        <v>80</v>
      </c>
      <c r="J21" s="129">
        <v>80</v>
      </c>
      <c r="L21" s="123">
        <v>3</v>
      </c>
      <c r="M21" s="124">
        <f t="shared" si="6"/>
        <v>21</v>
      </c>
      <c r="N21" s="124">
        <f t="shared" si="6"/>
        <v>42</v>
      </c>
      <c r="O21" s="124">
        <f t="shared" si="6"/>
        <v>42</v>
      </c>
      <c r="P21" s="124">
        <f t="shared" si="6"/>
        <v>75</v>
      </c>
      <c r="Q21" s="124">
        <f t="shared" si="6"/>
        <v>75</v>
      </c>
      <c r="R21" s="124">
        <f t="shared" si="6"/>
        <v>75</v>
      </c>
      <c r="T21" s="123">
        <v>3</v>
      </c>
      <c r="U21" s="125">
        <f t="shared" si="5"/>
        <v>7</v>
      </c>
      <c r="V21" s="125">
        <f t="shared" si="5"/>
        <v>14</v>
      </c>
      <c r="W21" s="125">
        <f t="shared" si="5"/>
        <v>14</v>
      </c>
      <c r="X21" s="125">
        <f t="shared" si="5"/>
        <v>25</v>
      </c>
      <c r="Y21" s="125">
        <f t="shared" si="5"/>
        <v>25</v>
      </c>
      <c r="Z21" s="125">
        <f t="shared" si="5"/>
        <v>25</v>
      </c>
    </row>
    <row r="22" spans="1:26" x14ac:dyDescent="0.25">
      <c r="B22" s="126" t="s">
        <v>248</v>
      </c>
      <c r="C22" s="127" t="s">
        <v>297</v>
      </c>
      <c r="D22" s="128">
        <v>8</v>
      </c>
      <c r="E22" s="129">
        <v>44</v>
      </c>
      <c r="F22" s="129">
        <v>92</v>
      </c>
      <c r="G22" s="130">
        <v>92</v>
      </c>
      <c r="H22" s="129">
        <v>150</v>
      </c>
      <c r="I22" s="129">
        <v>150</v>
      </c>
      <c r="J22" s="129">
        <v>150</v>
      </c>
      <c r="L22" s="241">
        <v>4</v>
      </c>
      <c r="M22" s="242">
        <f t="shared" ref="M22:R22" si="7">E21</f>
        <v>22</v>
      </c>
      <c r="N22" s="242">
        <f t="shared" si="7"/>
        <v>50</v>
      </c>
      <c r="O22" s="242">
        <f t="shared" si="7"/>
        <v>50</v>
      </c>
      <c r="P22" s="242">
        <f t="shared" si="7"/>
        <v>80</v>
      </c>
      <c r="Q22" s="242">
        <f t="shared" si="7"/>
        <v>80</v>
      </c>
      <c r="R22" s="242">
        <f t="shared" si="7"/>
        <v>80</v>
      </c>
      <c r="T22" s="241">
        <v>4</v>
      </c>
      <c r="U22" s="242">
        <f t="shared" si="5"/>
        <v>5.5</v>
      </c>
      <c r="V22" s="242">
        <f t="shared" si="5"/>
        <v>12.5</v>
      </c>
      <c r="W22" s="242">
        <f t="shared" si="5"/>
        <v>12.5</v>
      </c>
      <c r="X22" s="242">
        <f t="shared" si="5"/>
        <v>20</v>
      </c>
      <c r="Y22" s="242">
        <f t="shared" si="5"/>
        <v>20</v>
      </c>
      <c r="Z22" s="242">
        <f t="shared" si="5"/>
        <v>20</v>
      </c>
    </row>
    <row r="23" spans="1:26" x14ac:dyDescent="0.25">
      <c r="B23" s="131" t="s">
        <v>249</v>
      </c>
      <c r="C23" s="132" t="s">
        <v>298</v>
      </c>
      <c r="D23" s="131">
        <v>24</v>
      </c>
      <c r="E23" s="129">
        <v>90</v>
      </c>
      <c r="F23" s="129">
        <v>184</v>
      </c>
      <c r="G23" s="130">
        <v>184</v>
      </c>
      <c r="H23" s="129">
        <v>320</v>
      </c>
      <c r="I23" s="129">
        <v>320</v>
      </c>
      <c r="J23" s="129">
        <v>320</v>
      </c>
      <c r="L23" s="123">
        <v>5</v>
      </c>
      <c r="M23" s="124">
        <f t="shared" ref="M23:R25" si="8">IF(M22+M$19&gt;=M$26,M$26,M22+M$19)</f>
        <v>29</v>
      </c>
      <c r="N23" s="124">
        <f t="shared" si="8"/>
        <v>64</v>
      </c>
      <c r="O23" s="124">
        <f t="shared" si="8"/>
        <v>64</v>
      </c>
      <c r="P23" s="124">
        <f t="shared" si="8"/>
        <v>105</v>
      </c>
      <c r="Q23" s="124">
        <f t="shared" si="8"/>
        <v>105</v>
      </c>
      <c r="R23" s="124">
        <f t="shared" si="8"/>
        <v>105</v>
      </c>
      <c r="T23" s="123">
        <v>5</v>
      </c>
      <c r="U23" s="125">
        <f t="shared" si="5"/>
        <v>5.8</v>
      </c>
      <c r="V23" s="125">
        <f t="shared" si="5"/>
        <v>12.8</v>
      </c>
      <c r="W23" s="125">
        <f t="shared" si="5"/>
        <v>12.8</v>
      </c>
      <c r="X23" s="125">
        <f t="shared" si="5"/>
        <v>21</v>
      </c>
      <c r="Y23" s="125">
        <f t="shared" si="5"/>
        <v>21</v>
      </c>
      <c r="Z23" s="125">
        <f t="shared" si="5"/>
        <v>21</v>
      </c>
    </row>
    <row r="24" spans="1:26" x14ac:dyDescent="0.25">
      <c r="L24" s="123">
        <v>6</v>
      </c>
      <c r="M24" s="124">
        <f t="shared" si="8"/>
        <v>36</v>
      </c>
      <c r="N24" s="124">
        <f t="shared" si="8"/>
        <v>78</v>
      </c>
      <c r="O24" s="124">
        <f t="shared" si="8"/>
        <v>78</v>
      </c>
      <c r="P24" s="124">
        <f t="shared" si="8"/>
        <v>130</v>
      </c>
      <c r="Q24" s="124">
        <f t="shared" si="8"/>
        <v>130</v>
      </c>
      <c r="R24" s="124">
        <f t="shared" si="8"/>
        <v>130</v>
      </c>
      <c r="T24" s="123">
        <v>6</v>
      </c>
      <c r="U24" s="125">
        <f t="shared" si="5"/>
        <v>6</v>
      </c>
      <c r="V24" s="125">
        <f t="shared" si="5"/>
        <v>13</v>
      </c>
      <c r="W24" s="125">
        <f t="shared" si="5"/>
        <v>13</v>
      </c>
      <c r="X24" s="125">
        <f t="shared" si="5"/>
        <v>21.666666666666668</v>
      </c>
      <c r="Y24" s="125">
        <f t="shared" si="5"/>
        <v>21.666666666666668</v>
      </c>
      <c r="Z24" s="125">
        <f t="shared" si="5"/>
        <v>21.666666666666668</v>
      </c>
    </row>
    <row r="25" spans="1:26" ht="15.75" x14ac:dyDescent="0.25">
      <c r="B25" s="133"/>
      <c r="C25" s="136" t="s">
        <v>250</v>
      </c>
      <c r="D25" s="137">
        <v>24</v>
      </c>
      <c r="E25" s="135"/>
      <c r="F25" s="135"/>
      <c r="G25" s="138"/>
      <c r="H25" s="135"/>
      <c r="I25" s="135"/>
      <c r="J25" s="135"/>
      <c r="L25" s="123">
        <v>7</v>
      </c>
      <c r="M25" s="124">
        <f t="shared" si="8"/>
        <v>43</v>
      </c>
      <c r="N25" s="124">
        <f t="shared" si="8"/>
        <v>92</v>
      </c>
      <c r="O25" s="124">
        <f t="shared" si="8"/>
        <v>92</v>
      </c>
      <c r="P25" s="124">
        <f t="shared" si="8"/>
        <v>150</v>
      </c>
      <c r="Q25" s="124">
        <f t="shared" si="8"/>
        <v>150</v>
      </c>
      <c r="R25" s="124">
        <f t="shared" si="8"/>
        <v>150</v>
      </c>
      <c r="T25" s="123">
        <v>7</v>
      </c>
      <c r="U25" s="125">
        <f t="shared" si="5"/>
        <v>6.1428571428571432</v>
      </c>
      <c r="V25" s="125">
        <f t="shared" si="5"/>
        <v>13.142857142857142</v>
      </c>
      <c r="W25" s="125">
        <f t="shared" si="5"/>
        <v>13.142857142857142</v>
      </c>
      <c r="X25" s="125">
        <f t="shared" si="5"/>
        <v>21.428571428571427</v>
      </c>
      <c r="Y25" s="125">
        <f t="shared" si="5"/>
        <v>21.428571428571427</v>
      </c>
      <c r="Z25" s="125">
        <f t="shared" si="5"/>
        <v>21.428571428571427</v>
      </c>
    </row>
    <row r="26" spans="1:26" x14ac:dyDescent="0.25">
      <c r="C26" s="139" t="s">
        <v>251</v>
      </c>
      <c r="D26" s="140">
        <f>ROUNDDOWN(D25/24,0)</f>
        <v>1</v>
      </c>
      <c r="E26" s="141">
        <f t="shared" ref="E26:J26" si="9">(ROUNDDOWN($D25/24,0))*E23</f>
        <v>90</v>
      </c>
      <c r="F26" s="141">
        <f t="shared" si="9"/>
        <v>184</v>
      </c>
      <c r="G26" s="141">
        <f t="shared" si="9"/>
        <v>184</v>
      </c>
      <c r="H26" s="141">
        <f t="shared" si="9"/>
        <v>320</v>
      </c>
      <c r="I26" s="141">
        <f t="shared" si="9"/>
        <v>320</v>
      </c>
      <c r="J26" s="141">
        <f t="shared" si="9"/>
        <v>320</v>
      </c>
      <c r="L26" s="241">
        <v>8</v>
      </c>
      <c r="M26" s="242">
        <f t="shared" ref="M26:R26" si="10">E22</f>
        <v>44</v>
      </c>
      <c r="N26" s="242">
        <f t="shared" si="10"/>
        <v>92</v>
      </c>
      <c r="O26" s="242">
        <f t="shared" si="10"/>
        <v>92</v>
      </c>
      <c r="P26" s="242">
        <f t="shared" si="10"/>
        <v>150</v>
      </c>
      <c r="Q26" s="242">
        <f t="shared" si="10"/>
        <v>150</v>
      </c>
      <c r="R26" s="242">
        <f t="shared" si="10"/>
        <v>150</v>
      </c>
      <c r="T26" s="241">
        <v>8</v>
      </c>
      <c r="U26" s="242">
        <f t="shared" si="5"/>
        <v>5.5</v>
      </c>
      <c r="V26" s="242">
        <f t="shared" si="5"/>
        <v>11.5</v>
      </c>
      <c r="W26" s="242">
        <f t="shared" si="5"/>
        <v>11.5</v>
      </c>
      <c r="X26" s="242">
        <f t="shared" si="5"/>
        <v>18.75</v>
      </c>
      <c r="Y26" s="242">
        <f t="shared" si="5"/>
        <v>18.75</v>
      </c>
      <c r="Z26" s="242">
        <f t="shared" si="5"/>
        <v>18.75</v>
      </c>
    </row>
    <row r="27" spans="1:26" ht="15.75" thickBot="1" x14ac:dyDescent="0.3">
      <c r="C27" s="142" t="s">
        <v>252</v>
      </c>
      <c r="D27" s="143">
        <f>D25-(ROUNDDOWN(D25/24,0)*24)</f>
        <v>0</v>
      </c>
      <c r="E27" s="144">
        <f t="shared" ref="E27:J27" si="11">IF($D27=$L19,M19,0)+IF($D27=$L20,M20,0)+IF($D27=$L21,M21,0)+IF($D27=$L22,M22,0)+IF($D27=$L23,M23,0)+IF($D27=$L24,M24,0)+IF($D27=$L25,M25,0)+IF($D27=$L26,M26,0)+IF($D27=$L27,M27,0)+IF($D27=$L28,M28,0)+IF($D27=$L29,M29,0)+IF($D27=$L30,M30,0)+IF($D27=$L31,M31,0)+IF($D27=$L32,M32,0)+IF($D27=$L33,M33,0)+IF($D27=$L34,M34,0)+IF($D27=$L35,M35,0)+IF($D27=$L36,M36,0)+IF($D27=$L37,M37,0)+IF($D27=$L38,M38,0)+IF($D27=$L39,M39,0)+IF($D27=$L40,M40,0)+IF($D27=$L41,M41,0)</f>
        <v>0</v>
      </c>
      <c r="F27" s="144">
        <f t="shared" si="11"/>
        <v>0</v>
      </c>
      <c r="G27" s="144">
        <f t="shared" si="11"/>
        <v>0</v>
      </c>
      <c r="H27" s="144">
        <f t="shared" si="11"/>
        <v>0</v>
      </c>
      <c r="I27" s="144">
        <f t="shared" si="11"/>
        <v>0</v>
      </c>
      <c r="J27" s="144">
        <f t="shared" si="11"/>
        <v>0</v>
      </c>
      <c r="L27" s="123">
        <v>9</v>
      </c>
      <c r="M27" s="124">
        <f>IF(M26+M$19&gt;=M$34,M$34,M26+M$19)</f>
        <v>51</v>
      </c>
      <c r="N27" s="124">
        <f t="shared" ref="M27:R33" si="12">IF(N26+N$19&gt;=N$34,N$34,N26+N$19)</f>
        <v>106</v>
      </c>
      <c r="O27" s="124">
        <f t="shared" si="12"/>
        <v>106</v>
      </c>
      <c r="P27" s="124">
        <f t="shared" si="12"/>
        <v>175</v>
      </c>
      <c r="Q27" s="124">
        <f t="shared" si="12"/>
        <v>175</v>
      </c>
      <c r="R27" s="124">
        <f t="shared" si="12"/>
        <v>175</v>
      </c>
      <c r="T27" s="123">
        <v>9</v>
      </c>
      <c r="U27" s="125">
        <f t="shared" si="5"/>
        <v>5.666666666666667</v>
      </c>
      <c r="V27" s="125">
        <f t="shared" si="5"/>
        <v>11.777777777777779</v>
      </c>
      <c r="W27" s="125">
        <f t="shared" si="5"/>
        <v>11.777777777777779</v>
      </c>
      <c r="X27" s="125">
        <f t="shared" si="5"/>
        <v>19.444444444444443</v>
      </c>
      <c r="Y27" s="125">
        <f t="shared" si="5"/>
        <v>19.444444444444443</v>
      </c>
      <c r="Z27" s="125">
        <f t="shared" si="5"/>
        <v>19.444444444444443</v>
      </c>
    </row>
    <row r="28" spans="1:26" ht="15.75" thickBot="1" x14ac:dyDescent="0.3">
      <c r="C28" s="243" t="s">
        <v>299</v>
      </c>
      <c r="D28" s="244"/>
      <c r="E28" s="245">
        <f t="shared" ref="E28:J28" si="13">E26+E27</f>
        <v>90</v>
      </c>
      <c r="F28" s="245">
        <f t="shared" si="13"/>
        <v>184</v>
      </c>
      <c r="G28" s="245">
        <f t="shared" si="13"/>
        <v>184</v>
      </c>
      <c r="H28" s="245">
        <f t="shared" si="13"/>
        <v>320</v>
      </c>
      <c r="I28" s="245">
        <f t="shared" si="13"/>
        <v>320</v>
      </c>
      <c r="J28" s="245">
        <f t="shared" si="13"/>
        <v>320</v>
      </c>
      <c r="L28" s="123">
        <v>10</v>
      </c>
      <c r="M28" s="124">
        <f t="shared" si="12"/>
        <v>58</v>
      </c>
      <c r="N28" s="124">
        <f t="shared" si="12"/>
        <v>120</v>
      </c>
      <c r="O28" s="124">
        <f t="shared" si="12"/>
        <v>120</v>
      </c>
      <c r="P28" s="124">
        <f t="shared" si="12"/>
        <v>200</v>
      </c>
      <c r="Q28" s="124">
        <f t="shared" si="12"/>
        <v>200</v>
      </c>
      <c r="R28" s="124">
        <f t="shared" si="12"/>
        <v>200</v>
      </c>
      <c r="T28" s="123">
        <v>10</v>
      </c>
      <c r="U28" s="125">
        <f t="shared" si="5"/>
        <v>5.8</v>
      </c>
      <c r="V28" s="125">
        <f t="shared" si="5"/>
        <v>12</v>
      </c>
      <c r="W28" s="125">
        <f t="shared" si="5"/>
        <v>12</v>
      </c>
      <c r="X28" s="125">
        <f t="shared" si="5"/>
        <v>20</v>
      </c>
      <c r="Y28" s="125">
        <f t="shared" si="5"/>
        <v>20</v>
      </c>
      <c r="Z28" s="125">
        <f t="shared" si="5"/>
        <v>20</v>
      </c>
    </row>
    <row r="29" spans="1:26" ht="15.75" thickTop="1" x14ac:dyDescent="0.25">
      <c r="L29" s="123">
        <v>11</v>
      </c>
      <c r="M29" s="124">
        <f t="shared" si="12"/>
        <v>65</v>
      </c>
      <c r="N29" s="124">
        <f t="shared" si="12"/>
        <v>134</v>
      </c>
      <c r="O29" s="124">
        <f t="shared" si="12"/>
        <v>134</v>
      </c>
      <c r="P29" s="124">
        <f t="shared" si="12"/>
        <v>225</v>
      </c>
      <c r="Q29" s="124">
        <f t="shared" si="12"/>
        <v>225</v>
      </c>
      <c r="R29" s="124">
        <f t="shared" si="12"/>
        <v>225</v>
      </c>
      <c r="T29" s="123">
        <v>11</v>
      </c>
      <c r="U29" s="125">
        <f t="shared" si="5"/>
        <v>5.9090909090909092</v>
      </c>
      <c r="V29" s="125">
        <f t="shared" si="5"/>
        <v>12.181818181818182</v>
      </c>
      <c r="W29" s="125">
        <f t="shared" si="5"/>
        <v>12.181818181818182</v>
      </c>
      <c r="X29" s="125">
        <f t="shared" si="5"/>
        <v>20.454545454545453</v>
      </c>
      <c r="Y29" s="125">
        <f t="shared" si="5"/>
        <v>20.454545454545453</v>
      </c>
      <c r="Z29" s="125">
        <f t="shared" si="5"/>
        <v>20.454545454545453</v>
      </c>
    </row>
    <row r="30" spans="1:26" x14ac:dyDescent="0.25">
      <c r="A30" s="145"/>
      <c r="B30" s="145"/>
      <c r="C30" s="145"/>
      <c r="D30" s="133"/>
      <c r="E30" s="146"/>
      <c r="F30" s="145"/>
      <c r="G30" s="146"/>
      <c r="H30" s="146"/>
      <c r="I30" s="146"/>
      <c r="J30" s="146"/>
      <c r="K30" s="145"/>
      <c r="L30" s="123">
        <v>12</v>
      </c>
      <c r="M30" s="124">
        <f t="shared" si="12"/>
        <v>65</v>
      </c>
      <c r="N30" s="124">
        <f t="shared" si="12"/>
        <v>134</v>
      </c>
      <c r="O30" s="124">
        <f t="shared" si="12"/>
        <v>134</v>
      </c>
      <c r="P30" s="124">
        <f t="shared" si="12"/>
        <v>225</v>
      </c>
      <c r="Q30" s="124">
        <f t="shared" si="12"/>
        <v>225</v>
      </c>
      <c r="R30" s="124">
        <f t="shared" si="12"/>
        <v>225</v>
      </c>
      <c r="T30" s="123">
        <v>12</v>
      </c>
      <c r="U30" s="125">
        <f t="shared" si="5"/>
        <v>5.416666666666667</v>
      </c>
      <c r="V30" s="125">
        <f t="shared" si="5"/>
        <v>11.166666666666666</v>
      </c>
      <c r="W30" s="125">
        <f t="shared" si="5"/>
        <v>11.166666666666666</v>
      </c>
      <c r="X30" s="125">
        <f t="shared" si="5"/>
        <v>18.75</v>
      </c>
      <c r="Y30" s="125">
        <f t="shared" si="5"/>
        <v>18.75</v>
      </c>
      <c r="Z30" s="125">
        <f t="shared" si="5"/>
        <v>18.75</v>
      </c>
    </row>
    <row r="31" spans="1:26" ht="15" customHeight="1" x14ac:dyDescent="0.25">
      <c r="A31" s="145"/>
      <c r="B31" s="269" t="s">
        <v>300</v>
      </c>
      <c r="C31" s="269"/>
      <c r="D31" s="269"/>
      <c r="E31" s="267">
        <f t="shared" ref="E31:J31" si="14">(E28/100)*10</f>
        <v>9</v>
      </c>
      <c r="F31" s="267">
        <f t="shared" si="14"/>
        <v>18.400000000000002</v>
      </c>
      <c r="G31" s="267">
        <f t="shared" si="14"/>
        <v>18.400000000000002</v>
      </c>
      <c r="H31" s="267">
        <f t="shared" si="14"/>
        <v>32</v>
      </c>
      <c r="I31" s="267">
        <f t="shared" si="14"/>
        <v>32</v>
      </c>
      <c r="J31" s="267">
        <f t="shared" si="14"/>
        <v>32</v>
      </c>
      <c r="K31" s="145"/>
      <c r="L31" s="123">
        <v>13</v>
      </c>
      <c r="M31" s="124">
        <f t="shared" si="12"/>
        <v>65</v>
      </c>
      <c r="N31" s="124">
        <f t="shared" si="12"/>
        <v>134</v>
      </c>
      <c r="O31" s="124">
        <f t="shared" si="12"/>
        <v>134</v>
      </c>
      <c r="P31" s="124">
        <f t="shared" si="12"/>
        <v>225</v>
      </c>
      <c r="Q31" s="124">
        <f t="shared" si="12"/>
        <v>225</v>
      </c>
      <c r="R31" s="124">
        <f t="shared" si="12"/>
        <v>225</v>
      </c>
      <c r="T31" s="123">
        <v>13</v>
      </c>
      <c r="U31" s="125">
        <f t="shared" si="5"/>
        <v>5</v>
      </c>
      <c r="V31" s="125">
        <f t="shared" si="5"/>
        <v>10.307692307692308</v>
      </c>
      <c r="W31" s="125">
        <f t="shared" si="5"/>
        <v>10.307692307692308</v>
      </c>
      <c r="X31" s="125">
        <f t="shared" si="5"/>
        <v>17.307692307692307</v>
      </c>
      <c r="Y31" s="125">
        <f t="shared" si="5"/>
        <v>17.307692307692307</v>
      </c>
      <c r="Z31" s="125">
        <f t="shared" si="5"/>
        <v>17.307692307692307</v>
      </c>
    </row>
    <row r="32" spans="1:26" x14ac:dyDescent="0.25">
      <c r="A32" s="145"/>
      <c r="B32" s="269"/>
      <c r="C32" s="269"/>
      <c r="D32" s="269"/>
      <c r="E32" s="267"/>
      <c r="F32" s="267"/>
      <c r="G32" s="267"/>
      <c r="H32" s="267"/>
      <c r="I32" s="267"/>
      <c r="J32" s="267"/>
      <c r="K32" s="145"/>
      <c r="L32" s="123">
        <v>14</v>
      </c>
      <c r="M32" s="124">
        <f t="shared" si="12"/>
        <v>65</v>
      </c>
      <c r="N32" s="124">
        <f t="shared" si="12"/>
        <v>134</v>
      </c>
      <c r="O32" s="124">
        <f t="shared" si="12"/>
        <v>134</v>
      </c>
      <c r="P32" s="124">
        <f t="shared" si="12"/>
        <v>225</v>
      </c>
      <c r="Q32" s="124">
        <f t="shared" si="12"/>
        <v>225</v>
      </c>
      <c r="R32" s="124">
        <f t="shared" si="12"/>
        <v>225</v>
      </c>
      <c r="T32" s="123">
        <v>14</v>
      </c>
      <c r="U32" s="125">
        <f t="shared" si="5"/>
        <v>4.6428571428571432</v>
      </c>
      <c r="V32" s="125">
        <f t="shared" si="5"/>
        <v>9.5714285714285712</v>
      </c>
      <c r="W32" s="125">
        <f t="shared" si="5"/>
        <v>9.5714285714285712</v>
      </c>
      <c r="X32" s="125">
        <f t="shared" si="5"/>
        <v>16.071428571428573</v>
      </c>
      <c r="Y32" s="125">
        <f t="shared" si="5"/>
        <v>16.071428571428573</v>
      </c>
      <c r="Z32" s="125">
        <f t="shared" si="5"/>
        <v>16.071428571428573</v>
      </c>
    </row>
    <row r="33" spans="1:26" x14ac:dyDescent="0.25">
      <c r="A33" s="145"/>
      <c r="B33" s="269" t="s">
        <v>301</v>
      </c>
      <c r="C33" s="269"/>
      <c r="D33" s="269"/>
      <c r="E33" s="267">
        <f t="shared" ref="E33:J33" si="15">(E28/100)*90</f>
        <v>81</v>
      </c>
      <c r="F33" s="267">
        <f t="shared" si="15"/>
        <v>165.6</v>
      </c>
      <c r="G33" s="267">
        <f t="shared" si="15"/>
        <v>165.6</v>
      </c>
      <c r="H33" s="267">
        <f t="shared" si="15"/>
        <v>288</v>
      </c>
      <c r="I33" s="267">
        <f t="shared" si="15"/>
        <v>288</v>
      </c>
      <c r="J33" s="267">
        <f t="shared" si="15"/>
        <v>288</v>
      </c>
      <c r="K33" s="145"/>
      <c r="L33" s="123">
        <v>15</v>
      </c>
      <c r="M33" s="124">
        <f t="shared" si="12"/>
        <v>65</v>
      </c>
      <c r="N33" s="124">
        <f t="shared" si="12"/>
        <v>134</v>
      </c>
      <c r="O33" s="124">
        <f t="shared" si="12"/>
        <v>134</v>
      </c>
      <c r="P33" s="124">
        <f t="shared" si="12"/>
        <v>225</v>
      </c>
      <c r="Q33" s="124">
        <f t="shared" si="12"/>
        <v>225</v>
      </c>
      <c r="R33" s="124">
        <f t="shared" si="12"/>
        <v>225</v>
      </c>
      <c r="T33" s="123">
        <v>15</v>
      </c>
      <c r="U33" s="125">
        <f t="shared" si="5"/>
        <v>4.333333333333333</v>
      </c>
      <c r="V33" s="125">
        <f t="shared" si="5"/>
        <v>8.9333333333333336</v>
      </c>
      <c r="W33" s="125">
        <f t="shared" si="5"/>
        <v>8.9333333333333336</v>
      </c>
      <c r="X33" s="125">
        <f t="shared" si="5"/>
        <v>15</v>
      </c>
      <c r="Y33" s="125">
        <f t="shared" si="5"/>
        <v>15</v>
      </c>
      <c r="Z33" s="125">
        <f t="shared" si="5"/>
        <v>15</v>
      </c>
    </row>
    <row r="34" spans="1:26" x14ac:dyDescent="0.25">
      <c r="A34" s="145"/>
      <c r="B34" s="269"/>
      <c r="C34" s="269"/>
      <c r="D34" s="269"/>
      <c r="E34" s="267"/>
      <c r="F34" s="267"/>
      <c r="G34" s="267"/>
      <c r="H34" s="267"/>
      <c r="I34" s="267"/>
      <c r="J34" s="267"/>
      <c r="K34" s="145"/>
      <c r="L34" s="246">
        <v>16</v>
      </c>
      <c r="M34" s="247">
        <v>65</v>
      </c>
      <c r="N34" s="247">
        <v>134</v>
      </c>
      <c r="O34" s="247">
        <v>134</v>
      </c>
      <c r="P34" s="247">
        <v>225</v>
      </c>
      <c r="Q34" s="247">
        <v>225</v>
      </c>
      <c r="R34" s="247">
        <v>225</v>
      </c>
      <c r="T34" s="246">
        <v>16</v>
      </c>
      <c r="U34" s="247">
        <f t="shared" si="5"/>
        <v>4.0625</v>
      </c>
      <c r="V34" s="247">
        <f t="shared" si="5"/>
        <v>8.375</v>
      </c>
      <c r="W34" s="247">
        <f t="shared" si="5"/>
        <v>8.375</v>
      </c>
      <c r="X34" s="247">
        <f t="shared" si="5"/>
        <v>14.0625</v>
      </c>
      <c r="Y34" s="247">
        <f t="shared" si="5"/>
        <v>14.0625</v>
      </c>
      <c r="Z34" s="247">
        <f t="shared" si="5"/>
        <v>14.0625</v>
      </c>
    </row>
    <row r="35" spans="1:26" x14ac:dyDescent="0.25">
      <c r="A35" s="145"/>
      <c r="B35" s="145"/>
      <c r="C35" s="145"/>
      <c r="D35" s="133"/>
      <c r="E35" s="133"/>
      <c r="F35" s="133"/>
      <c r="G35" s="146"/>
      <c r="H35" s="146"/>
      <c r="I35" s="146"/>
      <c r="J35" s="146"/>
      <c r="K35" s="145"/>
      <c r="L35" s="123">
        <v>17</v>
      </c>
      <c r="M35" s="124">
        <f t="shared" ref="M35:R37" si="16">IF(M34+M$19&gt;=M$38,M$38,M34+M$19)</f>
        <v>72</v>
      </c>
      <c r="N35" s="124">
        <f t="shared" si="16"/>
        <v>148</v>
      </c>
      <c r="O35" s="124">
        <f t="shared" si="16"/>
        <v>148</v>
      </c>
      <c r="P35" s="124">
        <f t="shared" si="16"/>
        <v>250</v>
      </c>
      <c r="Q35" s="124">
        <f t="shared" si="16"/>
        <v>250</v>
      </c>
      <c r="R35" s="124">
        <f t="shared" si="16"/>
        <v>250</v>
      </c>
      <c r="T35" s="123">
        <v>17</v>
      </c>
      <c r="U35" s="125">
        <f t="shared" si="5"/>
        <v>4.2352941176470589</v>
      </c>
      <c r="V35" s="125">
        <f t="shared" si="5"/>
        <v>8.7058823529411757</v>
      </c>
      <c r="W35" s="125">
        <f t="shared" si="5"/>
        <v>8.7058823529411757</v>
      </c>
      <c r="X35" s="125">
        <f t="shared" si="5"/>
        <v>14.705882352941176</v>
      </c>
      <c r="Y35" s="125">
        <f t="shared" si="5"/>
        <v>14.705882352941176</v>
      </c>
      <c r="Z35" s="125">
        <f t="shared" si="5"/>
        <v>14.705882352941176</v>
      </c>
    </row>
    <row r="36" spans="1:26" x14ac:dyDescent="0.25">
      <c r="A36" s="145"/>
      <c r="B36" s="145"/>
      <c r="C36" s="145"/>
      <c r="D36" s="133"/>
      <c r="E36" s="133"/>
      <c r="F36" s="133"/>
      <c r="G36" s="146"/>
      <c r="H36" s="146"/>
      <c r="I36" s="146"/>
      <c r="J36" s="146"/>
      <c r="K36" s="145"/>
      <c r="L36" s="123">
        <v>18</v>
      </c>
      <c r="M36" s="124">
        <f t="shared" si="16"/>
        <v>79</v>
      </c>
      <c r="N36" s="124">
        <f t="shared" si="16"/>
        <v>162</v>
      </c>
      <c r="O36" s="124">
        <f t="shared" si="16"/>
        <v>162</v>
      </c>
      <c r="P36" s="124">
        <f t="shared" si="16"/>
        <v>275</v>
      </c>
      <c r="Q36" s="124">
        <f t="shared" si="16"/>
        <v>275</v>
      </c>
      <c r="R36" s="124">
        <f t="shared" si="16"/>
        <v>275</v>
      </c>
      <c r="T36" s="123">
        <v>18</v>
      </c>
      <c r="U36" s="125">
        <f t="shared" si="5"/>
        <v>4.3888888888888893</v>
      </c>
      <c r="V36" s="125">
        <f t="shared" si="5"/>
        <v>9</v>
      </c>
      <c r="W36" s="125">
        <f t="shared" si="5"/>
        <v>9</v>
      </c>
      <c r="X36" s="125">
        <f t="shared" si="5"/>
        <v>15.277777777777779</v>
      </c>
      <c r="Y36" s="125">
        <f t="shared" si="5"/>
        <v>15.277777777777779</v>
      </c>
      <c r="Z36" s="125">
        <f t="shared" si="5"/>
        <v>15.277777777777779</v>
      </c>
    </row>
    <row r="37" spans="1:26" x14ac:dyDescent="0.25">
      <c r="A37" s="145"/>
      <c r="B37" s="145"/>
      <c r="C37" s="145"/>
      <c r="D37" s="133"/>
      <c r="E37" s="146"/>
      <c r="F37" s="146"/>
      <c r="G37" s="146"/>
      <c r="H37" s="146"/>
      <c r="I37" s="146"/>
      <c r="J37" s="146"/>
      <c r="K37" s="145"/>
      <c r="L37" s="123">
        <v>19</v>
      </c>
      <c r="M37" s="124">
        <f t="shared" si="16"/>
        <v>86</v>
      </c>
      <c r="N37" s="124">
        <f t="shared" si="16"/>
        <v>176</v>
      </c>
      <c r="O37" s="124">
        <f t="shared" si="16"/>
        <v>176</v>
      </c>
      <c r="P37" s="124">
        <f t="shared" si="16"/>
        <v>300</v>
      </c>
      <c r="Q37" s="124">
        <f t="shared" si="16"/>
        <v>300</v>
      </c>
      <c r="R37" s="124">
        <f t="shared" si="16"/>
        <v>300</v>
      </c>
      <c r="T37" s="123">
        <v>19</v>
      </c>
      <c r="U37" s="125">
        <f t="shared" si="5"/>
        <v>4.5263157894736841</v>
      </c>
      <c r="V37" s="125">
        <f t="shared" si="5"/>
        <v>9.2631578947368425</v>
      </c>
      <c r="W37" s="125">
        <f t="shared" si="5"/>
        <v>9.2631578947368425</v>
      </c>
      <c r="X37" s="125">
        <f t="shared" si="5"/>
        <v>15.789473684210526</v>
      </c>
      <c r="Y37" s="125">
        <f t="shared" si="5"/>
        <v>15.789473684210526</v>
      </c>
      <c r="Z37" s="125">
        <f t="shared" si="5"/>
        <v>15.789473684210526</v>
      </c>
    </row>
    <row r="38" spans="1:26" x14ac:dyDescent="0.25">
      <c r="D38" s="133"/>
      <c r="E38" s="146"/>
      <c r="F38" s="146"/>
      <c r="G38" s="146"/>
      <c r="H38" s="146"/>
      <c r="I38" s="146"/>
      <c r="J38" s="146"/>
      <c r="L38" s="246">
        <v>20</v>
      </c>
      <c r="M38" s="247">
        <f>M34+M22</f>
        <v>87</v>
      </c>
      <c r="N38" s="247">
        <f t="shared" ref="N38:R38" si="17">N34+N22</f>
        <v>184</v>
      </c>
      <c r="O38" s="247">
        <f t="shared" si="17"/>
        <v>184</v>
      </c>
      <c r="P38" s="247">
        <f t="shared" si="17"/>
        <v>305</v>
      </c>
      <c r="Q38" s="247">
        <f t="shared" si="17"/>
        <v>305</v>
      </c>
      <c r="R38" s="247">
        <f t="shared" si="17"/>
        <v>305</v>
      </c>
      <c r="T38" s="246">
        <v>20</v>
      </c>
      <c r="U38" s="247">
        <f t="shared" si="5"/>
        <v>4.3499999999999996</v>
      </c>
      <c r="V38" s="247">
        <f t="shared" si="5"/>
        <v>9.1999999999999993</v>
      </c>
      <c r="W38" s="247">
        <f t="shared" si="5"/>
        <v>9.1999999999999993</v>
      </c>
      <c r="X38" s="247">
        <f t="shared" si="5"/>
        <v>15.25</v>
      </c>
      <c r="Y38" s="247">
        <f t="shared" si="5"/>
        <v>15.25</v>
      </c>
      <c r="Z38" s="247">
        <f t="shared" si="5"/>
        <v>15.25</v>
      </c>
    </row>
    <row r="39" spans="1:26" x14ac:dyDescent="0.25">
      <c r="D39" s="133"/>
      <c r="E39" s="146"/>
      <c r="F39" s="146"/>
      <c r="G39" s="146"/>
      <c r="H39" s="146"/>
      <c r="I39" s="146"/>
      <c r="J39" s="146"/>
      <c r="L39" s="123">
        <v>21</v>
      </c>
      <c r="M39" s="124">
        <f t="shared" ref="M39:R41" si="18">IF(M38+M$19&gt;=M$42,M$42,M38+M$19)</f>
        <v>90</v>
      </c>
      <c r="N39" s="124">
        <f t="shared" si="18"/>
        <v>184</v>
      </c>
      <c r="O39" s="124">
        <f t="shared" si="18"/>
        <v>184</v>
      </c>
      <c r="P39" s="124">
        <f t="shared" si="18"/>
        <v>320</v>
      </c>
      <c r="Q39" s="124">
        <f t="shared" si="18"/>
        <v>320</v>
      </c>
      <c r="R39" s="124">
        <f t="shared" si="18"/>
        <v>320</v>
      </c>
      <c r="T39" s="123">
        <v>21</v>
      </c>
      <c r="U39" s="125">
        <f t="shared" si="5"/>
        <v>4.2857142857142856</v>
      </c>
      <c r="V39" s="125">
        <f t="shared" si="5"/>
        <v>8.7619047619047628</v>
      </c>
      <c r="W39" s="125">
        <f t="shared" si="5"/>
        <v>8.7619047619047628</v>
      </c>
      <c r="X39" s="125">
        <f t="shared" si="5"/>
        <v>15.238095238095237</v>
      </c>
      <c r="Y39" s="125">
        <f t="shared" si="5"/>
        <v>15.238095238095237</v>
      </c>
      <c r="Z39" s="125">
        <f t="shared" si="5"/>
        <v>15.238095238095237</v>
      </c>
    </row>
    <row r="40" spans="1:26" x14ac:dyDescent="0.25">
      <c r="D40" s="133"/>
      <c r="E40" s="146"/>
      <c r="F40" s="146"/>
      <c r="G40" s="146"/>
      <c r="H40" s="146"/>
      <c r="I40" s="146"/>
      <c r="J40" s="146"/>
      <c r="L40" s="123">
        <v>22</v>
      </c>
      <c r="M40" s="124">
        <f t="shared" si="18"/>
        <v>90</v>
      </c>
      <c r="N40" s="124">
        <f t="shared" si="18"/>
        <v>184</v>
      </c>
      <c r="O40" s="124">
        <f t="shared" si="18"/>
        <v>184</v>
      </c>
      <c r="P40" s="124">
        <f t="shared" si="18"/>
        <v>320</v>
      </c>
      <c r="Q40" s="124">
        <f t="shared" si="18"/>
        <v>320</v>
      </c>
      <c r="R40" s="124">
        <f t="shared" si="18"/>
        <v>320</v>
      </c>
      <c r="T40" s="123">
        <v>22</v>
      </c>
      <c r="U40" s="125">
        <f t="shared" si="5"/>
        <v>4.0909090909090908</v>
      </c>
      <c r="V40" s="125">
        <f t="shared" si="5"/>
        <v>8.3636363636363633</v>
      </c>
      <c r="W40" s="125">
        <f t="shared" si="5"/>
        <v>8.3636363636363633</v>
      </c>
      <c r="X40" s="125">
        <f t="shared" si="5"/>
        <v>14.545454545454545</v>
      </c>
      <c r="Y40" s="125">
        <f t="shared" si="5"/>
        <v>14.545454545454545</v>
      </c>
      <c r="Z40" s="125">
        <f t="shared" si="5"/>
        <v>14.545454545454545</v>
      </c>
    </row>
    <row r="41" spans="1:26" x14ac:dyDescent="0.25">
      <c r="D41" s="133"/>
      <c r="E41" s="146"/>
      <c r="F41" s="146"/>
      <c r="G41" s="146"/>
      <c r="H41" s="146"/>
      <c r="I41" s="146"/>
      <c r="J41" s="146"/>
      <c r="L41" s="123">
        <v>23</v>
      </c>
      <c r="M41" s="124">
        <f t="shared" si="18"/>
        <v>90</v>
      </c>
      <c r="N41" s="124">
        <f t="shared" si="18"/>
        <v>184</v>
      </c>
      <c r="O41" s="124">
        <f t="shared" si="18"/>
        <v>184</v>
      </c>
      <c r="P41" s="124">
        <f t="shared" si="18"/>
        <v>320</v>
      </c>
      <c r="Q41" s="124">
        <f t="shared" si="18"/>
        <v>320</v>
      </c>
      <c r="R41" s="124">
        <f t="shared" si="18"/>
        <v>320</v>
      </c>
      <c r="T41" s="123">
        <v>23</v>
      </c>
      <c r="U41" s="125">
        <f t="shared" si="5"/>
        <v>3.9130434782608696</v>
      </c>
      <c r="V41" s="125">
        <f t="shared" si="5"/>
        <v>8</v>
      </c>
      <c r="W41" s="125">
        <f t="shared" si="5"/>
        <v>8</v>
      </c>
      <c r="X41" s="125">
        <f t="shared" si="5"/>
        <v>13.913043478260869</v>
      </c>
      <c r="Y41" s="125">
        <f t="shared" si="5"/>
        <v>13.913043478260869</v>
      </c>
      <c r="Z41" s="125">
        <f t="shared" si="5"/>
        <v>13.913043478260869</v>
      </c>
    </row>
    <row r="42" spans="1:26" x14ac:dyDescent="0.25">
      <c r="D42" s="133"/>
      <c r="E42" s="146"/>
      <c r="F42" s="146"/>
      <c r="G42" s="146"/>
      <c r="H42" s="146"/>
      <c r="I42" s="146"/>
      <c r="J42" s="146"/>
      <c r="L42" s="241">
        <v>24</v>
      </c>
      <c r="M42" s="242">
        <f t="shared" ref="M42:R42" si="19">E23</f>
        <v>90</v>
      </c>
      <c r="N42" s="242">
        <f t="shared" si="19"/>
        <v>184</v>
      </c>
      <c r="O42" s="242">
        <f t="shared" si="19"/>
        <v>184</v>
      </c>
      <c r="P42" s="242">
        <f t="shared" si="19"/>
        <v>320</v>
      </c>
      <c r="Q42" s="242">
        <f t="shared" si="19"/>
        <v>320</v>
      </c>
      <c r="R42" s="242">
        <f t="shared" si="19"/>
        <v>320</v>
      </c>
      <c r="T42" s="241">
        <v>24</v>
      </c>
      <c r="U42" s="242">
        <f t="shared" si="5"/>
        <v>3.75</v>
      </c>
      <c r="V42" s="242">
        <f t="shared" si="5"/>
        <v>7.666666666666667</v>
      </c>
      <c r="W42" s="242">
        <f t="shared" si="5"/>
        <v>7.666666666666667</v>
      </c>
      <c r="X42" s="242">
        <f t="shared" si="5"/>
        <v>13.333333333333334</v>
      </c>
      <c r="Y42" s="242">
        <f t="shared" si="5"/>
        <v>13.333333333333334</v>
      </c>
      <c r="Z42" s="242">
        <f t="shared" si="5"/>
        <v>13.333333333333334</v>
      </c>
    </row>
    <row r="43" spans="1:26" x14ac:dyDescent="0.25">
      <c r="B43" s="145"/>
      <c r="C43" s="145"/>
      <c r="D43" s="145"/>
      <c r="E43" s="147"/>
      <c r="F43" s="147"/>
      <c r="G43" s="147"/>
      <c r="H43" s="147"/>
      <c r="I43" s="147"/>
      <c r="J43" s="147"/>
      <c r="N43" s="148"/>
      <c r="P43" s="148"/>
      <c r="R43" s="148"/>
      <c r="T43" s="148"/>
      <c r="X43" s="148"/>
      <c r="Z43" s="148"/>
    </row>
    <row r="44" spans="1:26" ht="18" x14ac:dyDescent="0.25">
      <c r="B44" s="107" t="s">
        <v>253</v>
      </c>
      <c r="C44" s="149"/>
      <c r="D44" s="150"/>
      <c r="E44" s="151"/>
      <c r="F44" s="151"/>
      <c r="G44" s="151"/>
      <c r="H44" s="151"/>
      <c r="I44" s="151"/>
      <c r="J44" s="152"/>
      <c r="L44" s="110" t="str">
        <f>B44</f>
        <v>UW Internal Rates fee-for-service With Labor</v>
      </c>
      <c r="M44" s="111"/>
      <c r="N44" s="111"/>
      <c r="O44" s="111"/>
      <c r="P44" s="111"/>
      <c r="Q44" s="111"/>
      <c r="R44" s="111"/>
      <c r="T44" s="110" t="s">
        <v>231</v>
      </c>
      <c r="U44" s="111"/>
      <c r="V44" s="111"/>
      <c r="W44" s="111"/>
      <c r="X44" s="111"/>
      <c r="Y44" s="111"/>
      <c r="Z44" s="111"/>
    </row>
    <row r="45" spans="1:26" x14ac:dyDescent="0.25">
      <c r="B45" s="112"/>
      <c r="C45" s="153"/>
      <c r="D45" s="114" t="s">
        <v>232</v>
      </c>
      <c r="E45" s="113" t="s">
        <v>233</v>
      </c>
      <c r="F45" s="154"/>
      <c r="G45" s="154"/>
      <c r="H45" s="154"/>
      <c r="I45" s="154"/>
      <c r="J45" s="155"/>
      <c r="L45" s="116"/>
      <c r="M45" s="241" t="str">
        <f t="shared" ref="M45:R45" si="20">E18</f>
        <v>TSQA</v>
      </c>
      <c r="N45" s="241" t="str">
        <f t="shared" si="20"/>
        <v>TSQV</v>
      </c>
      <c r="O45" s="241" t="str">
        <f t="shared" si="20"/>
        <v>OT1</v>
      </c>
      <c r="P45" s="241" t="str">
        <f t="shared" si="20"/>
        <v>QE +</v>
      </c>
      <c r="Q45" s="241" t="str">
        <f t="shared" si="20"/>
        <v>Fusion</v>
      </c>
      <c r="R45" s="241" t="str">
        <f t="shared" si="20"/>
        <v>Lumos</v>
      </c>
      <c r="T45" s="116"/>
      <c r="U45" s="241" t="str">
        <f t="shared" ref="U45:Z45" si="21">E18</f>
        <v>TSQA</v>
      </c>
      <c r="V45" s="241" t="str">
        <f t="shared" si="21"/>
        <v>TSQV</v>
      </c>
      <c r="W45" s="241" t="str">
        <f t="shared" si="21"/>
        <v>OT1</v>
      </c>
      <c r="X45" s="241" t="str">
        <f t="shared" si="21"/>
        <v>QE +</v>
      </c>
      <c r="Y45" s="241" t="str">
        <f t="shared" si="21"/>
        <v>Fusion</v>
      </c>
      <c r="Z45" s="241" t="str">
        <f t="shared" si="21"/>
        <v>Lumos</v>
      </c>
    </row>
    <row r="46" spans="1:26" x14ac:dyDescent="0.25">
      <c r="B46" s="117" t="s">
        <v>234</v>
      </c>
      <c r="C46" s="113" t="s">
        <v>235</v>
      </c>
      <c r="D46" s="114" t="s">
        <v>236</v>
      </c>
      <c r="E46" s="114" t="str">
        <f t="shared" ref="E46:J46" si="22">E18</f>
        <v>TSQA</v>
      </c>
      <c r="F46" s="114" t="str">
        <f t="shared" si="22"/>
        <v>TSQV</v>
      </c>
      <c r="G46" s="114" t="str">
        <f t="shared" si="22"/>
        <v>OT1</v>
      </c>
      <c r="H46" s="114" t="str">
        <f t="shared" si="22"/>
        <v>QE +</v>
      </c>
      <c r="I46" s="118" t="str">
        <f t="shared" si="22"/>
        <v>Fusion</v>
      </c>
      <c r="J46" s="118" t="str">
        <f t="shared" si="22"/>
        <v>Lumos</v>
      </c>
      <c r="L46" s="241" t="s">
        <v>243</v>
      </c>
      <c r="M46" s="116" t="s">
        <v>244</v>
      </c>
      <c r="N46" s="116" t="s">
        <v>244</v>
      </c>
      <c r="O46" s="116" t="s">
        <v>244</v>
      </c>
      <c r="P46" s="116" t="s">
        <v>244</v>
      </c>
      <c r="Q46" s="116" t="s">
        <v>244</v>
      </c>
      <c r="R46" s="116" t="s">
        <v>244</v>
      </c>
      <c r="T46" s="241" t="s">
        <v>243</v>
      </c>
      <c r="U46" s="116" t="s">
        <v>244</v>
      </c>
      <c r="V46" s="116" t="s">
        <v>244</v>
      </c>
      <c r="W46" s="116" t="s">
        <v>244</v>
      </c>
      <c r="X46" s="116" t="s">
        <v>244</v>
      </c>
      <c r="Y46" s="116" t="s">
        <v>244</v>
      </c>
      <c r="Z46" s="116" t="s">
        <v>244</v>
      </c>
    </row>
    <row r="47" spans="1:26" x14ac:dyDescent="0.25">
      <c r="B47" s="156"/>
      <c r="C47" s="157"/>
      <c r="D47" s="157"/>
      <c r="E47" s="157"/>
      <c r="F47" s="157"/>
      <c r="G47" s="157"/>
      <c r="H47" s="157"/>
      <c r="I47" s="158"/>
      <c r="J47" s="158"/>
      <c r="L47" s="123">
        <v>1</v>
      </c>
      <c r="M47" s="124">
        <f t="shared" ref="M47:R47" si="23">E48</f>
        <v>14</v>
      </c>
      <c r="N47" s="124">
        <f t="shared" si="23"/>
        <v>28</v>
      </c>
      <c r="O47" s="124">
        <f t="shared" si="23"/>
        <v>28</v>
      </c>
      <c r="P47" s="124">
        <f t="shared" si="23"/>
        <v>50</v>
      </c>
      <c r="Q47" s="124">
        <f t="shared" si="23"/>
        <v>50</v>
      </c>
      <c r="R47" s="124">
        <f t="shared" si="23"/>
        <v>50</v>
      </c>
      <c r="T47" s="123">
        <v>1</v>
      </c>
      <c r="U47" s="125">
        <f t="shared" ref="U47:Z70" si="24">M47/$T47</f>
        <v>14</v>
      </c>
      <c r="V47" s="125">
        <f t="shared" si="24"/>
        <v>28</v>
      </c>
      <c r="W47" s="125">
        <f t="shared" si="24"/>
        <v>28</v>
      </c>
      <c r="X47" s="125">
        <f t="shared" si="24"/>
        <v>50</v>
      </c>
      <c r="Y47" s="125">
        <f t="shared" si="24"/>
        <v>50</v>
      </c>
      <c r="Z47" s="125">
        <f t="shared" si="24"/>
        <v>50</v>
      </c>
    </row>
    <row r="48" spans="1:26" x14ac:dyDescent="0.25">
      <c r="B48" s="131" t="s">
        <v>245</v>
      </c>
      <c r="C48" s="132" t="str">
        <f>C20</f>
        <v>Hourly Rate</v>
      </c>
      <c r="D48" s="131">
        <v>1</v>
      </c>
      <c r="E48" s="130">
        <v>14</v>
      </c>
      <c r="F48" s="130">
        <v>28</v>
      </c>
      <c r="G48" s="130">
        <v>28</v>
      </c>
      <c r="H48" s="130">
        <v>50</v>
      </c>
      <c r="I48" s="130">
        <v>50</v>
      </c>
      <c r="J48" s="130">
        <v>50</v>
      </c>
      <c r="L48" s="123">
        <v>2</v>
      </c>
      <c r="M48" s="124">
        <f t="shared" ref="M48:R49" si="25">$L48*M$47</f>
        <v>28</v>
      </c>
      <c r="N48" s="124">
        <f t="shared" si="25"/>
        <v>56</v>
      </c>
      <c r="O48" s="124">
        <f t="shared" si="25"/>
        <v>56</v>
      </c>
      <c r="P48" s="124">
        <f t="shared" si="25"/>
        <v>100</v>
      </c>
      <c r="Q48" s="124">
        <f t="shared" si="25"/>
        <v>100</v>
      </c>
      <c r="R48" s="124">
        <f t="shared" si="25"/>
        <v>100</v>
      </c>
      <c r="T48" s="123">
        <v>2</v>
      </c>
      <c r="U48" s="125">
        <f t="shared" si="24"/>
        <v>14</v>
      </c>
      <c r="V48" s="125">
        <f t="shared" si="24"/>
        <v>28</v>
      </c>
      <c r="W48" s="125">
        <f t="shared" si="24"/>
        <v>28</v>
      </c>
      <c r="X48" s="125">
        <f t="shared" si="24"/>
        <v>50</v>
      </c>
      <c r="Y48" s="125">
        <f t="shared" si="24"/>
        <v>50</v>
      </c>
      <c r="Z48" s="125">
        <f t="shared" si="24"/>
        <v>50</v>
      </c>
    </row>
    <row r="49" spans="2:26" x14ac:dyDescent="0.25">
      <c r="B49" s="126" t="s">
        <v>247</v>
      </c>
      <c r="C49" s="127" t="str">
        <f>C21</f>
        <v>Half Day block (10am-2pm or 2pm-6pm) 4hrs</v>
      </c>
      <c r="D49" s="126">
        <v>4</v>
      </c>
      <c r="E49" s="130">
        <v>44</v>
      </c>
      <c r="F49" s="130">
        <v>100</v>
      </c>
      <c r="G49" s="130">
        <v>100</v>
      </c>
      <c r="H49" s="130">
        <v>160</v>
      </c>
      <c r="I49" s="130">
        <v>160</v>
      </c>
      <c r="J49" s="130">
        <v>160</v>
      </c>
      <c r="L49" s="123">
        <v>3</v>
      </c>
      <c r="M49" s="124">
        <f t="shared" si="25"/>
        <v>42</v>
      </c>
      <c r="N49" s="124">
        <f t="shared" si="25"/>
        <v>84</v>
      </c>
      <c r="O49" s="124">
        <f t="shared" si="25"/>
        <v>84</v>
      </c>
      <c r="P49" s="124">
        <f t="shared" si="25"/>
        <v>150</v>
      </c>
      <c r="Q49" s="124">
        <f t="shared" si="25"/>
        <v>150</v>
      </c>
      <c r="R49" s="124">
        <f t="shared" si="25"/>
        <v>150</v>
      </c>
      <c r="T49" s="123">
        <v>3</v>
      </c>
      <c r="U49" s="125">
        <f t="shared" si="24"/>
        <v>14</v>
      </c>
      <c r="V49" s="125">
        <f t="shared" si="24"/>
        <v>28</v>
      </c>
      <c r="W49" s="125">
        <f t="shared" si="24"/>
        <v>28</v>
      </c>
      <c r="X49" s="125">
        <f t="shared" si="24"/>
        <v>50</v>
      </c>
      <c r="Y49" s="125">
        <f t="shared" si="24"/>
        <v>50</v>
      </c>
      <c r="Z49" s="125">
        <f t="shared" si="24"/>
        <v>50</v>
      </c>
    </row>
    <row r="50" spans="2:26" x14ac:dyDescent="0.25">
      <c r="B50" s="126" t="s">
        <v>248</v>
      </c>
      <c r="C50" s="127" t="str">
        <f>C22</f>
        <v>Whole Day block (10am-6pm) 8 hrs</v>
      </c>
      <c r="D50" s="126">
        <v>8</v>
      </c>
      <c r="E50" s="130">
        <v>88</v>
      </c>
      <c r="F50" s="130">
        <v>184</v>
      </c>
      <c r="G50" s="130">
        <v>184</v>
      </c>
      <c r="H50" s="130">
        <v>300</v>
      </c>
      <c r="I50" s="130">
        <v>300</v>
      </c>
      <c r="J50" s="130">
        <v>300</v>
      </c>
      <c r="L50" s="241">
        <v>4</v>
      </c>
      <c r="M50" s="242">
        <f t="shared" ref="M50:R50" si="26">E49</f>
        <v>44</v>
      </c>
      <c r="N50" s="242">
        <f t="shared" si="26"/>
        <v>100</v>
      </c>
      <c r="O50" s="242">
        <f t="shared" si="26"/>
        <v>100</v>
      </c>
      <c r="P50" s="242">
        <f t="shared" si="26"/>
        <v>160</v>
      </c>
      <c r="Q50" s="242">
        <f t="shared" si="26"/>
        <v>160</v>
      </c>
      <c r="R50" s="242">
        <f t="shared" si="26"/>
        <v>160</v>
      </c>
      <c r="T50" s="241">
        <v>4</v>
      </c>
      <c r="U50" s="242">
        <f t="shared" si="24"/>
        <v>11</v>
      </c>
      <c r="V50" s="242">
        <f t="shared" si="24"/>
        <v>25</v>
      </c>
      <c r="W50" s="242">
        <f t="shared" si="24"/>
        <v>25</v>
      </c>
      <c r="X50" s="242">
        <f t="shared" si="24"/>
        <v>40</v>
      </c>
      <c r="Y50" s="242">
        <f t="shared" si="24"/>
        <v>40</v>
      </c>
      <c r="Z50" s="242">
        <f t="shared" si="24"/>
        <v>40</v>
      </c>
    </row>
    <row r="51" spans="2:26" x14ac:dyDescent="0.25">
      <c r="B51" s="131" t="s">
        <v>249</v>
      </c>
      <c r="C51" s="127" t="str">
        <f>C23</f>
        <v>consecutive 24hr block (10am-10am)</v>
      </c>
      <c r="D51" s="131">
        <v>24</v>
      </c>
      <c r="E51" s="130">
        <v>180</v>
      </c>
      <c r="F51" s="130">
        <v>368</v>
      </c>
      <c r="G51" s="130">
        <v>368</v>
      </c>
      <c r="H51" s="130">
        <v>640</v>
      </c>
      <c r="I51" s="130">
        <v>640</v>
      </c>
      <c r="J51" s="130">
        <v>640</v>
      </c>
      <c r="L51" s="123">
        <v>5</v>
      </c>
      <c r="M51" s="124">
        <f>IF(M50+M$47&gt;=M$54,M$54,M50+M$47)</f>
        <v>58</v>
      </c>
      <c r="N51" s="124">
        <f t="shared" ref="N51:R53" si="27">IF(N50+N$47&gt;=N$54,N$54,N50+N$47)</f>
        <v>128</v>
      </c>
      <c r="O51" s="124">
        <f t="shared" si="27"/>
        <v>128</v>
      </c>
      <c r="P51" s="124">
        <f t="shared" si="27"/>
        <v>210</v>
      </c>
      <c r="Q51" s="124">
        <f t="shared" si="27"/>
        <v>210</v>
      </c>
      <c r="R51" s="124">
        <f t="shared" si="27"/>
        <v>210</v>
      </c>
      <c r="T51" s="123">
        <v>5</v>
      </c>
      <c r="U51" s="125">
        <f t="shared" si="24"/>
        <v>11.6</v>
      </c>
      <c r="V51" s="125">
        <f t="shared" si="24"/>
        <v>25.6</v>
      </c>
      <c r="W51" s="125">
        <f t="shared" si="24"/>
        <v>25.6</v>
      </c>
      <c r="X51" s="125">
        <f t="shared" si="24"/>
        <v>42</v>
      </c>
      <c r="Y51" s="125">
        <f t="shared" si="24"/>
        <v>42</v>
      </c>
      <c r="Z51" s="125">
        <f t="shared" si="24"/>
        <v>42</v>
      </c>
    </row>
    <row r="52" spans="2:26" x14ac:dyDescent="0.25">
      <c r="B52" s="133"/>
      <c r="C52" s="134"/>
      <c r="D52" s="133"/>
      <c r="E52" s="135"/>
      <c r="F52" s="135"/>
      <c r="G52" s="135"/>
      <c r="H52" s="135"/>
      <c r="I52" s="135"/>
      <c r="J52" s="135"/>
      <c r="L52" s="123">
        <v>6</v>
      </c>
      <c r="M52" s="124">
        <f>IF(M51+M$47&gt;=M$54,M$54,M51+M$47)</f>
        <v>72</v>
      </c>
      <c r="N52" s="124">
        <f t="shared" si="27"/>
        <v>156</v>
      </c>
      <c r="O52" s="124">
        <f t="shared" si="27"/>
        <v>156</v>
      </c>
      <c r="P52" s="124">
        <f t="shared" si="27"/>
        <v>260</v>
      </c>
      <c r="Q52" s="124">
        <f t="shared" si="27"/>
        <v>260</v>
      </c>
      <c r="R52" s="124">
        <f t="shared" si="27"/>
        <v>260</v>
      </c>
      <c r="T52" s="123">
        <v>6</v>
      </c>
      <c r="U52" s="125">
        <f t="shared" si="24"/>
        <v>12</v>
      </c>
      <c r="V52" s="125">
        <f t="shared" si="24"/>
        <v>26</v>
      </c>
      <c r="W52" s="125">
        <f t="shared" si="24"/>
        <v>26</v>
      </c>
      <c r="X52" s="125">
        <f t="shared" si="24"/>
        <v>43.333333333333336</v>
      </c>
      <c r="Y52" s="125">
        <f t="shared" si="24"/>
        <v>43.333333333333336</v>
      </c>
      <c r="Z52" s="125">
        <f t="shared" si="24"/>
        <v>43.333333333333336</v>
      </c>
    </row>
    <row r="53" spans="2:26" ht="15.75" x14ac:dyDescent="0.25">
      <c r="B53" s="133"/>
      <c r="C53" s="136" t="str">
        <f>C25</f>
        <v>Enter the number of hours here:</v>
      </c>
      <c r="D53" s="137">
        <v>25</v>
      </c>
      <c r="E53" s="138"/>
      <c r="F53" s="135"/>
      <c r="G53" s="135"/>
      <c r="H53" s="135"/>
      <c r="I53" s="135"/>
      <c r="J53" s="135"/>
      <c r="L53" s="123">
        <v>7</v>
      </c>
      <c r="M53" s="124">
        <f>IF(M52+M$47&gt;=M$54,M$54,M52+M$47)</f>
        <v>86</v>
      </c>
      <c r="N53" s="124">
        <f t="shared" si="27"/>
        <v>184</v>
      </c>
      <c r="O53" s="124">
        <f t="shared" si="27"/>
        <v>184</v>
      </c>
      <c r="P53" s="124">
        <f t="shared" si="27"/>
        <v>300</v>
      </c>
      <c r="Q53" s="124">
        <f t="shared" si="27"/>
        <v>300</v>
      </c>
      <c r="R53" s="124">
        <f t="shared" si="27"/>
        <v>300</v>
      </c>
      <c r="T53" s="123">
        <v>7</v>
      </c>
      <c r="U53" s="125">
        <f t="shared" si="24"/>
        <v>12.285714285714286</v>
      </c>
      <c r="V53" s="125">
        <f t="shared" si="24"/>
        <v>26.285714285714285</v>
      </c>
      <c r="W53" s="125">
        <f t="shared" si="24"/>
        <v>26.285714285714285</v>
      </c>
      <c r="X53" s="125">
        <f t="shared" si="24"/>
        <v>42.857142857142854</v>
      </c>
      <c r="Y53" s="125">
        <f t="shared" si="24"/>
        <v>42.857142857142854</v>
      </c>
      <c r="Z53" s="125">
        <f t="shared" si="24"/>
        <v>42.857142857142854</v>
      </c>
    </row>
    <row r="54" spans="2:26" x14ac:dyDescent="0.25">
      <c r="B54" s="133"/>
      <c r="C54" s="139" t="str">
        <f>C26</f>
        <v>number of 24hr blocks:</v>
      </c>
      <c r="D54" s="140">
        <f>ROUNDDOWN(D53/24,0)</f>
        <v>1</v>
      </c>
      <c r="E54" s="141">
        <f t="shared" ref="E54:J54" si="28">(ROUNDDOWN($D53/24,0))*E51</f>
        <v>180</v>
      </c>
      <c r="F54" s="141">
        <f t="shared" si="28"/>
        <v>368</v>
      </c>
      <c r="G54" s="141">
        <f t="shared" si="28"/>
        <v>368</v>
      </c>
      <c r="H54" s="141">
        <f t="shared" si="28"/>
        <v>640</v>
      </c>
      <c r="I54" s="141">
        <f t="shared" si="28"/>
        <v>640</v>
      </c>
      <c r="J54" s="141">
        <f t="shared" si="28"/>
        <v>640</v>
      </c>
      <c r="L54" s="241">
        <v>8</v>
      </c>
      <c r="M54" s="242">
        <f t="shared" ref="M54:R54" si="29">E50</f>
        <v>88</v>
      </c>
      <c r="N54" s="242">
        <f t="shared" si="29"/>
        <v>184</v>
      </c>
      <c r="O54" s="242">
        <f t="shared" si="29"/>
        <v>184</v>
      </c>
      <c r="P54" s="242">
        <f t="shared" si="29"/>
        <v>300</v>
      </c>
      <c r="Q54" s="242">
        <f t="shared" si="29"/>
        <v>300</v>
      </c>
      <c r="R54" s="242">
        <f t="shared" si="29"/>
        <v>300</v>
      </c>
      <c r="T54" s="241">
        <v>8</v>
      </c>
      <c r="U54" s="242">
        <f t="shared" si="24"/>
        <v>11</v>
      </c>
      <c r="V54" s="242">
        <f t="shared" si="24"/>
        <v>23</v>
      </c>
      <c r="W54" s="242">
        <f t="shared" si="24"/>
        <v>23</v>
      </c>
      <c r="X54" s="242">
        <f t="shared" si="24"/>
        <v>37.5</v>
      </c>
      <c r="Y54" s="242">
        <f t="shared" si="24"/>
        <v>37.5</v>
      </c>
      <c r="Z54" s="242">
        <f t="shared" si="24"/>
        <v>37.5</v>
      </c>
    </row>
    <row r="55" spans="2:26" ht="15.75" thickBot="1" x14ac:dyDescent="0.3">
      <c r="B55" s="133"/>
      <c r="C55" s="142" t="str">
        <f>C27</f>
        <v>plus n hours:</v>
      </c>
      <c r="D55" s="143">
        <f>D53-(ROUNDDOWN(D53/24,0)*24)</f>
        <v>1</v>
      </c>
      <c r="E55" s="144">
        <f t="shared" ref="E55:J55" si="30">IF($D55=$L47,M47,0)+IF($D55=$L48,M48,0)+IF($D55=$L49,M49,0)+IF($D55=$L50,M50,0)+IF($D55=$L51,M51,0)+IF($D55=$L52,M52,0)+IF($D55=$L53,M53,0)+IF($D55=$L54,M54,0)+IF($D55=$L55,M55,0)+IF($D55=$L56,M56,0)+IF($D55=$L57,M57,0)+IF($D55=$L58,M58,0)+IF($D55=$L59,M59,0)+IF($D55=$L60,M60,0)+IF($D55=$L61,M61,0)+IF($D55=$L62,M62,0)+IF($D55=$L63,M63,0)+IF($D55=$L64,M64,0)+IF($D55=$L65,M65,0)+IF($D55=$L66,M66,0)+IF($D55=$L67,M67,0)+IF($D55=$L68,M68,0)+IF($D55=$L69,M69,0)</f>
        <v>14</v>
      </c>
      <c r="F55" s="144">
        <f t="shared" si="30"/>
        <v>28</v>
      </c>
      <c r="G55" s="144">
        <f t="shared" si="30"/>
        <v>28</v>
      </c>
      <c r="H55" s="144">
        <f t="shared" si="30"/>
        <v>50</v>
      </c>
      <c r="I55" s="144">
        <f t="shared" si="30"/>
        <v>50</v>
      </c>
      <c r="J55" s="144">
        <f t="shared" si="30"/>
        <v>50</v>
      </c>
      <c r="L55" s="123">
        <v>9</v>
      </c>
      <c r="M55" s="124">
        <f t="shared" ref="M55:R61" si="31">IF(M54+M$47&gt;=M$62,M$62,M54+M$47)</f>
        <v>102</v>
      </c>
      <c r="N55" s="124">
        <f t="shared" si="31"/>
        <v>212</v>
      </c>
      <c r="O55" s="124">
        <f t="shared" si="31"/>
        <v>212</v>
      </c>
      <c r="P55" s="124">
        <f t="shared" si="31"/>
        <v>350</v>
      </c>
      <c r="Q55" s="124">
        <f t="shared" si="31"/>
        <v>350</v>
      </c>
      <c r="R55" s="124">
        <f t="shared" si="31"/>
        <v>350</v>
      </c>
      <c r="T55" s="123">
        <v>9</v>
      </c>
      <c r="U55" s="125">
        <f t="shared" si="24"/>
        <v>11.333333333333334</v>
      </c>
      <c r="V55" s="125">
        <f t="shared" si="24"/>
        <v>23.555555555555557</v>
      </c>
      <c r="W55" s="125">
        <f t="shared" si="24"/>
        <v>23.555555555555557</v>
      </c>
      <c r="X55" s="125">
        <f t="shared" si="24"/>
        <v>38.888888888888886</v>
      </c>
      <c r="Y55" s="125">
        <f t="shared" si="24"/>
        <v>38.888888888888886</v>
      </c>
      <c r="Z55" s="125">
        <f t="shared" si="24"/>
        <v>38.888888888888886</v>
      </c>
    </row>
    <row r="56" spans="2:26" ht="15.75" thickBot="1" x14ac:dyDescent="0.3">
      <c r="B56" s="133"/>
      <c r="C56" s="243" t="str">
        <f>C28</f>
        <v>Total cost:</v>
      </c>
      <c r="D56" s="244"/>
      <c r="E56" s="245">
        <f t="shared" ref="E56:J56" si="32">E54+E55</f>
        <v>194</v>
      </c>
      <c r="F56" s="245">
        <f t="shared" si="32"/>
        <v>396</v>
      </c>
      <c r="G56" s="245">
        <f t="shared" si="32"/>
        <v>396</v>
      </c>
      <c r="H56" s="245">
        <f t="shared" si="32"/>
        <v>690</v>
      </c>
      <c r="I56" s="245">
        <f t="shared" si="32"/>
        <v>690</v>
      </c>
      <c r="J56" s="245">
        <f t="shared" si="32"/>
        <v>690</v>
      </c>
      <c r="L56" s="123">
        <v>10</v>
      </c>
      <c r="M56" s="124">
        <f t="shared" si="31"/>
        <v>116</v>
      </c>
      <c r="N56" s="124">
        <f t="shared" si="31"/>
        <v>240</v>
      </c>
      <c r="O56" s="124">
        <f t="shared" si="31"/>
        <v>240</v>
      </c>
      <c r="P56" s="124">
        <f t="shared" si="31"/>
        <v>400</v>
      </c>
      <c r="Q56" s="124">
        <f t="shared" si="31"/>
        <v>400</v>
      </c>
      <c r="R56" s="124">
        <f t="shared" si="31"/>
        <v>400</v>
      </c>
      <c r="T56" s="123">
        <v>10</v>
      </c>
      <c r="U56" s="125">
        <f t="shared" si="24"/>
        <v>11.6</v>
      </c>
      <c r="V56" s="125">
        <f t="shared" si="24"/>
        <v>24</v>
      </c>
      <c r="W56" s="125">
        <f t="shared" si="24"/>
        <v>24</v>
      </c>
      <c r="X56" s="125">
        <f t="shared" si="24"/>
        <v>40</v>
      </c>
      <c r="Y56" s="125">
        <f t="shared" si="24"/>
        <v>40</v>
      </c>
      <c r="Z56" s="125">
        <f t="shared" si="24"/>
        <v>40</v>
      </c>
    </row>
    <row r="57" spans="2:26" ht="15.75" thickTop="1" x14ac:dyDescent="0.25">
      <c r="L57" s="123">
        <v>11</v>
      </c>
      <c r="M57" s="124">
        <f t="shared" si="31"/>
        <v>130</v>
      </c>
      <c r="N57" s="124">
        <f t="shared" si="31"/>
        <v>268</v>
      </c>
      <c r="O57" s="124">
        <f t="shared" si="31"/>
        <v>268</v>
      </c>
      <c r="P57" s="124">
        <f t="shared" si="31"/>
        <v>450</v>
      </c>
      <c r="Q57" s="124">
        <f t="shared" si="31"/>
        <v>450</v>
      </c>
      <c r="R57" s="124">
        <f t="shared" si="31"/>
        <v>450</v>
      </c>
      <c r="T57" s="123">
        <v>11</v>
      </c>
      <c r="U57" s="125">
        <f t="shared" si="24"/>
        <v>11.818181818181818</v>
      </c>
      <c r="V57" s="125">
        <f t="shared" si="24"/>
        <v>24.363636363636363</v>
      </c>
      <c r="W57" s="125">
        <f t="shared" si="24"/>
        <v>24.363636363636363</v>
      </c>
      <c r="X57" s="125">
        <f t="shared" si="24"/>
        <v>40.909090909090907</v>
      </c>
      <c r="Y57" s="125">
        <f t="shared" si="24"/>
        <v>40.909090909090907</v>
      </c>
      <c r="Z57" s="125">
        <f t="shared" si="24"/>
        <v>40.909090909090907</v>
      </c>
    </row>
    <row r="58" spans="2:26" x14ac:dyDescent="0.25">
      <c r="B58" s="133"/>
      <c r="C58" s="134"/>
      <c r="D58" s="133"/>
      <c r="E58" s="160"/>
      <c r="F58" s="160"/>
      <c r="H58" s="160"/>
      <c r="I58" s="160"/>
      <c r="J58" s="160"/>
      <c r="L58" s="123">
        <v>12</v>
      </c>
      <c r="M58" s="124">
        <f t="shared" si="31"/>
        <v>130</v>
      </c>
      <c r="N58" s="124">
        <f t="shared" si="31"/>
        <v>268</v>
      </c>
      <c r="O58" s="124">
        <f t="shared" si="31"/>
        <v>268</v>
      </c>
      <c r="P58" s="124">
        <f t="shared" si="31"/>
        <v>450</v>
      </c>
      <c r="Q58" s="124">
        <f t="shared" si="31"/>
        <v>450</v>
      </c>
      <c r="R58" s="124">
        <f t="shared" si="31"/>
        <v>450</v>
      </c>
      <c r="T58" s="123">
        <v>12</v>
      </c>
      <c r="U58" s="125">
        <f t="shared" si="24"/>
        <v>10.833333333333334</v>
      </c>
      <c r="V58" s="125">
        <f t="shared" si="24"/>
        <v>22.333333333333332</v>
      </c>
      <c r="W58" s="125">
        <f t="shared" si="24"/>
        <v>22.333333333333332</v>
      </c>
      <c r="X58" s="125">
        <f t="shared" si="24"/>
        <v>37.5</v>
      </c>
      <c r="Y58" s="125">
        <f t="shared" si="24"/>
        <v>37.5</v>
      </c>
      <c r="Z58" s="125">
        <f t="shared" si="24"/>
        <v>37.5</v>
      </c>
    </row>
    <row r="59" spans="2:26" ht="15" customHeight="1" x14ac:dyDescent="0.25">
      <c r="B59" s="269" t="str">
        <f>B31</f>
        <v>Non-refundable sign up fee of 10% is applied when instrument time is scheduled via the web portal:</v>
      </c>
      <c r="C59" s="269"/>
      <c r="D59" s="269"/>
      <c r="E59" s="267">
        <f t="shared" ref="E59:J59" si="33">(E56/100)*10</f>
        <v>19.399999999999999</v>
      </c>
      <c r="F59" s="267">
        <f t="shared" si="33"/>
        <v>39.6</v>
      </c>
      <c r="G59" s="267">
        <f t="shared" si="33"/>
        <v>39.6</v>
      </c>
      <c r="H59" s="267">
        <f t="shared" si="33"/>
        <v>69</v>
      </c>
      <c r="I59" s="267">
        <f t="shared" si="33"/>
        <v>69</v>
      </c>
      <c r="J59" s="267">
        <f t="shared" si="33"/>
        <v>69</v>
      </c>
      <c r="L59" s="123">
        <v>13</v>
      </c>
      <c r="M59" s="124">
        <f t="shared" si="31"/>
        <v>130</v>
      </c>
      <c r="N59" s="124">
        <f t="shared" si="31"/>
        <v>268</v>
      </c>
      <c r="O59" s="124">
        <f t="shared" si="31"/>
        <v>268</v>
      </c>
      <c r="P59" s="124">
        <f t="shared" si="31"/>
        <v>450</v>
      </c>
      <c r="Q59" s="124">
        <f t="shared" si="31"/>
        <v>450</v>
      </c>
      <c r="R59" s="124">
        <f t="shared" si="31"/>
        <v>450</v>
      </c>
      <c r="T59" s="123">
        <v>13</v>
      </c>
      <c r="U59" s="125">
        <f t="shared" si="24"/>
        <v>10</v>
      </c>
      <c r="V59" s="125">
        <f t="shared" si="24"/>
        <v>20.615384615384617</v>
      </c>
      <c r="W59" s="125">
        <f t="shared" si="24"/>
        <v>20.615384615384617</v>
      </c>
      <c r="X59" s="125">
        <f t="shared" si="24"/>
        <v>34.615384615384613</v>
      </c>
      <c r="Y59" s="125">
        <f t="shared" si="24"/>
        <v>34.615384615384613</v>
      </c>
      <c r="Z59" s="125">
        <f t="shared" si="24"/>
        <v>34.615384615384613</v>
      </c>
    </row>
    <row r="60" spans="2:26" x14ac:dyDescent="0.25">
      <c r="B60" s="269"/>
      <c r="C60" s="269"/>
      <c r="D60" s="269"/>
      <c r="E60" s="267"/>
      <c r="F60" s="267"/>
      <c r="G60" s="267"/>
      <c r="H60" s="267"/>
      <c r="I60" s="267"/>
      <c r="J60" s="267"/>
      <c r="L60" s="123">
        <v>14</v>
      </c>
      <c r="M60" s="124">
        <f t="shared" si="31"/>
        <v>130</v>
      </c>
      <c r="N60" s="124">
        <f t="shared" si="31"/>
        <v>268</v>
      </c>
      <c r="O60" s="124">
        <f t="shared" si="31"/>
        <v>268</v>
      </c>
      <c r="P60" s="124">
        <f t="shared" si="31"/>
        <v>450</v>
      </c>
      <c r="Q60" s="124">
        <f t="shared" si="31"/>
        <v>450</v>
      </c>
      <c r="R60" s="124">
        <f t="shared" si="31"/>
        <v>450</v>
      </c>
      <c r="T60" s="123">
        <v>14</v>
      </c>
      <c r="U60" s="125">
        <f t="shared" si="24"/>
        <v>9.2857142857142865</v>
      </c>
      <c r="V60" s="125">
        <f t="shared" si="24"/>
        <v>19.142857142857142</v>
      </c>
      <c r="W60" s="125">
        <f t="shared" si="24"/>
        <v>19.142857142857142</v>
      </c>
      <c r="X60" s="125">
        <f t="shared" si="24"/>
        <v>32.142857142857146</v>
      </c>
      <c r="Y60" s="125">
        <f t="shared" si="24"/>
        <v>32.142857142857146</v>
      </c>
      <c r="Z60" s="125">
        <f t="shared" si="24"/>
        <v>32.142857142857146</v>
      </c>
    </row>
    <row r="61" spans="2:26" ht="15" customHeight="1" x14ac:dyDescent="0.25">
      <c r="B61" s="269" t="str">
        <f>B33</f>
        <v>The remaining 90% of the total cost will be applied only if instrument time is used, i.e. not canceled by user:</v>
      </c>
      <c r="C61" s="269"/>
      <c r="D61" s="269"/>
      <c r="E61" s="267">
        <f t="shared" ref="E61:J61" si="34">(E56/100)*90</f>
        <v>174.6</v>
      </c>
      <c r="F61" s="267">
        <f t="shared" si="34"/>
        <v>356.4</v>
      </c>
      <c r="G61" s="267">
        <f t="shared" si="34"/>
        <v>356.4</v>
      </c>
      <c r="H61" s="267">
        <f t="shared" si="34"/>
        <v>621</v>
      </c>
      <c r="I61" s="267">
        <f t="shared" si="34"/>
        <v>621</v>
      </c>
      <c r="J61" s="267">
        <f t="shared" si="34"/>
        <v>621</v>
      </c>
      <c r="L61" s="123">
        <v>15</v>
      </c>
      <c r="M61" s="124">
        <f t="shared" si="31"/>
        <v>130</v>
      </c>
      <c r="N61" s="124">
        <f t="shared" si="31"/>
        <v>268</v>
      </c>
      <c r="O61" s="124">
        <f t="shared" si="31"/>
        <v>268</v>
      </c>
      <c r="P61" s="124">
        <f t="shared" si="31"/>
        <v>450</v>
      </c>
      <c r="Q61" s="124">
        <f t="shared" si="31"/>
        <v>450</v>
      </c>
      <c r="R61" s="124">
        <f t="shared" si="31"/>
        <v>450</v>
      </c>
      <c r="T61" s="123">
        <v>15</v>
      </c>
      <c r="U61" s="125">
        <f t="shared" si="24"/>
        <v>8.6666666666666661</v>
      </c>
      <c r="V61" s="125">
        <f t="shared" si="24"/>
        <v>17.866666666666667</v>
      </c>
      <c r="W61" s="125">
        <f t="shared" si="24"/>
        <v>17.866666666666667</v>
      </c>
      <c r="X61" s="125">
        <f t="shared" si="24"/>
        <v>30</v>
      </c>
      <c r="Y61" s="125">
        <f t="shared" si="24"/>
        <v>30</v>
      </c>
      <c r="Z61" s="125">
        <f t="shared" si="24"/>
        <v>30</v>
      </c>
    </row>
    <row r="62" spans="2:26" x14ac:dyDescent="0.25">
      <c r="B62" s="269"/>
      <c r="C62" s="269"/>
      <c r="D62" s="269"/>
      <c r="E62" s="267"/>
      <c r="F62" s="267"/>
      <c r="G62" s="267"/>
      <c r="H62" s="267"/>
      <c r="I62" s="267"/>
      <c r="J62" s="267"/>
      <c r="L62" s="246">
        <v>16</v>
      </c>
      <c r="M62" s="247">
        <v>130</v>
      </c>
      <c r="N62" s="247">
        <v>268</v>
      </c>
      <c r="O62" s="247">
        <v>268</v>
      </c>
      <c r="P62" s="247">
        <v>450</v>
      </c>
      <c r="Q62" s="247">
        <v>450</v>
      </c>
      <c r="R62" s="247">
        <v>450</v>
      </c>
      <c r="T62" s="246">
        <v>16</v>
      </c>
      <c r="U62" s="247">
        <f t="shared" si="24"/>
        <v>8.125</v>
      </c>
      <c r="V62" s="247">
        <f t="shared" si="24"/>
        <v>16.75</v>
      </c>
      <c r="W62" s="247">
        <f t="shared" si="24"/>
        <v>16.75</v>
      </c>
      <c r="X62" s="247">
        <f t="shared" si="24"/>
        <v>28.125</v>
      </c>
      <c r="Y62" s="247">
        <f t="shared" si="24"/>
        <v>28.125</v>
      </c>
      <c r="Z62" s="247">
        <f t="shared" si="24"/>
        <v>28.125</v>
      </c>
    </row>
    <row r="63" spans="2:26" x14ac:dyDescent="0.25">
      <c r="B63" s="133"/>
      <c r="C63" s="134"/>
      <c r="D63" s="133"/>
      <c r="E63" s="160"/>
      <c r="F63" s="160"/>
      <c r="G63" s="160"/>
      <c r="H63" s="160"/>
      <c r="I63" s="160"/>
      <c r="J63" s="160"/>
      <c r="L63" s="123">
        <v>17</v>
      </c>
      <c r="M63" s="124">
        <f>IF(M62+M$47&gt;=M$66,M$66,M62+M$47)</f>
        <v>144</v>
      </c>
      <c r="N63" s="124">
        <f t="shared" ref="N63:R65" si="35">IF(N62+N$47&gt;=N$66,N$66,N62+N$47)</f>
        <v>296</v>
      </c>
      <c r="O63" s="124">
        <f t="shared" si="35"/>
        <v>296</v>
      </c>
      <c r="P63" s="124">
        <f t="shared" si="35"/>
        <v>500</v>
      </c>
      <c r="Q63" s="124">
        <f t="shared" si="35"/>
        <v>500</v>
      </c>
      <c r="R63" s="124">
        <f t="shared" si="35"/>
        <v>500</v>
      </c>
      <c r="T63" s="123">
        <v>17</v>
      </c>
      <c r="U63" s="125">
        <f t="shared" si="24"/>
        <v>8.4705882352941178</v>
      </c>
      <c r="V63" s="125">
        <f t="shared" si="24"/>
        <v>17.411764705882351</v>
      </c>
      <c r="W63" s="125">
        <f t="shared" si="24"/>
        <v>17.411764705882351</v>
      </c>
      <c r="X63" s="125">
        <f t="shared" si="24"/>
        <v>29.411764705882351</v>
      </c>
      <c r="Y63" s="125">
        <f t="shared" si="24"/>
        <v>29.411764705882351</v>
      </c>
      <c r="Z63" s="125">
        <f t="shared" si="24"/>
        <v>29.411764705882351</v>
      </c>
    </row>
    <row r="64" spans="2:26" x14ac:dyDescent="0.25">
      <c r="B64" s="133"/>
      <c r="C64" s="134"/>
      <c r="D64" s="133"/>
      <c r="E64" s="160"/>
      <c r="F64" s="160"/>
      <c r="G64" s="160"/>
      <c r="H64" s="160"/>
      <c r="I64" s="160"/>
      <c r="J64" s="160"/>
      <c r="L64" s="123">
        <v>18</v>
      </c>
      <c r="M64" s="124">
        <f>IF(M63+M$47&gt;=M$66,M$66,M63+M$47)</f>
        <v>158</v>
      </c>
      <c r="N64" s="124">
        <f t="shared" si="35"/>
        <v>324</v>
      </c>
      <c r="O64" s="124">
        <f t="shared" si="35"/>
        <v>324</v>
      </c>
      <c r="P64" s="124">
        <f t="shared" si="35"/>
        <v>550</v>
      </c>
      <c r="Q64" s="124">
        <f t="shared" si="35"/>
        <v>550</v>
      </c>
      <c r="R64" s="124">
        <f t="shared" si="35"/>
        <v>550</v>
      </c>
      <c r="T64" s="123">
        <v>18</v>
      </c>
      <c r="U64" s="125">
        <f t="shared" si="24"/>
        <v>8.7777777777777786</v>
      </c>
      <c r="V64" s="125">
        <f t="shared" si="24"/>
        <v>18</v>
      </c>
      <c r="W64" s="125">
        <f t="shared" si="24"/>
        <v>18</v>
      </c>
      <c r="X64" s="125">
        <f t="shared" si="24"/>
        <v>30.555555555555557</v>
      </c>
      <c r="Y64" s="125">
        <f t="shared" si="24"/>
        <v>30.555555555555557</v>
      </c>
      <c r="Z64" s="125">
        <f t="shared" si="24"/>
        <v>30.555555555555557</v>
      </c>
    </row>
    <row r="65" spans="2:26" x14ac:dyDescent="0.25">
      <c r="B65" s="133"/>
      <c r="C65" s="134"/>
      <c r="D65" s="133"/>
      <c r="E65" s="160"/>
      <c r="F65" s="160"/>
      <c r="G65" s="160"/>
      <c r="H65" s="160"/>
      <c r="I65" s="160"/>
      <c r="J65" s="160"/>
      <c r="L65" s="123">
        <v>19</v>
      </c>
      <c r="M65" s="124">
        <f>IF(M64+M$47&gt;=M$66,M$66,M64+M$47)</f>
        <v>172</v>
      </c>
      <c r="N65" s="124">
        <f t="shared" si="35"/>
        <v>352</v>
      </c>
      <c r="O65" s="124">
        <f t="shared" si="35"/>
        <v>352</v>
      </c>
      <c r="P65" s="124">
        <f t="shared" si="35"/>
        <v>600</v>
      </c>
      <c r="Q65" s="124">
        <f t="shared" si="35"/>
        <v>600</v>
      </c>
      <c r="R65" s="124">
        <f t="shared" si="35"/>
        <v>600</v>
      </c>
      <c r="T65" s="123">
        <v>19</v>
      </c>
      <c r="U65" s="125">
        <f t="shared" si="24"/>
        <v>9.0526315789473681</v>
      </c>
      <c r="V65" s="125">
        <f t="shared" si="24"/>
        <v>18.526315789473685</v>
      </c>
      <c r="W65" s="125">
        <f t="shared" si="24"/>
        <v>18.526315789473685</v>
      </c>
      <c r="X65" s="125">
        <f t="shared" si="24"/>
        <v>31.578947368421051</v>
      </c>
      <c r="Y65" s="125">
        <f t="shared" si="24"/>
        <v>31.578947368421051</v>
      </c>
      <c r="Z65" s="125">
        <f t="shared" si="24"/>
        <v>31.578947368421051</v>
      </c>
    </row>
    <row r="66" spans="2:26" x14ac:dyDescent="0.25">
      <c r="B66" s="133"/>
      <c r="C66" s="134"/>
      <c r="D66" s="133"/>
      <c r="E66" s="160"/>
      <c r="F66" s="160"/>
      <c r="G66" s="160"/>
      <c r="H66" s="160"/>
      <c r="I66" s="160"/>
      <c r="J66" s="160"/>
      <c r="L66" s="246">
        <v>20</v>
      </c>
      <c r="M66" s="247">
        <f t="shared" ref="M66:R66" si="36">M62+M50</f>
        <v>174</v>
      </c>
      <c r="N66" s="247">
        <f t="shared" si="36"/>
        <v>368</v>
      </c>
      <c r="O66" s="247">
        <f t="shared" si="36"/>
        <v>368</v>
      </c>
      <c r="P66" s="247">
        <f t="shared" si="36"/>
        <v>610</v>
      </c>
      <c r="Q66" s="247">
        <f t="shared" si="36"/>
        <v>610</v>
      </c>
      <c r="R66" s="247">
        <f t="shared" si="36"/>
        <v>610</v>
      </c>
      <c r="T66" s="246">
        <v>20</v>
      </c>
      <c r="U66" s="247">
        <f t="shared" si="24"/>
        <v>8.6999999999999993</v>
      </c>
      <c r="V66" s="247">
        <f t="shared" si="24"/>
        <v>18.399999999999999</v>
      </c>
      <c r="W66" s="247">
        <f t="shared" si="24"/>
        <v>18.399999999999999</v>
      </c>
      <c r="X66" s="247">
        <f t="shared" si="24"/>
        <v>30.5</v>
      </c>
      <c r="Y66" s="247">
        <f t="shared" si="24"/>
        <v>30.5</v>
      </c>
      <c r="Z66" s="247">
        <f t="shared" si="24"/>
        <v>30.5</v>
      </c>
    </row>
    <row r="67" spans="2:26" x14ac:dyDescent="0.25">
      <c r="B67" s="133"/>
      <c r="C67" s="134"/>
      <c r="D67" s="133"/>
      <c r="E67" s="160"/>
      <c r="F67" s="160"/>
      <c r="G67" s="160"/>
      <c r="H67" s="160"/>
      <c r="I67" s="160"/>
      <c r="J67" s="160"/>
      <c r="L67" s="123">
        <v>21</v>
      </c>
      <c r="M67" s="124">
        <f>IF(M66+M$47&gt;=M$70,M$70,M66+M$47)</f>
        <v>180</v>
      </c>
      <c r="N67" s="124">
        <f t="shared" ref="N67:R69" si="37">IF(N66+N$47&gt;=N$70,N$70,N66+N$47)</f>
        <v>368</v>
      </c>
      <c r="O67" s="124">
        <f t="shared" si="37"/>
        <v>368</v>
      </c>
      <c r="P67" s="124">
        <f t="shared" si="37"/>
        <v>640</v>
      </c>
      <c r="Q67" s="124">
        <f t="shared" si="37"/>
        <v>640</v>
      </c>
      <c r="R67" s="124">
        <f t="shared" si="37"/>
        <v>640</v>
      </c>
      <c r="T67" s="123">
        <v>21</v>
      </c>
      <c r="U67" s="125">
        <f t="shared" si="24"/>
        <v>8.5714285714285712</v>
      </c>
      <c r="V67" s="125">
        <f t="shared" si="24"/>
        <v>17.523809523809526</v>
      </c>
      <c r="W67" s="125">
        <f t="shared" si="24"/>
        <v>17.523809523809526</v>
      </c>
      <c r="X67" s="125">
        <f t="shared" si="24"/>
        <v>30.476190476190474</v>
      </c>
      <c r="Y67" s="125">
        <f t="shared" si="24"/>
        <v>30.476190476190474</v>
      </c>
      <c r="Z67" s="125">
        <f t="shared" si="24"/>
        <v>30.476190476190474</v>
      </c>
    </row>
    <row r="68" spans="2:26" x14ac:dyDescent="0.25">
      <c r="B68" s="133"/>
      <c r="C68" s="134"/>
      <c r="D68" s="133"/>
      <c r="E68" s="160"/>
      <c r="F68" s="160"/>
      <c r="G68" s="160"/>
      <c r="H68" s="160"/>
      <c r="I68" s="160"/>
      <c r="J68" s="160"/>
      <c r="L68" s="123">
        <v>22</v>
      </c>
      <c r="M68" s="124">
        <f>IF(M67+M$47&gt;=M$70,M$70,M67+M$47)</f>
        <v>180</v>
      </c>
      <c r="N68" s="124">
        <f t="shared" si="37"/>
        <v>368</v>
      </c>
      <c r="O68" s="124">
        <f t="shared" si="37"/>
        <v>368</v>
      </c>
      <c r="P68" s="124">
        <f t="shared" si="37"/>
        <v>640</v>
      </c>
      <c r="Q68" s="124">
        <f t="shared" si="37"/>
        <v>640</v>
      </c>
      <c r="R68" s="124">
        <f t="shared" si="37"/>
        <v>640</v>
      </c>
      <c r="T68" s="123">
        <v>22</v>
      </c>
      <c r="U68" s="125">
        <f t="shared" si="24"/>
        <v>8.1818181818181817</v>
      </c>
      <c r="V68" s="125">
        <f t="shared" si="24"/>
        <v>16.727272727272727</v>
      </c>
      <c r="W68" s="125">
        <f t="shared" si="24"/>
        <v>16.727272727272727</v>
      </c>
      <c r="X68" s="125">
        <f t="shared" si="24"/>
        <v>29.09090909090909</v>
      </c>
      <c r="Y68" s="125">
        <f t="shared" si="24"/>
        <v>29.09090909090909</v>
      </c>
      <c r="Z68" s="125">
        <f t="shared" si="24"/>
        <v>29.09090909090909</v>
      </c>
    </row>
    <row r="69" spans="2:26" x14ac:dyDescent="0.25">
      <c r="B69" s="133"/>
      <c r="C69" s="134"/>
      <c r="D69" s="133"/>
      <c r="E69" s="160"/>
      <c r="F69" s="160"/>
      <c r="G69" s="160"/>
      <c r="H69" s="160"/>
      <c r="I69" s="160"/>
      <c r="J69" s="160"/>
      <c r="L69" s="123">
        <v>23</v>
      </c>
      <c r="M69" s="124">
        <f>IF(M68+M$47&gt;=M$70,M$70,M68+M$47)</f>
        <v>180</v>
      </c>
      <c r="N69" s="124">
        <f t="shared" si="37"/>
        <v>368</v>
      </c>
      <c r="O69" s="124">
        <f t="shared" si="37"/>
        <v>368</v>
      </c>
      <c r="P69" s="124">
        <f t="shared" si="37"/>
        <v>640</v>
      </c>
      <c r="Q69" s="124">
        <f t="shared" si="37"/>
        <v>640</v>
      </c>
      <c r="R69" s="124">
        <f t="shared" si="37"/>
        <v>640</v>
      </c>
      <c r="T69" s="123">
        <v>23</v>
      </c>
      <c r="U69" s="125">
        <f t="shared" si="24"/>
        <v>7.8260869565217392</v>
      </c>
      <c r="V69" s="125">
        <f t="shared" si="24"/>
        <v>16</v>
      </c>
      <c r="W69" s="125">
        <f t="shared" si="24"/>
        <v>16</v>
      </c>
      <c r="X69" s="125">
        <f t="shared" si="24"/>
        <v>27.826086956521738</v>
      </c>
      <c r="Y69" s="125">
        <f t="shared" si="24"/>
        <v>27.826086956521738</v>
      </c>
      <c r="Z69" s="125">
        <f t="shared" si="24"/>
        <v>27.826086956521738</v>
      </c>
    </row>
    <row r="70" spans="2:26" x14ac:dyDescent="0.25">
      <c r="B70" s="133"/>
      <c r="C70" s="134"/>
      <c r="D70" s="133"/>
      <c r="E70" s="160"/>
      <c r="F70" s="160"/>
      <c r="G70" s="160"/>
      <c r="H70" s="160"/>
      <c r="I70" s="160"/>
      <c r="J70" s="160"/>
      <c r="L70" s="241">
        <v>24</v>
      </c>
      <c r="M70" s="242">
        <f t="shared" ref="M70:R70" si="38">E51</f>
        <v>180</v>
      </c>
      <c r="N70" s="242">
        <f t="shared" si="38"/>
        <v>368</v>
      </c>
      <c r="O70" s="242">
        <f t="shared" si="38"/>
        <v>368</v>
      </c>
      <c r="P70" s="242">
        <f t="shared" si="38"/>
        <v>640</v>
      </c>
      <c r="Q70" s="242">
        <f t="shared" si="38"/>
        <v>640</v>
      </c>
      <c r="R70" s="242">
        <f t="shared" si="38"/>
        <v>640</v>
      </c>
      <c r="T70" s="241">
        <v>24</v>
      </c>
      <c r="U70" s="242">
        <f t="shared" si="24"/>
        <v>7.5</v>
      </c>
      <c r="V70" s="242">
        <f t="shared" si="24"/>
        <v>15.333333333333334</v>
      </c>
      <c r="W70" s="242">
        <f t="shared" si="24"/>
        <v>15.333333333333334</v>
      </c>
      <c r="X70" s="242">
        <f t="shared" si="24"/>
        <v>26.666666666666668</v>
      </c>
      <c r="Y70" s="242">
        <f t="shared" si="24"/>
        <v>26.666666666666668</v>
      </c>
      <c r="Z70" s="242">
        <f t="shared" si="24"/>
        <v>26.666666666666668</v>
      </c>
    </row>
    <row r="71" spans="2:26" x14ac:dyDescent="0.25">
      <c r="B71" s="145"/>
      <c r="C71" s="145"/>
      <c r="D71" s="145"/>
      <c r="E71" s="147"/>
      <c r="F71" s="147"/>
      <c r="G71" s="147"/>
      <c r="H71" s="147"/>
      <c r="I71" s="147"/>
      <c r="J71" s="147"/>
    </row>
    <row r="72" spans="2:26" ht="18" x14ac:dyDescent="0.25">
      <c r="B72" s="161" t="s">
        <v>254</v>
      </c>
      <c r="C72" s="162"/>
      <c r="D72" s="162"/>
      <c r="E72" s="163"/>
      <c r="F72" s="163"/>
      <c r="G72" s="163"/>
      <c r="H72" s="163"/>
      <c r="I72" s="163"/>
      <c r="J72" s="164"/>
      <c r="L72" s="165" t="str">
        <f>B72</f>
        <v>External Billing Rates - Non Profit With Labor</v>
      </c>
      <c r="M72" s="166"/>
      <c r="N72" s="166"/>
      <c r="O72" s="166"/>
      <c r="P72" s="166"/>
      <c r="Q72" s="166"/>
      <c r="R72" s="166"/>
      <c r="T72" s="165" t="s">
        <v>231</v>
      </c>
      <c r="U72" s="166"/>
      <c r="V72" s="166"/>
      <c r="W72" s="166"/>
      <c r="X72" s="166"/>
      <c r="Y72" s="166"/>
      <c r="Z72" s="166"/>
    </row>
    <row r="73" spans="2:26" x14ac:dyDescent="0.25">
      <c r="B73" s="167"/>
      <c r="C73" s="168"/>
      <c r="D73" s="169" t="s">
        <v>232</v>
      </c>
      <c r="E73" s="170" t="s">
        <v>233</v>
      </c>
      <c r="F73" s="171"/>
      <c r="G73" s="171"/>
      <c r="H73" s="171"/>
      <c r="I73" s="171"/>
      <c r="J73" s="172"/>
      <c r="L73" s="173"/>
      <c r="M73" s="248" t="str">
        <f t="shared" ref="M73:R73" si="39">E18</f>
        <v>TSQA</v>
      </c>
      <c r="N73" s="248" t="str">
        <f t="shared" si="39"/>
        <v>TSQV</v>
      </c>
      <c r="O73" s="248" t="str">
        <f t="shared" si="39"/>
        <v>OT1</v>
      </c>
      <c r="P73" s="248" t="str">
        <f t="shared" si="39"/>
        <v>QE +</v>
      </c>
      <c r="Q73" s="248" t="str">
        <f t="shared" si="39"/>
        <v>Fusion</v>
      </c>
      <c r="R73" s="248" t="str">
        <f t="shared" si="39"/>
        <v>Lumos</v>
      </c>
      <c r="T73" s="173"/>
      <c r="U73" s="248" t="str">
        <f t="shared" ref="U73:Z73" si="40">E18</f>
        <v>TSQA</v>
      </c>
      <c r="V73" s="248" t="str">
        <f t="shared" si="40"/>
        <v>TSQV</v>
      </c>
      <c r="W73" s="248" t="str">
        <f t="shared" si="40"/>
        <v>OT1</v>
      </c>
      <c r="X73" s="248" t="str">
        <f t="shared" si="40"/>
        <v>QE +</v>
      </c>
      <c r="Y73" s="248" t="str">
        <f t="shared" si="40"/>
        <v>Fusion</v>
      </c>
      <c r="Z73" s="248" t="str">
        <f t="shared" si="40"/>
        <v>Lumos</v>
      </c>
    </row>
    <row r="74" spans="2:26" x14ac:dyDescent="0.25">
      <c r="B74" s="174" t="s">
        <v>234</v>
      </c>
      <c r="C74" s="170" t="s">
        <v>235</v>
      </c>
      <c r="D74" s="169" t="s">
        <v>236</v>
      </c>
      <c r="E74" s="169" t="str">
        <f t="shared" ref="E74:J74" si="41">E18</f>
        <v>TSQA</v>
      </c>
      <c r="F74" s="169" t="str">
        <f t="shared" si="41"/>
        <v>TSQV</v>
      </c>
      <c r="G74" s="169" t="str">
        <f t="shared" si="41"/>
        <v>OT1</v>
      </c>
      <c r="H74" s="169" t="str">
        <f t="shared" si="41"/>
        <v>QE +</v>
      </c>
      <c r="I74" s="175" t="str">
        <f t="shared" si="41"/>
        <v>Fusion</v>
      </c>
      <c r="J74" s="175" t="str">
        <f t="shared" si="41"/>
        <v>Lumos</v>
      </c>
      <c r="L74" s="248" t="s">
        <v>243</v>
      </c>
      <c r="M74" s="173" t="s">
        <v>244</v>
      </c>
      <c r="N74" s="173" t="s">
        <v>244</v>
      </c>
      <c r="O74" s="173" t="s">
        <v>244</v>
      </c>
      <c r="P74" s="173" t="s">
        <v>244</v>
      </c>
      <c r="Q74" s="173" t="s">
        <v>244</v>
      </c>
      <c r="R74" s="173" t="s">
        <v>244</v>
      </c>
      <c r="T74" s="248" t="s">
        <v>243</v>
      </c>
      <c r="U74" s="173" t="s">
        <v>244</v>
      </c>
      <c r="V74" s="173" t="s">
        <v>244</v>
      </c>
      <c r="W74" s="173" t="s">
        <v>244</v>
      </c>
      <c r="X74" s="173" t="s">
        <v>244</v>
      </c>
      <c r="Y74" s="173" t="s">
        <v>244</v>
      </c>
      <c r="Z74" s="173" t="s">
        <v>244</v>
      </c>
    </row>
    <row r="75" spans="2:26" x14ac:dyDescent="0.25">
      <c r="B75" s="176"/>
      <c r="C75" s="177"/>
      <c r="D75" s="177"/>
      <c r="E75" s="178"/>
      <c r="F75" s="178"/>
      <c r="G75" s="178"/>
      <c r="H75" s="178"/>
      <c r="I75" s="179"/>
      <c r="J75" s="179"/>
      <c r="L75" s="123">
        <v>1</v>
      </c>
      <c r="M75" s="159">
        <f t="shared" ref="M75:R75" si="42">E76</f>
        <v>72.568250452731263</v>
      </c>
      <c r="N75" s="159">
        <f t="shared" si="42"/>
        <v>76.917758806947973</v>
      </c>
      <c r="O75" s="159">
        <f t="shared" si="42"/>
        <v>73.383783126978443</v>
      </c>
      <c r="P75" s="159">
        <f t="shared" si="42"/>
        <v>79.688058030454656</v>
      </c>
      <c r="Q75" s="159">
        <f t="shared" si="42"/>
        <v>101.9906475455296</v>
      </c>
      <c r="R75" s="159">
        <f t="shared" si="42"/>
        <v>101.9906475455296</v>
      </c>
      <c r="T75" s="123">
        <v>1</v>
      </c>
      <c r="U75" s="125">
        <f t="shared" ref="U75:Z98" si="43">M75/$T75</f>
        <v>72.568250452731263</v>
      </c>
      <c r="V75" s="125">
        <f t="shared" si="43"/>
        <v>76.917758806947973</v>
      </c>
      <c r="W75" s="125">
        <f t="shared" si="43"/>
        <v>73.383783126978443</v>
      </c>
      <c r="X75" s="125">
        <f t="shared" si="43"/>
        <v>79.688058030454656</v>
      </c>
      <c r="Y75" s="125">
        <f t="shared" si="43"/>
        <v>101.9906475455296</v>
      </c>
      <c r="Z75" s="125">
        <f t="shared" si="43"/>
        <v>101.9906475455296</v>
      </c>
    </row>
    <row r="76" spans="2:26" x14ac:dyDescent="0.25">
      <c r="B76" s="131" t="s">
        <v>245</v>
      </c>
      <c r="C76" s="180" t="str">
        <f>C20</f>
        <v>Hourly Rate</v>
      </c>
      <c r="D76" s="131">
        <v>1</v>
      </c>
      <c r="E76" s="181">
        <v>72.568250452731263</v>
      </c>
      <c r="F76" s="181">
        <v>76.917758806947973</v>
      </c>
      <c r="G76" s="181">
        <v>73.383783126978443</v>
      </c>
      <c r="H76" s="181">
        <v>79.688058030454656</v>
      </c>
      <c r="I76" s="181">
        <v>101.9906475455296</v>
      </c>
      <c r="J76" s="181">
        <v>101.9906475455296</v>
      </c>
      <c r="L76" s="123">
        <v>2</v>
      </c>
      <c r="M76" s="159">
        <f t="shared" ref="M76:R77" si="44">$L76*M$75</f>
        <v>145.13650090546253</v>
      </c>
      <c r="N76" s="159">
        <f t="shared" si="44"/>
        <v>153.83551761389595</v>
      </c>
      <c r="O76" s="159">
        <f t="shared" si="44"/>
        <v>146.76756625395689</v>
      </c>
      <c r="P76" s="159">
        <f t="shared" si="44"/>
        <v>159.37611606090931</v>
      </c>
      <c r="Q76" s="159">
        <f t="shared" si="44"/>
        <v>203.9812950910592</v>
      </c>
      <c r="R76" s="159">
        <f t="shared" si="44"/>
        <v>203.9812950910592</v>
      </c>
      <c r="T76" s="123">
        <v>2</v>
      </c>
      <c r="U76" s="125">
        <f t="shared" si="43"/>
        <v>72.568250452731263</v>
      </c>
      <c r="V76" s="125">
        <f t="shared" si="43"/>
        <v>76.917758806947973</v>
      </c>
      <c r="W76" s="125">
        <f t="shared" si="43"/>
        <v>73.383783126978443</v>
      </c>
      <c r="X76" s="125">
        <f t="shared" si="43"/>
        <v>79.688058030454656</v>
      </c>
      <c r="Y76" s="125">
        <f t="shared" si="43"/>
        <v>101.9906475455296</v>
      </c>
      <c r="Z76" s="125">
        <f t="shared" si="43"/>
        <v>101.9906475455296</v>
      </c>
    </row>
    <row r="77" spans="2:26" x14ac:dyDescent="0.25">
      <c r="B77" s="126" t="s">
        <v>247</v>
      </c>
      <c r="C77" s="182" t="str">
        <f>C21</f>
        <v>Half Day block (10am-2pm or 2pm-6pm) 4hrs</v>
      </c>
      <c r="D77" s="126">
        <v>4</v>
      </c>
      <c r="E77" s="181">
        <v>253.98887658455942</v>
      </c>
      <c r="F77" s="181">
        <v>269.2121558243179</v>
      </c>
      <c r="G77" s="181">
        <v>256.84324094442456</v>
      </c>
      <c r="H77" s="181">
        <v>278.90820310659132</v>
      </c>
      <c r="I77" s="181">
        <v>356.96726640935361</v>
      </c>
      <c r="J77" s="181">
        <v>356.96726640935361</v>
      </c>
      <c r="L77" s="123">
        <v>3</v>
      </c>
      <c r="M77" s="159">
        <f t="shared" si="44"/>
        <v>217.70475135819379</v>
      </c>
      <c r="N77" s="159">
        <f t="shared" si="44"/>
        <v>230.75327642084392</v>
      </c>
      <c r="O77" s="159">
        <f t="shared" si="44"/>
        <v>220.15134938093533</v>
      </c>
      <c r="P77" s="159">
        <f t="shared" si="44"/>
        <v>239.06417409136395</v>
      </c>
      <c r="Q77" s="159">
        <f t="shared" si="44"/>
        <v>305.97194263658878</v>
      </c>
      <c r="R77" s="159">
        <f t="shared" si="44"/>
        <v>305.97194263658878</v>
      </c>
      <c r="T77" s="123">
        <v>3</v>
      </c>
      <c r="U77" s="125">
        <f t="shared" si="43"/>
        <v>72.568250452731263</v>
      </c>
      <c r="V77" s="125">
        <f t="shared" si="43"/>
        <v>76.917758806947973</v>
      </c>
      <c r="W77" s="125">
        <f t="shared" si="43"/>
        <v>73.383783126978443</v>
      </c>
      <c r="X77" s="125">
        <f t="shared" si="43"/>
        <v>79.688058030454656</v>
      </c>
      <c r="Y77" s="125">
        <f t="shared" si="43"/>
        <v>101.9906475455296</v>
      </c>
      <c r="Z77" s="125">
        <f t="shared" si="43"/>
        <v>101.9906475455296</v>
      </c>
    </row>
    <row r="78" spans="2:26" x14ac:dyDescent="0.25">
      <c r="B78" s="126" t="s">
        <v>248</v>
      </c>
      <c r="C78" s="182" t="str">
        <f>C22</f>
        <v>Whole Day block (10am-6pm) 8 hrs</v>
      </c>
      <c r="D78" s="126">
        <v>8</v>
      </c>
      <c r="E78" s="181">
        <v>471.69362794275321</v>
      </c>
      <c r="F78" s="181">
        <v>499.96543224516182</v>
      </c>
      <c r="G78" s="181">
        <v>476.99459032535987</v>
      </c>
      <c r="H78" s="181">
        <v>517.97237719795521</v>
      </c>
      <c r="I78" s="181">
        <v>662.93920904594233</v>
      </c>
      <c r="J78" s="181">
        <v>662.93920904594233</v>
      </c>
      <c r="L78" s="248">
        <v>4</v>
      </c>
      <c r="M78" s="249">
        <f t="shared" ref="M78:R78" si="45">E77</f>
        <v>253.98887658455942</v>
      </c>
      <c r="N78" s="249">
        <f t="shared" si="45"/>
        <v>269.2121558243179</v>
      </c>
      <c r="O78" s="249">
        <f t="shared" si="45"/>
        <v>256.84324094442456</v>
      </c>
      <c r="P78" s="249">
        <f t="shared" si="45"/>
        <v>278.90820310659132</v>
      </c>
      <c r="Q78" s="249">
        <f t="shared" si="45"/>
        <v>356.96726640935361</v>
      </c>
      <c r="R78" s="249">
        <f t="shared" si="45"/>
        <v>356.96726640935361</v>
      </c>
      <c r="T78" s="248">
        <v>4</v>
      </c>
      <c r="U78" s="250">
        <f t="shared" si="43"/>
        <v>63.497219146139855</v>
      </c>
      <c r="V78" s="250">
        <f t="shared" si="43"/>
        <v>67.303038956079476</v>
      </c>
      <c r="W78" s="250">
        <f t="shared" si="43"/>
        <v>64.210810236106141</v>
      </c>
      <c r="X78" s="250">
        <f t="shared" si="43"/>
        <v>69.727050776647829</v>
      </c>
      <c r="Y78" s="250">
        <f t="shared" si="43"/>
        <v>89.241816602338403</v>
      </c>
      <c r="Z78" s="250">
        <f t="shared" si="43"/>
        <v>89.241816602338403</v>
      </c>
    </row>
    <row r="79" spans="2:26" x14ac:dyDescent="0.25">
      <c r="B79" s="126" t="s">
        <v>249</v>
      </c>
      <c r="C79" s="182" t="str">
        <f>C23</f>
        <v>consecutive 24hr block (10am-10am)</v>
      </c>
      <c r="D79" s="186">
        <v>24</v>
      </c>
      <c r="E79" s="181">
        <v>1088.5237567909689</v>
      </c>
      <c r="F79" s="181">
        <v>1153.7663821042197</v>
      </c>
      <c r="G79" s="181">
        <v>1100.7567469046767</v>
      </c>
      <c r="H79" s="181">
        <v>1195.3208704568199</v>
      </c>
      <c r="I79" s="181">
        <v>1529.859713182944</v>
      </c>
      <c r="J79" s="181">
        <v>1529.859713182944</v>
      </c>
      <c r="L79" s="123">
        <v>5</v>
      </c>
      <c r="M79" s="159">
        <f>IF(M78+M$75&gt;=M$82,M$82,M78+M$75)</f>
        <v>326.55712703729068</v>
      </c>
      <c r="N79" s="159">
        <f t="shared" ref="N79:R81" si="46">IF(N78+N$75&gt;=N$82,N$82,N78+N$75)</f>
        <v>346.12991463126588</v>
      </c>
      <c r="O79" s="159">
        <f t="shared" si="46"/>
        <v>330.22702407140298</v>
      </c>
      <c r="P79" s="159">
        <f t="shared" si="46"/>
        <v>358.59626113704599</v>
      </c>
      <c r="Q79" s="159">
        <f t="shared" si="46"/>
        <v>458.95791395488322</v>
      </c>
      <c r="R79" s="159">
        <f t="shared" si="46"/>
        <v>458.95791395488322</v>
      </c>
      <c r="T79" s="123">
        <v>5</v>
      </c>
      <c r="U79" s="125">
        <f t="shared" si="43"/>
        <v>65.311425407458131</v>
      </c>
      <c r="V79" s="125">
        <f t="shared" si="43"/>
        <v>69.225982926253181</v>
      </c>
      <c r="W79" s="125">
        <f t="shared" si="43"/>
        <v>66.045404814280602</v>
      </c>
      <c r="X79" s="125">
        <f t="shared" si="43"/>
        <v>71.7192522274092</v>
      </c>
      <c r="Y79" s="125">
        <f t="shared" si="43"/>
        <v>91.791582790976648</v>
      </c>
      <c r="Z79" s="125">
        <f t="shared" si="43"/>
        <v>91.791582790976648</v>
      </c>
    </row>
    <row r="80" spans="2:26" x14ac:dyDescent="0.25">
      <c r="B80" s="145"/>
      <c r="C80" s="145"/>
      <c r="D80" s="133"/>
      <c r="E80" s="160"/>
      <c r="F80" s="160"/>
      <c r="G80" s="160"/>
      <c r="H80" s="160"/>
      <c r="I80" s="160"/>
      <c r="J80" s="160"/>
      <c r="L80" s="123">
        <v>6</v>
      </c>
      <c r="M80" s="159">
        <f>IF(M79+M$75&gt;=M$82,M$82,M79+M$75)</f>
        <v>399.12537749002195</v>
      </c>
      <c r="N80" s="159">
        <f t="shared" si="46"/>
        <v>423.04767343821385</v>
      </c>
      <c r="O80" s="159">
        <f t="shared" si="46"/>
        <v>403.61080719838139</v>
      </c>
      <c r="P80" s="159">
        <f t="shared" si="46"/>
        <v>438.28431916750066</v>
      </c>
      <c r="Q80" s="159">
        <f t="shared" si="46"/>
        <v>560.94856150041278</v>
      </c>
      <c r="R80" s="159">
        <f t="shared" si="46"/>
        <v>560.94856150041278</v>
      </c>
      <c r="T80" s="123">
        <v>6</v>
      </c>
      <c r="U80" s="125">
        <f t="shared" si="43"/>
        <v>66.520896248336996</v>
      </c>
      <c r="V80" s="125">
        <f t="shared" si="43"/>
        <v>70.507945573035641</v>
      </c>
      <c r="W80" s="125">
        <f t="shared" si="43"/>
        <v>67.268467866396904</v>
      </c>
      <c r="X80" s="125">
        <f t="shared" si="43"/>
        <v>73.047386527916771</v>
      </c>
      <c r="Y80" s="125">
        <f t="shared" si="43"/>
        <v>93.491426916735463</v>
      </c>
      <c r="Z80" s="125">
        <f t="shared" si="43"/>
        <v>93.491426916735463</v>
      </c>
    </row>
    <row r="81" spans="2:26" ht="15.75" x14ac:dyDescent="0.25">
      <c r="C81" s="136" t="str">
        <f>C25</f>
        <v>Enter the number of hours here:</v>
      </c>
      <c r="D81" s="137">
        <v>24</v>
      </c>
      <c r="E81" s="187"/>
      <c r="F81" s="160"/>
      <c r="G81" s="160"/>
      <c r="H81" s="160"/>
      <c r="I81" s="160"/>
      <c r="J81" s="160"/>
      <c r="L81" s="123">
        <v>7</v>
      </c>
      <c r="M81" s="159">
        <f>IF(M80+M$75&gt;=M$82,M$82,M80+M$75)</f>
        <v>471.69362794275321</v>
      </c>
      <c r="N81" s="159">
        <f t="shared" si="46"/>
        <v>499.96543224516182</v>
      </c>
      <c r="O81" s="159">
        <f t="shared" si="46"/>
        <v>476.99459032535987</v>
      </c>
      <c r="P81" s="159">
        <f t="shared" si="46"/>
        <v>517.97237719795521</v>
      </c>
      <c r="Q81" s="159">
        <f t="shared" si="46"/>
        <v>662.93920904594233</v>
      </c>
      <c r="R81" s="159">
        <f t="shared" si="46"/>
        <v>662.93920904594233</v>
      </c>
      <c r="T81" s="123">
        <v>7</v>
      </c>
      <c r="U81" s="125">
        <f t="shared" si="43"/>
        <v>67.384803991821883</v>
      </c>
      <c r="V81" s="125">
        <f t="shared" si="43"/>
        <v>71.423633177880262</v>
      </c>
      <c r="W81" s="125">
        <f t="shared" si="43"/>
        <v>68.142084332194273</v>
      </c>
      <c r="X81" s="125">
        <f t="shared" si="43"/>
        <v>73.996053885422171</v>
      </c>
      <c r="Y81" s="125">
        <f t="shared" si="43"/>
        <v>94.705601292277478</v>
      </c>
      <c r="Z81" s="125">
        <f t="shared" si="43"/>
        <v>94.705601292277478</v>
      </c>
    </row>
    <row r="82" spans="2:26" x14ac:dyDescent="0.25">
      <c r="C82" s="139" t="str">
        <f>C26</f>
        <v>number of 24hr blocks:</v>
      </c>
      <c r="D82" s="140">
        <f>ROUNDDOWN(D81/24,0)</f>
        <v>1</v>
      </c>
      <c r="E82" s="188">
        <f t="shared" ref="E82:J82" si="47">(ROUNDDOWN($D81/24,0))*E79</f>
        <v>1088.5237567909689</v>
      </c>
      <c r="F82" s="188">
        <f t="shared" si="47"/>
        <v>1153.7663821042197</v>
      </c>
      <c r="G82" s="188">
        <f t="shared" si="47"/>
        <v>1100.7567469046767</v>
      </c>
      <c r="H82" s="188">
        <f t="shared" si="47"/>
        <v>1195.3208704568199</v>
      </c>
      <c r="I82" s="188">
        <f t="shared" si="47"/>
        <v>1529.859713182944</v>
      </c>
      <c r="J82" s="188">
        <f t="shared" si="47"/>
        <v>1529.859713182944</v>
      </c>
      <c r="L82" s="248">
        <v>8</v>
      </c>
      <c r="M82" s="249">
        <f t="shared" ref="M82:R82" si="48">E78</f>
        <v>471.69362794275321</v>
      </c>
      <c r="N82" s="249">
        <f t="shared" si="48"/>
        <v>499.96543224516182</v>
      </c>
      <c r="O82" s="249">
        <f t="shared" si="48"/>
        <v>476.99459032535987</v>
      </c>
      <c r="P82" s="249">
        <f t="shared" si="48"/>
        <v>517.97237719795521</v>
      </c>
      <c r="Q82" s="249">
        <f t="shared" si="48"/>
        <v>662.93920904594233</v>
      </c>
      <c r="R82" s="249">
        <f t="shared" si="48"/>
        <v>662.93920904594233</v>
      </c>
      <c r="T82" s="248">
        <v>8</v>
      </c>
      <c r="U82" s="250">
        <f t="shared" si="43"/>
        <v>58.961703492844151</v>
      </c>
      <c r="V82" s="250">
        <f t="shared" si="43"/>
        <v>62.495679030645228</v>
      </c>
      <c r="W82" s="250">
        <f t="shared" si="43"/>
        <v>59.624323790669983</v>
      </c>
      <c r="X82" s="250">
        <f t="shared" si="43"/>
        <v>64.746547149744401</v>
      </c>
      <c r="Y82" s="250">
        <f t="shared" si="43"/>
        <v>82.867401130742792</v>
      </c>
      <c r="Z82" s="250">
        <f t="shared" si="43"/>
        <v>82.867401130742792</v>
      </c>
    </row>
    <row r="83" spans="2:26" ht="15.75" thickBot="1" x14ac:dyDescent="0.3">
      <c r="C83" s="142" t="str">
        <f>C27</f>
        <v>plus n hours:</v>
      </c>
      <c r="D83" s="143">
        <f>D81-(ROUNDDOWN(D81/24,0)*24)</f>
        <v>0</v>
      </c>
      <c r="E83" s="189">
        <f t="shared" ref="E83:J83" si="49">IF($D83=$L75,M75,0)+IF($D83=$L76,M76,0)+IF($D83=$L77,M77,0)+IF($D83=$L78,M78,0)+IF($D83=$L79,M79,0)+IF($D83=$L80,M80,0)+IF($D83=$L81,M81,0)+IF($D83=$L82,M82,0)+IF($D83=$L83,M83,0)+IF($D83=$L84,M84,0)+IF($D83=$L85,M85,0)+IF($D83=$L86,M86,0)+IF($D83=$L87,M87,0)+IF($D83=$L88,M88,0)+IF($D83=$L89,M89,0)+IF($D83=$L90,M90,0)+IF($D83=$L91,M91,0)+IF($D83=$L92,M92,0)+IF($D83=$L93,M93,0)+IF($D83=$L94,M94,0)+IF($D83=$L95,M95,0)+IF($D83=$L96,M96,0)+IF($D83=$L97,M97,0)</f>
        <v>0</v>
      </c>
      <c r="F83" s="189">
        <f t="shared" si="49"/>
        <v>0</v>
      </c>
      <c r="G83" s="189">
        <f t="shared" si="49"/>
        <v>0</v>
      </c>
      <c r="H83" s="189">
        <f t="shared" si="49"/>
        <v>0</v>
      </c>
      <c r="I83" s="189">
        <f t="shared" si="49"/>
        <v>0</v>
      </c>
      <c r="J83" s="189">
        <f t="shared" si="49"/>
        <v>0</v>
      </c>
      <c r="L83" s="123">
        <v>9</v>
      </c>
      <c r="M83" s="159">
        <f t="shared" ref="M83:R89" si="50">IF(M82+M$75&gt;=M$90,M$90,M82+M$75)</f>
        <v>544.26187839548447</v>
      </c>
      <c r="N83" s="159">
        <f t="shared" si="50"/>
        <v>576.88319105210985</v>
      </c>
      <c r="O83" s="159">
        <f t="shared" si="50"/>
        <v>550.37837345233834</v>
      </c>
      <c r="P83" s="159">
        <f t="shared" si="50"/>
        <v>597.66043522840982</v>
      </c>
      <c r="Q83" s="159">
        <f t="shared" si="50"/>
        <v>764.92985659147189</v>
      </c>
      <c r="R83" s="159">
        <f t="shared" si="50"/>
        <v>764.92985659147189</v>
      </c>
      <c r="T83" s="123">
        <v>9</v>
      </c>
      <c r="U83" s="125">
        <f t="shared" si="43"/>
        <v>60.473542043942722</v>
      </c>
      <c r="V83" s="125">
        <f t="shared" si="43"/>
        <v>64.09813233912331</v>
      </c>
      <c r="W83" s="125">
        <f t="shared" si="43"/>
        <v>61.153152605815372</v>
      </c>
      <c r="X83" s="125">
        <f t="shared" si="43"/>
        <v>66.406715025378872</v>
      </c>
      <c r="Y83" s="125">
        <f t="shared" si="43"/>
        <v>84.992206287941315</v>
      </c>
      <c r="Z83" s="125">
        <f t="shared" si="43"/>
        <v>84.992206287941315</v>
      </c>
    </row>
    <row r="84" spans="2:26" ht="15.75" thickBot="1" x14ac:dyDescent="0.3">
      <c r="C84" s="243" t="str">
        <f>C28</f>
        <v>Total cost:</v>
      </c>
      <c r="D84" s="244"/>
      <c r="E84" s="251">
        <f t="shared" ref="E84:J84" si="51">E82+E83</f>
        <v>1088.5237567909689</v>
      </c>
      <c r="F84" s="251">
        <f t="shared" si="51"/>
        <v>1153.7663821042197</v>
      </c>
      <c r="G84" s="251">
        <f t="shared" si="51"/>
        <v>1100.7567469046767</v>
      </c>
      <c r="H84" s="251">
        <f t="shared" si="51"/>
        <v>1195.3208704568199</v>
      </c>
      <c r="I84" s="251">
        <f t="shared" si="51"/>
        <v>1529.859713182944</v>
      </c>
      <c r="J84" s="251">
        <f t="shared" si="51"/>
        <v>1529.859713182944</v>
      </c>
      <c r="L84" s="123">
        <v>10</v>
      </c>
      <c r="M84" s="159">
        <f t="shared" si="50"/>
        <v>616.83012884821574</v>
      </c>
      <c r="N84" s="159">
        <f t="shared" si="50"/>
        <v>653.80094985905771</v>
      </c>
      <c r="O84" s="159">
        <f t="shared" si="50"/>
        <v>623.76215657931675</v>
      </c>
      <c r="P84" s="159">
        <f t="shared" si="50"/>
        <v>677.34849325886444</v>
      </c>
      <c r="Q84" s="159">
        <f t="shared" si="50"/>
        <v>866.92050413700144</v>
      </c>
      <c r="R84" s="159">
        <f t="shared" si="50"/>
        <v>866.92050413700144</v>
      </c>
      <c r="T84" s="123">
        <v>10</v>
      </c>
      <c r="U84" s="125">
        <f t="shared" si="43"/>
        <v>61.683012884821572</v>
      </c>
      <c r="V84" s="125">
        <f t="shared" si="43"/>
        <v>65.380094985905771</v>
      </c>
      <c r="W84" s="125">
        <f t="shared" si="43"/>
        <v>62.376215657931674</v>
      </c>
      <c r="X84" s="125">
        <f t="shared" si="43"/>
        <v>67.734849325886444</v>
      </c>
      <c r="Y84" s="125">
        <f t="shared" si="43"/>
        <v>86.692050413700144</v>
      </c>
      <c r="Z84" s="125">
        <f t="shared" si="43"/>
        <v>86.692050413700144</v>
      </c>
    </row>
    <row r="85" spans="2:26" ht="15.75" thickTop="1" x14ac:dyDescent="0.25">
      <c r="L85" s="123">
        <v>11</v>
      </c>
      <c r="M85" s="159">
        <f t="shared" si="50"/>
        <v>616.83012884821574</v>
      </c>
      <c r="N85" s="159">
        <f t="shared" si="50"/>
        <v>653.80094985905771</v>
      </c>
      <c r="O85" s="159">
        <f t="shared" si="50"/>
        <v>623.76215657931675</v>
      </c>
      <c r="P85" s="159">
        <f t="shared" si="50"/>
        <v>677.34849325886455</v>
      </c>
      <c r="Q85" s="159">
        <f t="shared" si="50"/>
        <v>866.92050413700156</v>
      </c>
      <c r="R85" s="159">
        <f t="shared" si="50"/>
        <v>866.92050413700156</v>
      </c>
      <c r="T85" s="123">
        <v>11</v>
      </c>
      <c r="U85" s="125">
        <f t="shared" si="43"/>
        <v>56.075466258928707</v>
      </c>
      <c r="V85" s="125">
        <f t="shared" si="43"/>
        <v>59.436449987187068</v>
      </c>
      <c r="W85" s="125">
        <f t="shared" si="43"/>
        <v>56.705650598119703</v>
      </c>
      <c r="X85" s="125">
        <f t="shared" si="43"/>
        <v>61.577135750805866</v>
      </c>
      <c r="Y85" s="125">
        <f t="shared" si="43"/>
        <v>78.810954921545601</v>
      </c>
      <c r="Z85" s="125">
        <f t="shared" si="43"/>
        <v>78.810954921545601</v>
      </c>
    </row>
    <row r="86" spans="2:26" x14ac:dyDescent="0.25">
      <c r="L86" s="123">
        <v>12</v>
      </c>
      <c r="M86" s="159">
        <f t="shared" si="50"/>
        <v>616.83012884821574</v>
      </c>
      <c r="N86" s="159">
        <f t="shared" si="50"/>
        <v>653.80094985905771</v>
      </c>
      <c r="O86" s="159">
        <f t="shared" si="50"/>
        <v>623.76215657931675</v>
      </c>
      <c r="P86" s="159">
        <f t="shared" si="50"/>
        <v>677.34849325886455</v>
      </c>
      <c r="Q86" s="159">
        <f t="shared" si="50"/>
        <v>866.92050413700156</v>
      </c>
      <c r="R86" s="159">
        <f t="shared" si="50"/>
        <v>866.92050413700156</v>
      </c>
      <c r="T86" s="123">
        <v>12</v>
      </c>
      <c r="U86" s="125">
        <f t="shared" si="43"/>
        <v>51.402510737351314</v>
      </c>
      <c r="V86" s="125">
        <f t="shared" si="43"/>
        <v>54.483412488254807</v>
      </c>
      <c r="W86" s="125">
        <f t="shared" si="43"/>
        <v>51.980179714943063</v>
      </c>
      <c r="X86" s="125">
        <f t="shared" si="43"/>
        <v>56.445707771572046</v>
      </c>
      <c r="Y86" s="125">
        <f t="shared" si="43"/>
        <v>72.243375344750135</v>
      </c>
      <c r="Z86" s="125">
        <f t="shared" si="43"/>
        <v>72.243375344750135</v>
      </c>
    </row>
    <row r="87" spans="2:26" ht="15" customHeight="1" x14ac:dyDescent="0.25">
      <c r="B87" s="268" t="str">
        <f>B31</f>
        <v>Non-refundable sign up fee of 10% is applied when instrument time is scheduled via the web portal:</v>
      </c>
      <c r="C87" s="268"/>
      <c r="D87" s="268"/>
      <c r="E87" s="267">
        <f t="shared" ref="E87:J87" si="52">(E84/100)*10</f>
        <v>108.85237567909689</v>
      </c>
      <c r="F87" s="267">
        <f t="shared" si="52"/>
        <v>115.37663821042196</v>
      </c>
      <c r="G87" s="267">
        <f t="shared" si="52"/>
        <v>110.07567469046768</v>
      </c>
      <c r="H87" s="267">
        <f t="shared" si="52"/>
        <v>119.53208704568199</v>
      </c>
      <c r="I87" s="267">
        <f t="shared" si="52"/>
        <v>152.98597131829442</v>
      </c>
      <c r="J87" s="267">
        <f t="shared" si="52"/>
        <v>152.98597131829442</v>
      </c>
      <c r="L87" s="123">
        <v>13</v>
      </c>
      <c r="M87" s="159">
        <f t="shared" si="50"/>
        <v>616.83012884821574</v>
      </c>
      <c r="N87" s="159">
        <f t="shared" si="50"/>
        <v>653.80094985905771</v>
      </c>
      <c r="O87" s="159">
        <f t="shared" si="50"/>
        <v>623.76215657931675</v>
      </c>
      <c r="P87" s="159">
        <f t="shared" si="50"/>
        <v>677.34849325886455</v>
      </c>
      <c r="Q87" s="159">
        <f t="shared" si="50"/>
        <v>866.92050413700156</v>
      </c>
      <c r="R87" s="159">
        <f t="shared" si="50"/>
        <v>866.92050413700156</v>
      </c>
      <c r="T87" s="123">
        <v>13</v>
      </c>
      <c r="U87" s="125">
        <f t="shared" si="43"/>
        <v>47.448471449862751</v>
      </c>
      <c r="V87" s="125">
        <f t="shared" si="43"/>
        <v>50.292380758389058</v>
      </c>
      <c r="W87" s="125">
        <f t="shared" si="43"/>
        <v>47.981704352255136</v>
      </c>
      <c r="X87" s="125">
        <f t="shared" si="43"/>
        <v>52.103730250681892</v>
      </c>
      <c r="Y87" s="125">
        <f t="shared" si="43"/>
        <v>66.686192625923198</v>
      </c>
      <c r="Z87" s="125">
        <f t="shared" si="43"/>
        <v>66.686192625923198</v>
      </c>
    </row>
    <row r="88" spans="2:26" x14ac:dyDescent="0.25">
      <c r="B88" s="268"/>
      <c r="C88" s="268"/>
      <c r="D88" s="268"/>
      <c r="E88" s="267"/>
      <c r="F88" s="267"/>
      <c r="G88" s="267"/>
      <c r="H88" s="267"/>
      <c r="I88" s="267"/>
      <c r="J88" s="267"/>
      <c r="L88" s="123">
        <v>14</v>
      </c>
      <c r="M88" s="159">
        <f t="shared" si="50"/>
        <v>616.83012884821574</v>
      </c>
      <c r="N88" s="159">
        <f t="shared" si="50"/>
        <v>653.80094985905771</v>
      </c>
      <c r="O88" s="159">
        <f t="shared" si="50"/>
        <v>623.76215657931675</v>
      </c>
      <c r="P88" s="159">
        <f t="shared" si="50"/>
        <v>677.34849325886455</v>
      </c>
      <c r="Q88" s="159">
        <f t="shared" si="50"/>
        <v>866.92050413700156</v>
      </c>
      <c r="R88" s="159">
        <f t="shared" si="50"/>
        <v>866.92050413700156</v>
      </c>
      <c r="T88" s="123">
        <v>14</v>
      </c>
      <c r="U88" s="125">
        <f t="shared" si="43"/>
        <v>44.059294917729694</v>
      </c>
      <c r="V88" s="125">
        <f t="shared" si="43"/>
        <v>46.700067847075552</v>
      </c>
      <c r="W88" s="125">
        <f t="shared" si="43"/>
        <v>44.554439755665484</v>
      </c>
      <c r="X88" s="125">
        <f t="shared" si="43"/>
        <v>48.38203523277604</v>
      </c>
      <c r="Y88" s="125">
        <f t="shared" si="43"/>
        <v>61.92289315264297</v>
      </c>
      <c r="Z88" s="125">
        <f t="shared" si="43"/>
        <v>61.92289315264297</v>
      </c>
    </row>
    <row r="89" spans="2:26" ht="15" customHeight="1" x14ac:dyDescent="0.25">
      <c r="B89" s="268" t="str">
        <f>B33</f>
        <v>The remaining 90% of the total cost will be applied only if instrument time is used, i.e. not canceled by user:</v>
      </c>
      <c r="C89" s="268"/>
      <c r="D89" s="268"/>
      <c r="E89" s="267">
        <f t="shared" ref="E89:J89" si="53">(E84/100)*90</f>
        <v>979.67138111187205</v>
      </c>
      <c r="F89" s="267">
        <f t="shared" si="53"/>
        <v>1038.3897438937977</v>
      </c>
      <c r="G89" s="267">
        <f t="shared" si="53"/>
        <v>990.68107221420905</v>
      </c>
      <c r="H89" s="267">
        <f t="shared" si="53"/>
        <v>1075.788783411138</v>
      </c>
      <c r="I89" s="267">
        <f t="shared" si="53"/>
        <v>1376.8737418646497</v>
      </c>
      <c r="J89" s="267">
        <f t="shared" si="53"/>
        <v>1376.8737418646497</v>
      </c>
      <c r="L89" s="123">
        <v>15</v>
      </c>
      <c r="M89" s="159">
        <f t="shared" si="50"/>
        <v>616.83012884821574</v>
      </c>
      <c r="N89" s="159">
        <f t="shared" si="50"/>
        <v>653.80094985905771</v>
      </c>
      <c r="O89" s="159">
        <f t="shared" si="50"/>
        <v>623.76215657931675</v>
      </c>
      <c r="P89" s="159">
        <f t="shared" si="50"/>
        <v>677.34849325886455</v>
      </c>
      <c r="Q89" s="159">
        <f t="shared" si="50"/>
        <v>866.92050413700156</v>
      </c>
      <c r="R89" s="159">
        <f t="shared" si="50"/>
        <v>866.92050413700156</v>
      </c>
      <c r="T89" s="123">
        <v>15</v>
      </c>
      <c r="U89" s="125">
        <f t="shared" si="43"/>
        <v>41.122008589881048</v>
      </c>
      <c r="V89" s="125">
        <f t="shared" si="43"/>
        <v>43.58672999060385</v>
      </c>
      <c r="W89" s="125">
        <f t="shared" si="43"/>
        <v>41.584143771954452</v>
      </c>
      <c r="X89" s="125">
        <f t="shared" si="43"/>
        <v>45.156566217257634</v>
      </c>
      <c r="Y89" s="125">
        <f t="shared" si="43"/>
        <v>57.794700275800103</v>
      </c>
      <c r="Z89" s="125">
        <f t="shared" si="43"/>
        <v>57.794700275800103</v>
      </c>
    </row>
    <row r="90" spans="2:26" x14ac:dyDescent="0.25">
      <c r="B90" s="268"/>
      <c r="C90" s="268"/>
      <c r="D90" s="268"/>
      <c r="E90" s="267"/>
      <c r="F90" s="267"/>
      <c r="G90" s="267"/>
      <c r="H90" s="267"/>
      <c r="I90" s="267"/>
      <c r="J90" s="267"/>
      <c r="L90" s="246">
        <v>16</v>
      </c>
      <c r="M90" s="247">
        <v>616.83012884821574</v>
      </c>
      <c r="N90" s="247">
        <v>653.80094985905771</v>
      </c>
      <c r="O90" s="247">
        <v>623.76215657931675</v>
      </c>
      <c r="P90" s="247">
        <v>677.34849325886455</v>
      </c>
      <c r="Q90" s="247">
        <v>866.92050413700156</v>
      </c>
      <c r="R90" s="247">
        <v>866.92050413700156</v>
      </c>
      <c r="T90" s="246">
        <v>16</v>
      </c>
      <c r="U90" s="247">
        <f t="shared" si="43"/>
        <v>38.551883053013484</v>
      </c>
      <c r="V90" s="247">
        <f t="shared" si="43"/>
        <v>40.862559366191107</v>
      </c>
      <c r="W90" s="247">
        <f t="shared" si="43"/>
        <v>38.985134786207297</v>
      </c>
      <c r="X90" s="247">
        <f t="shared" si="43"/>
        <v>42.334280828679034</v>
      </c>
      <c r="Y90" s="247">
        <f t="shared" si="43"/>
        <v>54.182531508562597</v>
      </c>
      <c r="Z90" s="247">
        <f t="shared" si="43"/>
        <v>54.182531508562597</v>
      </c>
    </row>
    <row r="91" spans="2:26" x14ac:dyDescent="0.25">
      <c r="B91" s="190"/>
      <c r="C91" s="190"/>
      <c r="D91" s="190"/>
      <c r="E91" s="190"/>
      <c r="F91" s="190"/>
      <c r="G91" s="190"/>
      <c r="H91" s="190"/>
      <c r="I91" s="190"/>
      <c r="J91" s="190"/>
      <c r="L91" s="123">
        <v>17</v>
      </c>
      <c r="M91" s="124">
        <f>IF(M90+M$75&gt;=M$94,M$94,M90+M$75)</f>
        <v>689.398379300947</v>
      </c>
      <c r="N91" s="124">
        <f t="shared" ref="N91:R93" si="54">IF(N90+N$75&gt;=N$94,N$94,N90+N$75)</f>
        <v>730.71870866600568</v>
      </c>
      <c r="O91" s="124">
        <f t="shared" si="54"/>
        <v>697.14593970629517</v>
      </c>
      <c r="P91" s="124">
        <f t="shared" si="54"/>
        <v>757.03655128931916</v>
      </c>
      <c r="Q91" s="124">
        <f t="shared" si="54"/>
        <v>968.91115168253111</v>
      </c>
      <c r="R91" s="124">
        <f t="shared" si="54"/>
        <v>968.91115168253111</v>
      </c>
      <c r="T91" s="123">
        <v>17</v>
      </c>
      <c r="U91" s="125">
        <f t="shared" si="43"/>
        <v>40.552845841232177</v>
      </c>
      <c r="V91" s="125">
        <f t="shared" si="43"/>
        <v>42.983453450941511</v>
      </c>
      <c r="W91" s="125">
        <f t="shared" si="43"/>
        <v>41.008584688605595</v>
      </c>
      <c r="X91" s="125">
        <f t="shared" si="43"/>
        <v>44.531561840548186</v>
      </c>
      <c r="Y91" s="125">
        <f t="shared" si="43"/>
        <v>56.994773628384181</v>
      </c>
      <c r="Z91" s="125">
        <f t="shared" si="43"/>
        <v>56.994773628384181</v>
      </c>
    </row>
    <row r="92" spans="2:26" x14ac:dyDescent="0.25">
      <c r="B92" s="190"/>
      <c r="C92" s="190"/>
      <c r="D92" s="190"/>
      <c r="E92" s="190"/>
      <c r="F92" s="190"/>
      <c r="G92" s="190"/>
      <c r="H92" s="190"/>
      <c r="I92" s="190"/>
      <c r="J92" s="190"/>
      <c r="L92" s="123">
        <v>18</v>
      </c>
      <c r="M92" s="124">
        <f>IF(M91+M$75&gt;=M$94,M$94,M91+M$75)</f>
        <v>761.96662975367826</v>
      </c>
      <c r="N92" s="124">
        <f t="shared" si="54"/>
        <v>807.63646747295365</v>
      </c>
      <c r="O92" s="124">
        <f t="shared" si="54"/>
        <v>770.52972283327358</v>
      </c>
      <c r="P92" s="124">
        <f t="shared" si="54"/>
        <v>836.72460931977378</v>
      </c>
      <c r="Q92" s="124">
        <f t="shared" si="54"/>
        <v>1070.9017992280608</v>
      </c>
      <c r="R92" s="124">
        <f t="shared" si="54"/>
        <v>1070.9017992280608</v>
      </c>
      <c r="T92" s="123">
        <v>18</v>
      </c>
      <c r="U92" s="125">
        <f t="shared" si="43"/>
        <v>42.331479430759906</v>
      </c>
      <c r="V92" s="125">
        <f t="shared" si="43"/>
        <v>44.868692637386317</v>
      </c>
      <c r="W92" s="125">
        <f t="shared" si="43"/>
        <v>42.807206824070754</v>
      </c>
      <c r="X92" s="125">
        <f t="shared" si="43"/>
        <v>46.484700517765212</v>
      </c>
      <c r="Y92" s="125">
        <f t="shared" si="43"/>
        <v>59.494544401558933</v>
      </c>
      <c r="Z92" s="125">
        <f t="shared" si="43"/>
        <v>59.494544401558933</v>
      </c>
    </row>
    <row r="93" spans="2:26" x14ac:dyDescent="0.25">
      <c r="B93" s="190"/>
      <c r="C93" s="190"/>
      <c r="D93" s="190"/>
      <c r="E93" s="190"/>
      <c r="F93" s="190"/>
      <c r="G93" s="190"/>
      <c r="H93" s="190"/>
      <c r="I93" s="190"/>
      <c r="J93" s="190"/>
      <c r="L93" s="123">
        <v>19</v>
      </c>
      <c r="M93" s="124">
        <f>IF(M92+M$75&gt;=M$94,M$94,M92+M$75)</f>
        <v>834.53488020640953</v>
      </c>
      <c r="N93" s="124">
        <f t="shared" si="54"/>
        <v>884.55422627990163</v>
      </c>
      <c r="O93" s="124">
        <f t="shared" si="54"/>
        <v>843.913505960252</v>
      </c>
      <c r="P93" s="124">
        <f t="shared" si="54"/>
        <v>916.41266735022839</v>
      </c>
      <c r="Q93" s="124">
        <f t="shared" si="54"/>
        <v>1172.8924467735903</v>
      </c>
      <c r="R93" s="124">
        <f t="shared" si="54"/>
        <v>1172.8924467735903</v>
      </c>
      <c r="T93" s="123">
        <v>19</v>
      </c>
      <c r="U93" s="125">
        <f t="shared" si="43"/>
        <v>43.922888431916292</v>
      </c>
      <c r="V93" s="125">
        <f t="shared" si="43"/>
        <v>46.55548559367903</v>
      </c>
      <c r="W93" s="125">
        <f t="shared" si="43"/>
        <v>44.416500313697476</v>
      </c>
      <c r="X93" s="125">
        <f t="shared" si="43"/>
        <v>48.232245650012018</v>
      </c>
      <c r="Y93" s="125">
        <f t="shared" si="43"/>
        <v>61.731181409136333</v>
      </c>
      <c r="Z93" s="125">
        <f t="shared" si="43"/>
        <v>61.731181409136333</v>
      </c>
    </row>
    <row r="94" spans="2:26" x14ac:dyDescent="0.25">
      <c r="B94" s="190"/>
      <c r="C94" s="190"/>
      <c r="D94" s="190"/>
      <c r="E94" s="190"/>
      <c r="F94" s="190"/>
      <c r="G94" s="190"/>
      <c r="H94" s="190"/>
      <c r="I94" s="190"/>
      <c r="J94" s="190"/>
      <c r="L94" s="246">
        <v>20</v>
      </c>
      <c r="M94" s="247">
        <f t="shared" ref="M94:R94" si="55">M90+M78</f>
        <v>870.81900543277516</v>
      </c>
      <c r="N94" s="247">
        <f t="shared" si="55"/>
        <v>923.01310568337567</v>
      </c>
      <c r="O94" s="247">
        <f t="shared" si="55"/>
        <v>880.60539752374132</v>
      </c>
      <c r="P94" s="247">
        <f t="shared" si="55"/>
        <v>956.25669636545581</v>
      </c>
      <c r="Q94" s="247">
        <f t="shared" si="55"/>
        <v>1223.8877705463551</v>
      </c>
      <c r="R94" s="247">
        <f t="shared" si="55"/>
        <v>1223.8877705463551</v>
      </c>
      <c r="T94" s="246">
        <v>20</v>
      </c>
      <c r="U94" s="247">
        <f t="shared" si="43"/>
        <v>43.540950271638756</v>
      </c>
      <c r="V94" s="247">
        <f t="shared" si="43"/>
        <v>46.150655284168785</v>
      </c>
      <c r="W94" s="247">
        <f t="shared" si="43"/>
        <v>44.030269876187063</v>
      </c>
      <c r="X94" s="247">
        <f t="shared" si="43"/>
        <v>47.81283481827279</v>
      </c>
      <c r="Y94" s="247">
        <f t="shared" si="43"/>
        <v>61.194388527317756</v>
      </c>
      <c r="Z94" s="247">
        <f t="shared" si="43"/>
        <v>61.194388527317756</v>
      </c>
    </row>
    <row r="95" spans="2:26" x14ac:dyDescent="0.25">
      <c r="L95" s="123">
        <v>21</v>
      </c>
      <c r="M95" s="159">
        <f t="shared" ref="M95:R96" si="56">IF(M94+M$75&gt;=M$98,M$98,M94+M$75)</f>
        <v>943.38725588550642</v>
      </c>
      <c r="N95" s="159">
        <f t="shared" si="56"/>
        <v>999.93086449032364</v>
      </c>
      <c r="O95" s="159">
        <f t="shared" si="56"/>
        <v>953.98918065071973</v>
      </c>
      <c r="P95" s="159">
        <f t="shared" si="56"/>
        <v>1035.9447543959104</v>
      </c>
      <c r="Q95" s="159">
        <f t="shared" si="56"/>
        <v>1325.8784180918847</v>
      </c>
      <c r="R95" s="159">
        <f t="shared" si="56"/>
        <v>1325.8784180918847</v>
      </c>
      <c r="T95" s="123">
        <v>21</v>
      </c>
      <c r="U95" s="125">
        <f t="shared" si="43"/>
        <v>44.923202661214589</v>
      </c>
      <c r="V95" s="125">
        <f t="shared" si="43"/>
        <v>47.615755451920172</v>
      </c>
      <c r="W95" s="125">
        <f t="shared" si="43"/>
        <v>45.428056221462846</v>
      </c>
      <c r="X95" s="125">
        <f t="shared" si="43"/>
        <v>49.330702590281447</v>
      </c>
      <c r="Y95" s="125">
        <f t="shared" si="43"/>
        <v>63.137067528184986</v>
      </c>
      <c r="Z95" s="125">
        <f t="shared" si="43"/>
        <v>63.137067528184986</v>
      </c>
    </row>
    <row r="96" spans="2:26" x14ac:dyDescent="0.25">
      <c r="L96" s="123">
        <v>22</v>
      </c>
      <c r="M96" s="159">
        <f t="shared" si="56"/>
        <v>1015.9555063382377</v>
      </c>
      <c r="N96" s="159">
        <f t="shared" si="56"/>
        <v>1076.8486232972716</v>
      </c>
      <c r="O96" s="159">
        <f t="shared" si="56"/>
        <v>1027.3729637776983</v>
      </c>
      <c r="P96" s="159">
        <f t="shared" si="56"/>
        <v>1115.632812426365</v>
      </c>
      <c r="Q96" s="159">
        <f t="shared" si="56"/>
        <v>1427.8690656374142</v>
      </c>
      <c r="R96" s="159">
        <f t="shared" si="56"/>
        <v>1427.8690656374142</v>
      </c>
      <c r="T96" s="123">
        <v>22</v>
      </c>
      <c r="U96" s="125">
        <f t="shared" si="43"/>
        <v>46.179795742647165</v>
      </c>
      <c r="V96" s="125">
        <f t="shared" si="43"/>
        <v>48.947664695330531</v>
      </c>
      <c r="W96" s="125">
        <f t="shared" si="43"/>
        <v>46.69877108080447</v>
      </c>
      <c r="X96" s="125">
        <f t="shared" si="43"/>
        <v>50.710582383016593</v>
      </c>
      <c r="Y96" s="125">
        <f t="shared" si="43"/>
        <v>64.903139347155189</v>
      </c>
      <c r="Z96" s="125">
        <f t="shared" si="43"/>
        <v>64.903139347155189</v>
      </c>
    </row>
    <row r="97" spans="2:26" x14ac:dyDescent="0.25">
      <c r="L97" s="123">
        <v>23</v>
      </c>
      <c r="M97" s="159">
        <f t="shared" ref="M97:R97" si="57">ROUNDUP(IF(M96+M$75&gt;=M$98,M$98,M96+M$75),0)</f>
        <v>1089</v>
      </c>
      <c r="N97" s="159">
        <f t="shared" si="57"/>
        <v>1154</v>
      </c>
      <c r="O97" s="159">
        <f t="shared" si="57"/>
        <v>1101</v>
      </c>
      <c r="P97" s="159">
        <f t="shared" si="57"/>
        <v>1196</v>
      </c>
      <c r="Q97" s="159">
        <f t="shared" si="57"/>
        <v>1530</v>
      </c>
      <c r="R97" s="159">
        <f t="shared" si="57"/>
        <v>1530</v>
      </c>
      <c r="T97" s="123">
        <v>23</v>
      </c>
      <c r="U97" s="125">
        <f t="shared" si="43"/>
        <v>47.347826086956523</v>
      </c>
      <c r="V97" s="125">
        <f t="shared" si="43"/>
        <v>50.173913043478258</v>
      </c>
      <c r="W97" s="125">
        <f t="shared" si="43"/>
        <v>47.869565217391305</v>
      </c>
      <c r="X97" s="125">
        <f t="shared" si="43"/>
        <v>52</v>
      </c>
      <c r="Y97" s="125">
        <f t="shared" si="43"/>
        <v>66.521739130434781</v>
      </c>
      <c r="Z97" s="125">
        <f t="shared" si="43"/>
        <v>66.521739130434781</v>
      </c>
    </row>
    <row r="98" spans="2:26" x14ac:dyDescent="0.25">
      <c r="L98" s="248">
        <v>24</v>
      </c>
      <c r="M98" s="249">
        <f t="shared" ref="M98:R98" si="58">E79</f>
        <v>1088.5237567909689</v>
      </c>
      <c r="N98" s="249">
        <f t="shared" si="58"/>
        <v>1153.7663821042197</v>
      </c>
      <c r="O98" s="249">
        <f t="shared" si="58"/>
        <v>1100.7567469046767</v>
      </c>
      <c r="P98" s="249">
        <f t="shared" si="58"/>
        <v>1195.3208704568199</v>
      </c>
      <c r="Q98" s="249">
        <f t="shared" si="58"/>
        <v>1529.859713182944</v>
      </c>
      <c r="R98" s="249">
        <f t="shared" si="58"/>
        <v>1529.859713182944</v>
      </c>
      <c r="S98" s="252"/>
      <c r="T98" s="248">
        <v>24</v>
      </c>
      <c r="U98" s="250">
        <f t="shared" si="43"/>
        <v>45.355156532957039</v>
      </c>
      <c r="V98" s="250">
        <f t="shared" si="43"/>
        <v>48.07359925434249</v>
      </c>
      <c r="W98" s="250">
        <f t="shared" si="43"/>
        <v>45.86486445436153</v>
      </c>
      <c r="X98" s="250">
        <f t="shared" si="43"/>
        <v>49.805036269034161</v>
      </c>
      <c r="Y98" s="250">
        <f t="shared" si="43"/>
        <v>63.744154715956</v>
      </c>
      <c r="Z98" s="250">
        <f t="shared" si="43"/>
        <v>63.744154715956</v>
      </c>
    </row>
    <row r="100" spans="2:26" ht="18" x14ac:dyDescent="0.25">
      <c r="B100" s="161" t="s">
        <v>255</v>
      </c>
      <c r="C100" s="191"/>
      <c r="D100" s="192"/>
      <c r="E100" s="193"/>
      <c r="F100" s="163"/>
      <c r="G100" s="163"/>
      <c r="H100" s="163"/>
      <c r="I100" s="163"/>
      <c r="J100" s="164"/>
      <c r="L100" s="165" t="str">
        <f>B100</f>
        <v>External Billing Rates - Commercial With Labor</v>
      </c>
      <c r="M100" s="166"/>
      <c r="N100" s="166"/>
      <c r="O100" s="166"/>
      <c r="P100" s="166"/>
      <c r="Q100" s="166"/>
      <c r="R100" s="166"/>
      <c r="T100" s="165" t="s">
        <v>231</v>
      </c>
      <c r="U100" s="166"/>
      <c r="V100" s="166"/>
      <c r="W100" s="166"/>
      <c r="X100" s="166"/>
      <c r="Y100" s="166"/>
      <c r="Z100" s="166"/>
    </row>
    <row r="101" spans="2:26" x14ac:dyDescent="0.25">
      <c r="B101" s="167"/>
      <c r="C101" s="168"/>
      <c r="D101" s="169" t="s">
        <v>232</v>
      </c>
      <c r="E101" s="170" t="s">
        <v>233</v>
      </c>
      <c r="F101" s="171"/>
      <c r="G101" s="171"/>
      <c r="H101" s="171"/>
      <c r="I101" s="171"/>
      <c r="J101" s="172"/>
      <c r="L101" s="173"/>
      <c r="M101" s="173" t="str">
        <f t="shared" ref="M101:R101" si="59">E18</f>
        <v>TSQA</v>
      </c>
      <c r="N101" s="173" t="str">
        <f t="shared" si="59"/>
        <v>TSQV</v>
      </c>
      <c r="O101" s="173" t="str">
        <f t="shared" si="59"/>
        <v>OT1</v>
      </c>
      <c r="P101" s="173" t="str">
        <f t="shared" si="59"/>
        <v>QE +</v>
      </c>
      <c r="Q101" s="173" t="str">
        <f t="shared" si="59"/>
        <v>Fusion</v>
      </c>
      <c r="R101" s="173" t="str">
        <f t="shared" si="59"/>
        <v>Lumos</v>
      </c>
      <c r="T101" s="173"/>
      <c r="U101" s="173" t="str">
        <f t="shared" ref="U101:Z101" si="60">E18</f>
        <v>TSQA</v>
      </c>
      <c r="V101" s="173" t="str">
        <f t="shared" si="60"/>
        <v>TSQV</v>
      </c>
      <c r="W101" s="173" t="str">
        <f t="shared" si="60"/>
        <v>OT1</v>
      </c>
      <c r="X101" s="173" t="str">
        <f t="shared" si="60"/>
        <v>QE +</v>
      </c>
      <c r="Y101" s="173" t="str">
        <f t="shared" si="60"/>
        <v>Fusion</v>
      </c>
      <c r="Z101" s="173" t="str">
        <f t="shared" si="60"/>
        <v>Lumos</v>
      </c>
    </row>
    <row r="102" spans="2:26" x14ac:dyDescent="0.25">
      <c r="B102" s="194"/>
      <c r="C102" s="195"/>
      <c r="D102" s="196" t="s">
        <v>236</v>
      </c>
      <c r="E102" s="196" t="str">
        <f t="shared" ref="E102:J102" si="61">E18</f>
        <v>TSQA</v>
      </c>
      <c r="F102" s="196" t="str">
        <f t="shared" si="61"/>
        <v>TSQV</v>
      </c>
      <c r="G102" s="196" t="str">
        <f t="shared" si="61"/>
        <v>OT1</v>
      </c>
      <c r="H102" s="196" t="str">
        <f t="shared" si="61"/>
        <v>QE +</v>
      </c>
      <c r="I102" s="197" t="str">
        <f t="shared" si="61"/>
        <v>Fusion</v>
      </c>
      <c r="J102" s="197" t="str">
        <f t="shared" si="61"/>
        <v>Lumos</v>
      </c>
      <c r="L102" s="173" t="s">
        <v>243</v>
      </c>
      <c r="M102" s="173" t="s">
        <v>244</v>
      </c>
      <c r="N102" s="173" t="s">
        <v>244</v>
      </c>
      <c r="O102" s="173" t="s">
        <v>244</v>
      </c>
      <c r="P102" s="173" t="s">
        <v>244</v>
      </c>
      <c r="Q102" s="173" t="s">
        <v>244</v>
      </c>
      <c r="R102" s="173" t="s">
        <v>244</v>
      </c>
      <c r="T102" s="173" t="s">
        <v>243</v>
      </c>
      <c r="U102" s="173" t="s">
        <v>244</v>
      </c>
      <c r="V102" s="173" t="s">
        <v>244</v>
      </c>
      <c r="W102" s="173" t="s">
        <v>244</v>
      </c>
      <c r="X102" s="173" t="s">
        <v>244</v>
      </c>
      <c r="Y102" s="173" t="s">
        <v>244</v>
      </c>
      <c r="Z102" s="173" t="s">
        <v>244</v>
      </c>
    </row>
    <row r="103" spans="2:26" x14ac:dyDescent="0.25">
      <c r="B103" s="156"/>
      <c r="C103" s="157"/>
      <c r="D103" s="157"/>
      <c r="E103" s="198"/>
      <c r="F103" s="198"/>
      <c r="G103" s="198"/>
      <c r="H103" s="199"/>
      <c r="I103" s="199"/>
      <c r="J103" s="199"/>
      <c r="L103" s="123">
        <v>1</v>
      </c>
      <c r="M103" s="159">
        <f t="shared" ref="M103:R103" si="62">E104</f>
        <v>152.70575045273125</v>
      </c>
      <c r="N103" s="159">
        <f t="shared" si="62"/>
        <v>157.05525880694799</v>
      </c>
      <c r="O103" s="159">
        <f t="shared" si="62"/>
        <v>158.86378312697843</v>
      </c>
      <c r="P103" s="159">
        <f t="shared" si="62"/>
        <v>218.59305803045467</v>
      </c>
      <c r="Q103" s="159">
        <f t="shared" si="62"/>
        <v>294.3206475455296</v>
      </c>
      <c r="R103" s="159">
        <f t="shared" si="62"/>
        <v>294.3206475455296</v>
      </c>
      <c r="T103" s="123">
        <v>1</v>
      </c>
      <c r="U103" s="125">
        <f t="shared" ref="U103:Z126" si="63">M103/$T103</f>
        <v>152.70575045273125</v>
      </c>
      <c r="V103" s="125">
        <f t="shared" si="63"/>
        <v>157.05525880694799</v>
      </c>
      <c r="W103" s="125">
        <f t="shared" si="63"/>
        <v>158.86378312697843</v>
      </c>
      <c r="X103" s="125">
        <f t="shared" si="63"/>
        <v>218.59305803045467</v>
      </c>
      <c r="Y103" s="125">
        <f t="shared" si="63"/>
        <v>294.3206475455296</v>
      </c>
      <c r="Z103" s="125">
        <f t="shared" si="63"/>
        <v>294.3206475455296</v>
      </c>
    </row>
    <row r="104" spans="2:26" x14ac:dyDescent="0.25">
      <c r="B104" s="126" t="s">
        <v>245</v>
      </c>
      <c r="C104" s="200" t="str">
        <f>C20</f>
        <v>Hourly Rate</v>
      </c>
      <c r="D104" s="126">
        <v>1</v>
      </c>
      <c r="E104" s="183">
        <v>152.70575045273125</v>
      </c>
      <c r="F104" s="183">
        <v>157.05525880694799</v>
      </c>
      <c r="G104" s="183">
        <v>158.86378312697843</v>
      </c>
      <c r="H104" s="183">
        <v>218.59305803045467</v>
      </c>
      <c r="I104" s="183">
        <v>294.3206475455296</v>
      </c>
      <c r="J104" s="183">
        <v>294.3206475455296</v>
      </c>
      <c r="L104" s="123">
        <v>2</v>
      </c>
      <c r="M104" s="159">
        <f t="shared" ref="M104:R105" si="64">$L104*M$103</f>
        <v>305.4115009054625</v>
      </c>
      <c r="N104" s="159">
        <f t="shared" si="64"/>
        <v>314.11051761389598</v>
      </c>
      <c r="O104" s="159">
        <f t="shared" si="64"/>
        <v>317.72756625395687</v>
      </c>
      <c r="P104" s="159">
        <f t="shared" si="64"/>
        <v>437.18611606090934</v>
      </c>
      <c r="Q104" s="159">
        <f t="shared" si="64"/>
        <v>588.64129509105919</v>
      </c>
      <c r="R104" s="159">
        <f t="shared" si="64"/>
        <v>588.64129509105919</v>
      </c>
      <c r="T104" s="123">
        <v>2</v>
      </c>
      <c r="U104" s="125">
        <f t="shared" si="63"/>
        <v>152.70575045273125</v>
      </c>
      <c r="V104" s="125">
        <f t="shared" si="63"/>
        <v>157.05525880694799</v>
      </c>
      <c r="W104" s="125">
        <f t="shared" si="63"/>
        <v>158.86378312697843</v>
      </c>
      <c r="X104" s="125">
        <f t="shared" si="63"/>
        <v>218.59305803045467</v>
      </c>
      <c r="Y104" s="125">
        <f t="shared" si="63"/>
        <v>294.3206475455296</v>
      </c>
      <c r="Z104" s="125">
        <f t="shared" si="63"/>
        <v>294.3206475455296</v>
      </c>
    </row>
    <row r="105" spans="2:26" x14ac:dyDescent="0.25">
      <c r="B105" s="126" t="s">
        <v>247</v>
      </c>
      <c r="C105" s="200" t="str">
        <f>C21</f>
        <v>Half Day block (10am-2pm or 2pm-6pm) 4hrs</v>
      </c>
      <c r="D105" s="126">
        <v>4</v>
      </c>
      <c r="E105" s="183">
        <v>534.47012658455935</v>
      </c>
      <c r="F105" s="183">
        <v>549.69340582431801</v>
      </c>
      <c r="G105" s="183">
        <v>556.02324094442451</v>
      </c>
      <c r="H105" s="183">
        <v>765.07570310659139</v>
      </c>
      <c r="I105" s="183">
        <v>1030.1222664093536</v>
      </c>
      <c r="J105" s="183">
        <v>1030.1222664093536</v>
      </c>
      <c r="L105" s="123">
        <v>3</v>
      </c>
      <c r="M105" s="159">
        <f t="shared" si="64"/>
        <v>458.11725135819376</v>
      </c>
      <c r="N105" s="159">
        <f t="shared" si="64"/>
        <v>471.16577642084394</v>
      </c>
      <c r="O105" s="159">
        <f t="shared" si="64"/>
        <v>476.5913493809353</v>
      </c>
      <c r="P105" s="159">
        <f t="shared" si="64"/>
        <v>655.77917409136398</v>
      </c>
      <c r="Q105" s="159">
        <f t="shared" si="64"/>
        <v>882.96194263658879</v>
      </c>
      <c r="R105" s="159">
        <f t="shared" si="64"/>
        <v>882.96194263658879</v>
      </c>
      <c r="T105" s="123">
        <v>3</v>
      </c>
      <c r="U105" s="125">
        <f t="shared" si="63"/>
        <v>152.70575045273125</v>
      </c>
      <c r="V105" s="125">
        <f t="shared" si="63"/>
        <v>157.05525880694799</v>
      </c>
      <c r="W105" s="125">
        <f t="shared" si="63"/>
        <v>158.86378312697843</v>
      </c>
      <c r="X105" s="125">
        <f t="shared" si="63"/>
        <v>218.59305803045467</v>
      </c>
      <c r="Y105" s="125">
        <f t="shared" si="63"/>
        <v>294.3206475455296</v>
      </c>
      <c r="Z105" s="125">
        <f t="shared" si="63"/>
        <v>294.3206475455296</v>
      </c>
    </row>
    <row r="106" spans="2:26" x14ac:dyDescent="0.25">
      <c r="B106" s="126" t="s">
        <v>248</v>
      </c>
      <c r="C106" s="200" t="str">
        <f>C22</f>
        <v>Whole Day block (10am-6pm) 8 hrs</v>
      </c>
      <c r="D106" s="126">
        <v>8</v>
      </c>
      <c r="E106" s="183">
        <v>992.58737794275316</v>
      </c>
      <c r="F106" s="183">
        <v>1020.8591822451619</v>
      </c>
      <c r="G106" s="183">
        <v>1032.6145903253598</v>
      </c>
      <c r="H106" s="183">
        <v>1420.8548771979554</v>
      </c>
      <c r="I106" s="183">
        <v>1913.0842090459423</v>
      </c>
      <c r="J106" s="183">
        <v>1913.0842090459423</v>
      </c>
      <c r="L106" s="173">
        <v>4</v>
      </c>
      <c r="M106" s="184">
        <f t="shared" ref="M106:R106" si="65">E105</f>
        <v>534.47012658455935</v>
      </c>
      <c r="N106" s="184">
        <f t="shared" si="65"/>
        <v>549.69340582431801</v>
      </c>
      <c r="O106" s="184">
        <f t="shared" si="65"/>
        <v>556.02324094442451</v>
      </c>
      <c r="P106" s="184">
        <f t="shared" si="65"/>
        <v>765.07570310659139</v>
      </c>
      <c r="Q106" s="184">
        <f t="shared" si="65"/>
        <v>1030.1222664093536</v>
      </c>
      <c r="R106" s="184">
        <f t="shared" si="65"/>
        <v>1030.1222664093536</v>
      </c>
      <c r="T106" s="173">
        <v>4</v>
      </c>
      <c r="U106" s="185">
        <f t="shared" si="63"/>
        <v>133.61753164613984</v>
      </c>
      <c r="V106" s="185">
        <f t="shared" si="63"/>
        <v>137.4233514560795</v>
      </c>
      <c r="W106" s="185">
        <f t="shared" si="63"/>
        <v>139.00581023610613</v>
      </c>
      <c r="X106" s="185">
        <f t="shared" si="63"/>
        <v>191.26892577664785</v>
      </c>
      <c r="Y106" s="185">
        <f t="shared" si="63"/>
        <v>257.53056660233841</v>
      </c>
      <c r="Z106" s="185">
        <f t="shared" si="63"/>
        <v>257.53056660233841</v>
      </c>
    </row>
    <row r="107" spans="2:26" x14ac:dyDescent="0.25">
      <c r="B107" s="126" t="s">
        <v>249</v>
      </c>
      <c r="C107" s="200" t="str">
        <f>C23</f>
        <v>consecutive 24hr block (10am-10am)</v>
      </c>
      <c r="D107" s="186">
        <v>24</v>
      </c>
      <c r="E107" s="183">
        <v>2290.5862567909689</v>
      </c>
      <c r="F107" s="183">
        <v>2355.8288821042197</v>
      </c>
      <c r="G107" s="183">
        <v>2382.9567469046765</v>
      </c>
      <c r="H107" s="183">
        <v>3278.8958704568199</v>
      </c>
      <c r="I107" s="183">
        <v>4414.8097131829436</v>
      </c>
      <c r="J107" s="183">
        <v>4414.8097131829436</v>
      </c>
      <c r="L107" s="123">
        <v>5</v>
      </c>
      <c r="M107" s="159">
        <f>IF(M106+M$103&gt;=M$110,M$110,M106+M$103)</f>
        <v>687.17587703729055</v>
      </c>
      <c r="N107" s="159">
        <f t="shared" ref="N107:R109" si="66">IF(N106+N$103&gt;=N$110,N$110,N106+N$103)</f>
        <v>706.74866463126602</v>
      </c>
      <c r="O107" s="159">
        <f t="shared" si="66"/>
        <v>714.88702407140295</v>
      </c>
      <c r="P107" s="159">
        <f t="shared" si="66"/>
        <v>983.66876113704609</v>
      </c>
      <c r="Q107" s="159">
        <f t="shared" si="66"/>
        <v>1324.4429139548834</v>
      </c>
      <c r="R107" s="159">
        <f t="shared" si="66"/>
        <v>1324.4429139548834</v>
      </c>
      <c r="T107" s="123">
        <v>5</v>
      </c>
      <c r="U107" s="125">
        <f t="shared" si="63"/>
        <v>137.4351754074581</v>
      </c>
      <c r="V107" s="125">
        <f t="shared" si="63"/>
        <v>141.34973292625321</v>
      </c>
      <c r="W107" s="125">
        <f t="shared" si="63"/>
        <v>142.97740481428059</v>
      </c>
      <c r="X107" s="125">
        <f t="shared" si="63"/>
        <v>196.73375222740921</v>
      </c>
      <c r="Y107" s="125">
        <f t="shared" si="63"/>
        <v>264.88858279097667</v>
      </c>
      <c r="Z107" s="125">
        <f t="shared" si="63"/>
        <v>264.88858279097667</v>
      </c>
    </row>
    <row r="108" spans="2:26" x14ac:dyDescent="0.25">
      <c r="B108" s="133"/>
      <c r="C108" s="134"/>
      <c r="D108" s="133"/>
      <c r="E108" s="160"/>
      <c r="F108" s="160"/>
      <c r="G108" s="160"/>
      <c r="H108" s="160"/>
      <c r="I108" s="160"/>
      <c r="J108" s="160"/>
      <c r="L108" s="123">
        <v>6</v>
      </c>
      <c r="M108" s="159">
        <f>IF(M107+M$103&gt;=M$110,M$110,M107+M$103)</f>
        <v>839.88162749002186</v>
      </c>
      <c r="N108" s="159">
        <f t="shared" si="66"/>
        <v>863.80392343821404</v>
      </c>
      <c r="O108" s="159">
        <f t="shared" si="66"/>
        <v>873.75080719838138</v>
      </c>
      <c r="P108" s="159">
        <f t="shared" si="66"/>
        <v>1202.2618191675008</v>
      </c>
      <c r="Q108" s="159">
        <f t="shared" si="66"/>
        <v>1618.7635615004128</v>
      </c>
      <c r="R108" s="159">
        <f t="shared" si="66"/>
        <v>1618.7635615004128</v>
      </c>
      <c r="T108" s="123">
        <v>6</v>
      </c>
      <c r="U108" s="125">
        <f t="shared" si="63"/>
        <v>139.98027124833698</v>
      </c>
      <c r="V108" s="125">
        <f t="shared" si="63"/>
        <v>143.96732057303566</v>
      </c>
      <c r="W108" s="125">
        <f t="shared" si="63"/>
        <v>145.62513453306357</v>
      </c>
      <c r="X108" s="125">
        <f t="shared" si="63"/>
        <v>200.37696986125013</v>
      </c>
      <c r="Y108" s="125">
        <f t="shared" si="63"/>
        <v>269.79392691673547</v>
      </c>
      <c r="Z108" s="125">
        <f t="shared" si="63"/>
        <v>269.79392691673547</v>
      </c>
    </row>
    <row r="109" spans="2:26" ht="15.75" x14ac:dyDescent="0.25">
      <c r="B109" s="133"/>
      <c r="C109" s="136" t="str">
        <f>C25</f>
        <v>Enter the number of hours here:</v>
      </c>
      <c r="D109" s="137">
        <v>24</v>
      </c>
      <c r="E109" s="187"/>
      <c r="F109" s="160"/>
      <c r="G109" s="160"/>
      <c r="H109" s="160"/>
      <c r="I109" s="160"/>
      <c r="J109" s="160"/>
      <c r="L109" s="123">
        <v>7</v>
      </c>
      <c r="M109" s="159">
        <f>IF(M108+M$103&gt;=M$110,M$110,M108+M$103)</f>
        <v>992.58737794275316</v>
      </c>
      <c r="N109" s="159">
        <f t="shared" si="66"/>
        <v>1020.8591822451619</v>
      </c>
      <c r="O109" s="159">
        <f t="shared" si="66"/>
        <v>1032.6145903253598</v>
      </c>
      <c r="P109" s="159">
        <f t="shared" si="66"/>
        <v>1420.8548771979554</v>
      </c>
      <c r="Q109" s="159">
        <f t="shared" si="66"/>
        <v>1913.0842090459423</v>
      </c>
      <c r="R109" s="159">
        <f t="shared" si="66"/>
        <v>1913.0842090459423</v>
      </c>
      <c r="T109" s="123">
        <v>7</v>
      </c>
      <c r="U109" s="125">
        <f t="shared" si="63"/>
        <v>141.79819684896475</v>
      </c>
      <c r="V109" s="125">
        <f t="shared" si="63"/>
        <v>145.83702603502314</v>
      </c>
      <c r="W109" s="125">
        <f t="shared" si="63"/>
        <v>147.51637004647998</v>
      </c>
      <c r="X109" s="125">
        <f t="shared" si="63"/>
        <v>202.97926817113648</v>
      </c>
      <c r="Y109" s="125">
        <f t="shared" si="63"/>
        <v>273.29774414942034</v>
      </c>
      <c r="Z109" s="125">
        <f t="shared" si="63"/>
        <v>273.29774414942034</v>
      </c>
    </row>
    <row r="110" spans="2:26" x14ac:dyDescent="0.25">
      <c r="B110" s="133"/>
      <c r="C110" s="139" t="str">
        <f>C26</f>
        <v>number of 24hr blocks:</v>
      </c>
      <c r="D110" s="140">
        <f>ROUNDDOWN(D109/24,0)</f>
        <v>1</v>
      </c>
      <c r="E110" s="188">
        <f t="shared" ref="E110:J110" si="67">(ROUNDDOWN($D109/24,0))*E107</f>
        <v>2290.5862567909689</v>
      </c>
      <c r="F110" s="188">
        <f t="shared" si="67"/>
        <v>2355.8288821042197</v>
      </c>
      <c r="G110" s="188">
        <f t="shared" si="67"/>
        <v>2382.9567469046765</v>
      </c>
      <c r="H110" s="188">
        <f t="shared" si="67"/>
        <v>3278.8958704568199</v>
      </c>
      <c r="I110" s="188">
        <f t="shared" si="67"/>
        <v>4414.8097131829436</v>
      </c>
      <c r="J110" s="188">
        <f t="shared" si="67"/>
        <v>4414.8097131829436</v>
      </c>
      <c r="L110" s="173">
        <v>8</v>
      </c>
      <c r="M110" s="184">
        <f t="shared" ref="M110:R110" si="68">E106</f>
        <v>992.58737794275316</v>
      </c>
      <c r="N110" s="184">
        <f t="shared" si="68"/>
        <v>1020.8591822451619</v>
      </c>
      <c r="O110" s="184">
        <f t="shared" si="68"/>
        <v>1032.6145903253598</v>
      </c>
      <c r="P110" s="184">
        <f t="shared" si="68"/>
        <v>1420.8548771979554</v>
      </c>
      <c r="Q110" s="184">
        <f t="shared" si="68"/>
        <v>1913.0842090459423</v>
      </c>
      <c r="R110" s="184">
        <f t="shared" si="68"/>
        <v>1913.0842090459423</v>
      </c>
      <c r="T110" s="173">
        <v>8</v>
      </c>
      <c r="U110" s="185">
        <f t="shared" si="63"/>
        <v>124.07342224284415</v>
      </c>
      <c r="V110" s="185">
        <f t="shared" si="63"/>
        <v>127.60739778064524</v>
      </c>
      <c r="W110" s="185">
        <f t="shared" si="63"/>
        <v>129.07682379066998</v>
      </c>
      <c r="X110" s="185">
        <f t="shared" si="63"/>
        <v>177.60685964974442</v>
      </c>
      <c r="Y110" s="185">
        <f t="shared" si="63"/>
        <v>239.13552613074279</v>
      </c>
      <c r="Z110" s="185">
        <f t="shared" si="63"/>
        <v>239.13552613074279</v>
      </c>
    </row>
    <row r="111" spans="2:26" ht="15.75" thickBot="1" x14ac:dyDescent="0.3">
      <c r="B111" s="133"/>
      <c r="C111" s="142" t="str">
        <f>C27</f>
        <v>plus n hours:</v>
      </c>
      <c r="D111" s="143">
        <f>D109-(ROUNDDOWN(D109/24,0)*24)</f>
        <v>0</v>
      </c>
      <c r="E111" s="189">
        <f t="shared" ref="E111:J111" si="69">IF($D111=$L103,M103,0)+IF($D111=$L104,M104,0)+IF($D111=$L105,M105,0)+IF($D111=$L106,M106,0)+IF($D111=$L107,M107,0)+IF($D111=$L108,M108,0)+IF($D111=$L109,M109,0)+IF($D111=$L110,M110,0)+IF($D111=$L111,M111,0)+IF($D111=$L112,M112,0)+IF($D111=$L113,M113,0)+IF($D111=$L114,M114,0)+IF($D111=$L115,M115,0)+IF($D111=$L116,M116,0)+IF($D111=$L117,M117,0)+IF($D111=$L118,M118,0)+IF($D111=$L119,M119,0)+IF($D111=$L120,M120,0)+IF($D111=$L121,M121,0)+IF($D111=$L122,M122,0)+IF($D111=$L123,M123,0)+IF($D111=$L124,M124,0)+IF($D111=$L125,M125,0)</f>
        <v>0</v>
      </c>
      <c r="F111" s="189">
        <f t="shared" si="69"/>
        <v>0</v>
      </c>
      <c r="G111" s="189">
        <f t="shared" si="69"/>
        <v>0</v>
      </c>
      <c r="H111" s="189">
        <f t="shared" si="69"/>
        <v>0</v>
      </c>
      <c r="I111" s="189">
        <f t="shared" si="69"/>
        <v>0</v>
      </c>
      <c r="J111" s="189">
        <f t="shared" si="69"/>
        <v>0</v>
      </c>
      <c r="L111" s="123">
        <v>9</v>
      </c>
      <c r="M111" s="159">
        <f t="shared" ref="M111:R117" si="70">IF(M110+M$103&gt;=M$118,M$118,M110+M$103)</f>
        <v>1145.2931283954845</v>
      </c>
      <c r="N111" s="159">
        <f t="shared" si="70"/>
        <v>1177.9144410521099</v>
      </c>
      <c r="O111" s="159">
        <f t="shared" si="70"/>
        <v>1191.4783734523382</v>
      </c>
      <c r="P111" s="159">
        <f t="shared" si="70"/>
        <v>1639.44793522841</v>
      </c>
      <c r="Q111" s="159">
        <f t="shared" si="70"/>
        <v>2207.4048565914718</v>
      </c>
      <c r="R111" s="159">
        <f t="shared" si="70"/>
        <v>2207.4048565914718</v>
      </c>
      <c r="T111" s="123">
        <v>9</v>
      </c>
      <c r="U111" s="125">
        <f t="shared" si="63"/>
        <v>127.25479204394271</v>
      </c>
      <c r="V111" s="125">
        <f t="shared" si="63"/>
        <v>130.87938233912331</v>
      </c>
      <c r="W111" s="125">
        <f t="shared" si="63"/>
        <v>132.38648593914868</v>
      </c>
      <c r="X111" s="125">
        <f t="shared" si="63"/>
        <v>182.16088169204556</v>
      </c>
      <c r="Y111" s="125">
        <f t="shared" si="63"/>
        <v>245.26720628794132</v>
      </c>
      <c r="Z111" s="125">
        <f t="shared" si="63"/>
        <v>245.26720628794132</v>
      </c>
    </row>
    <row r="112" spans="2:26" ht="15.75" thickBot="1" x14ac:dyDescent="0.3">
      <c r="B112" s="133"/>
      <c r="C112" s="243" t="str">
        <f>C28</f>
        <v>Total cost:</v>
      </c>
      <c r="D112" s="244"/>
      <c r="E112" s="251">
        <f t="shared" ref="E112:J112" si="71">E110+E111</f>
        <v>2290.5862567909689</v>
      </c>
      <c r="F112" s="251">
        <f t="shared" si="71"/>
        <v>2355.8288821042197</v>
      </c>
      <c r="G112" s="251">
        <f t="shared" si="71"/>
        <v>2382.9567469046765</v>
      </c>
      <c r="H112" s="251">
        <f t="shared" si="71"/>
        <v>3278.8958704568199</v>
      </c>
      <c r="I112" s="251">
        <f t="shared" si="71"/>
        <v>4414.8097131829436</v>
      </c>
      <c r="J112" s="251">
        <f t="shared" si="71"/>
        <v>4414.8097131829436</v>
      </c>
      <c r="L112" s="123">
        <v>10</v>
      </c>
      <c r="M112" s="159">
        <f t="shared" si="70"/>
        <v>1297.9988788482156</v>
      </c>
      <c r="N112" s="159">
        <f t="shared" si="70"/>
        <v>1334.969699859058</v>
      </c>
      <c r="O112" s="159">
        <f t="shared" si="70"/>
        <v>1350.3421565793167</v>
      </c>
      <c r="P112" s="159">
        <f t="shared" si="70"/>
        <v>1858.0409932588648</v>
      </c>
      <c r="Q112" s="159">
        <f t="shared" si="70"/>
        <v>2501.7255041370017</v>
      </c>
      <c r="R112" s="159">
        <f t="shared" si="70"/>
        <v>2501.7255041370017</v>
      </c>
      <c r="T112" s="123">
        <v>10</v>
      </c>
      <c r="U112" s="125">
        <f t="shared" si="63"/>
        <v>129.79988788482154</v>
      </c>
      <c r="V112" s="125">
        <f t="shared" si="63"/>
        <v>133.49696998590579</v>
      </c>
      <c r="W112" s="125">
        <f t="shared" si="63"/>
        <v>135.03421565793167</v>
      </c>
      <c r="X112" s="125">
        <f t="shared" si="63"/>
        <v>185.80409932588648</v>
      </c>
      <c r="Y112" s="125">
        <f t="shared" si="63"/>
        <v>250.17255041370018</v>
      </c>
      <c r="Z112" s="125">
        <f t="shared" si="63"/>
        <v>250.17255041370018</v>
      </c>
    </row>
    <row r="113" spans="2:26" ht="15.75" thickTop="1" x14ac:dyDescent="0.25">
      <c r="L113" s="123">
        <v>11</v>
      </c>
      <c r="M113" s="159">
        <f t="shared" si="70"/>
        <v>1297.9988788482156</v>
      </c>
      <c r="N113" s="159">
        <f t="shared" si="70"/>
        <v>1334.969699859058</v>
      </c>
      <c r="O113" s="159">
        <f t="shared" si="70"/>
        <v>1350.3421565793167</v>
      </c>
      <c r="P113" s="159">
        <f t="shared" si="70"/>
        <v>1858.0409932588648</v>
      </c>
      <c r="Q113" s="159">
        <f t="shared" si="70"/>
        <v>2501.7255041370017</v>
      </c>
      <c r="R113" s="159">
        <f t="shared" si="70"/>
        <v>2501.7255041370017</v>
      </c>
      <c r="T113" s="123">
        <v>11</v>
      </c>
      <c r="U113" s="125">
        <f t="shared" si="63"/>
        <v>117.9998980771105</v>
      </c>
      <c r="V113" s="125">
        <f t="shared" si="63"/>
        <v>121.3608818053689</v>
      </c>
      <c r="W113" s="125">
        <f t="shared" si="63"/>
        <v>122.75837787084697</v>
      </c>
      <c r="X113" s="125">
        <f t="shared" si="63"/>
        <v>168.91281756898772</v>
      </c>
      <c r="Y113" s="125">
        <f t="shared" si="63"/>
        <v>227.42959128518197</v>
      </c>
      <c r="Z113" s="125">
        <f t="shared" si="63"/>
        <v>227.42959128518197</v>
      </c>
    </row>
    <row r="114" spans="2:26" x14ac:dyDescent="0.25">
      <c r="B114" s="133"/>
      <c r="C114" s="134"/>
      <c r="D114" s="133"/>
      <c r="E114" s="146"/>
      <c r="F114" s="146"/>
      <c r="G114" s="146"/>
      <c r="H114" s="146"/>
      <c r="I114" s="146"/>
      <c r="J114" s="146"/>
      <c r="L114" s="123">
        <v>12</v>
      </c>
      <c r="M114" s="159">
        <f t="shared" si="70"/>
        <v>1297.9988788482156</v>
      </c>
      <c r="N114" s="159">
        <f t="shared" si="70"/>
        <v>1334.969699859058</v>
      </c>
      <c r="O114" s="159">
        <f t="shared" si="70"/>
        <v>1350.3421565793167</v>
      </c>
      <c r="P114" s="159">
        <f t="shared" si="70"/>
        <v>1858.0409932588648</v>
      </c>
      <c r="Q114" s="159">
        <f t="shared" si="70"/>
        <v>2501.7255041370017</v>
      </c>
      <c r="R114" s="159">
        <f t="shared" si="70"/>
        <v>2501.7255041370017</v>
      </c>
      <c r="T114" s="123">
        <v>12</v>
      </c>
      <c r="U114" s="125">
        <f t="shared" si="63"/>
        <v>108.1665732373513</v>
      </c>
      <c r="V114" s="125">
        <f t="shared" si="63"/>
        <v>111.24747498825484</v>
      </c>
      <c r="W114" s="125">
        <f t="shared" si="63"/>
        <v>112.52851304827639</v>
      </c>
      <c r="X114" s="125">
        <f t="shared" si="63"/>
        <v>154.83674943823874</v>
      </c>
      <c r="Y114" s="125">
        <f t="shared" si="63"/>
        <v>208.47712534475014</v>
      </c>
      <c r="Z114" s="125">
        <f t="shared" si="63"/>
        <v>208.47712534475014</v>
      </c>
    </row>
    <row r="115" spans="2:26" ht="15" customHeight="1" x14ac:dyDescent="0.25">
      <c r="B115" s="268" t="str">
        <f>B31</f>
        <v>Non-refundable sign up fee of 10% is applied when instrument time is scheduled via the web portal:</v>
      </c>
      <c r="C115" s="268"/>
      <c r="D115" s="268"/>
      <c r="E115" s="267">
        <f t="shared" ref="E115:J115" si="72">(E112/100)*10</f>
        <v>229.05862567909691</v>
      </c>
      <c r="F115" s="267">
        <f t="shared" si="72"/>
        <v>235.58288821042197</v>
      </c>
      <c r="G115" s="267">
        <f t="shared" si="72"/>
        <v>238.29567469046765</v>
      </c>
      <c r="H115" s="267">
        <f t="shared" si="72"/>
        <v>327.88958704568199</v>
      </c>
      <c r="I115" s="267">
        <f t="shared" si="72"/>
        <v>441.48097131829439</v>
      </c>
      <c r="J115" s="267">
        <f t="shared" si="72"/>
        <v>441.48097131829439</v>
      </c>
      <c r="L115" s="123">
        <v>13</v>
      </c>
      <c r="M115" s="159">
        <f t="shared" si="70"/>
        <v>1297.9988788482156</v>
      </c>
      <c r="N115" s="159">
        <f t="shared" si="70"/>
        <v>1334.969699859058</v>
      </c>
      <c r="O115" s="159">
        <f t="shared" si="70"/>
        <v>1350.3421565793167</v>
      </c>
      <c r="P115" s="159">
        <f t="shared" si="70"/>
        <v>1858.0409932588648</v>
      </c>
      <c r="Q115" s="159">
        <f t="shared" si="70"/>
        <v>2501.7255041370017</v>
      </c>
      <c r="R115" s="159">
        <f t="shared" si="70"/>
        <v>2501.7255041370017</v>
      </c>
      <c r="T115" s="123">
        <v>13</v>
      </c>
      <c r="U115" s="125">
        <f t="shared" si="63"/>
        <v>99.846067603708889</v>
      </c>
      <c r="V115" s="125">
        <f t="shared" si="63"/>
        <v>102.68997691223522</v>
      </c>
      <c r="W115" s="125">
        <f t="shared" si="63"/>
        <v>103.87247358302436</v>
      </c>
      <c r="X115" s="125">
        <f t="shared" si="63"/>
        <v>142.9262302506819</v>
      </c>
      <c r="Y115" s="125">
        <f t="shared" si="63"/>
        <v>192.44042339515397</v>
      </c>
      <c r="Z115" s="125">
        <f t="shared" si="63"/>
        <v>192.44042339515397</v>
      </c>
    </row>
    <row r="116" spans="2:26" x14ac:dyDescent="0.25">
      <c r="B116" s="268"/>
      <c r="C116" s="268"/>
      <c r="D116" s="268"/>
      <c r="E116" s="267"/>
      <c r="F116" s="267"/>
      <c r="G116" s="267"/>
      <c r="H116" s="267"/>
      <c r="I116" s="267"/>
      <c r="J116" s="267"/>
      <c r="K116" s="96"/>
      <c r="L116" s="123">
        <v>14</v>
      </c>
      <c r="M116" s="159">
        <f t="shared" si="70"/>
        <v>1297.9988788482156</v>
      </c>
      <c r="N116" s="159">
        <f t="shared" si="70"/>
        <v>1334.969699859058</v>
      </c>
      <c r="O116" s="159">
        <f t="shared" si="70"/>
        <v>1350.3421565793167</v>
      </c>
      <c r="P116" s="159">
        <f t="shared" si="70"/>
        <v>1858.0409932588648</v>
      </c>
      <c r="Q116" s="159">
        <f t="shared" si="70"/>
        <v>2501.7255041370017</v>
      </c>
      <c r="R116" s="159">
        <f t="shared" si="70"/>
        <v>2501.7255041370017</v>
      </c>
      <c r="S116" s="148"/>
      <c r="T116" s="123">
        <v>14</v>
      </c>
      <c r="U116" s="125">
        <f t="shared" si="63"/>
        <v>92.714205632015393</v>
      </c>
      <c r="V116" s="125">
        <f t="shared" si="63"/>
        <v>95.354978561361278</v>
      </c>
      <c r="W116" s="125">
        <f t="shared" si="63"/>
        <v>96.4530111842369</v>
      </c>
      <c r="X116" s="125">
        <f t="shared" si="63"/>
        <v>132.71721380420462</v>
      </c>
      <c r="Y116" s="125">
        <f t="shared" si="63"/>
        <v>178.69467886692868</v>
      </c>
      <c r="Z116" s="125">
        <f t="shared" si="63"/>
        <v>178.69467886692868</v>
      </c>
    </row>
    <row r="117" spans="2:26" ht="15" customHeight="1" x14ac:dyDescent="0.25">
      <c r="B117" s="268" t="str">
        <f>B33</f>
        <v>The remaining 90% of the total cost will be applied only if instrument time is used, i.e. not canceled by user:</v>
      </c>
      <c r="C117" s="268"/>
      <c r="D117" s="268"/>
      <c r="E117" s="267">
        <f t="shared" ref="E117:J117" si="73">(E112/100)*90</f>
        <v>2061.5276311118719</v>
      </c>
      <c r="F117" s="267">
        <f t="shared" si="73"/>
        <v>2120.2459938937977</v>
      </c>
      <c r="G117" s="267">
        <f t="shared" si="73"/>
        <v>2144.6610722142086</v>
      </c>
      <c r="H117" s="267">
        <f t="shared" si="73"/>
        <v>2951.0062834111382</v>
      </c>
      <c r="I117" s="267">
        <f t="shared" si="73"/>
        <v>3973.3287418646496</v>
      </c>
      <c r="J117" s="267">
        <f t="shared" si="73"/>
        <v>3973.3287418646496</v>
      </c>
      <c r="L117" s="123">
        <v>15</v>
      </c>
      <c r="M117" s="159">
        <f t="shared" si="70"/>
        <v>1297.9988788482156</v>
      </c>
      <c r="N117" s="159">
        <f t="shared" si="70"/>
        <v>1334.969699859058</v>
      </c>
      <c r="O117" s="159">
        <f t="shared" si="70"/>
        <v>1350.3421565793167</v>
      </c>
      <c r="P117" s="159">
        <f t="shared" si="70"/>
        <v>1858.0409932588648</v>
      </c>
      <c r="Q117" s="159">
        <f t="shared" si="70"/>
        <v>2501.7255041370017</v>
      </c>
      <c r="R117" s="159">
        <f t="shared" si="70"/>
        <v>2501.7255041370017</v>
      </c>
      <c r="T117" s="123">
        <v>15</v>
      </c>
      <c r="U117" s="125">
        <f t="shared" si="63"/>
        <v>86.533258589881044</v>
      </c>
      <c r="V117" s="125">
        <f t="shared" si="63"/>
        <v>88.997979990603866</v>
      </c>
      <c r="W117" s="125">
        <f t="shared" si="63"/>
        <v>90.022810438621107</v>
      </c>
      <c r="X117" s="125">
        <f t="shared" si="63"/>
        <v>123.86939955059098</v>
      </c>
      <c r="Y117" s="125">
        <f t="shared" si="63"/>
        <v>166.78170027580012</v>
      </c>
      <c r="Z117" s="125">
        <f t="shared" si="63"/>
        <v>166.78170027580012</v>
      </c>
    </row>
    <row r="118" spans="2:26" x14ac:dyDescent="0.25">
      <c r="B118" s="268"/>
      <c r="C118" s="268"/>
      <c r="D118" s="268"/>
      <c r="E118" s="267"/>
      <c r="F118" s="267"/>
      <c r="G118" s="267"/>
      <c r="H118" s="267"/>
      <c r="I118" s="267"/>
      <c r="J118" s="267"/>
      <c r="L118" s="246">
        <v>16</v>
      </c>
      <c r="M118" s="247">
        <v>1297.9988788482156</v>
      </c>
      <c r="N118" s="247">
        <v>1334.969699859058</v>
      </c>
      <c r="O118" s="247">
        <v>1350.3421565793167</v>
      </c>
      <c r="P118" s="247">
        <v>1858.0409932588648</v>
      </c>
      <c r="Q118" s="247">
        <v>2501.7255041370017</v>
      </c>
      <c r="R118" s="247">
        <v>2501.7255041370017</v>
      </c>
      <c r="T118" s="246">
        <v>16</v>
      </c>
      <c r="U118" s="247">
        <f t="shared" si="63"/>
        <v>81.124929928013472</v>
      </c>
      <c r="V118" s="247">
        <f t="shared" si="63"/>
        <v>83.435606241191124</v>
      </c>
      <c r="W118" s="247">
        <f t="shared" si="63"/>
        <v>84.396384786207292</v>
      </c>
      <c r="X118" s="247">
        <f t="shared" si="63"/>
        <v>116.12756207867905</v>
      </c>
      <c r="Y118" s="247">
        <f t="shared" si="63"/>
        <v>156.35784400856261</v>
      </c>
      <c r="Z118" s="247">
        <f t="shared" si="63"/>
        <v>156.35784400856261</v>
      </c>
    </row>
    <row r="119" spans="2:26" x14ac:dyDescent="0.25">
      <c r="L119" s="123">
        <v>17</v>
      </c>
      <c r="M119" s="124">
        <f>IF(M118+M$103&gt;=M$122,M$122,M118+M$103)</f>
        <v>1450.7046293009469</v>
      </c>
      <c r="N119" s="124">
        <f t="shared" ref="N119:R121" si="74">IF(N118+N$103&gt;=N$122,N$122,N118+N$103)</f>
        <v>1492.0249586660059</v>
      </c>
      <c r="O119" s="124">
        <f t="shared" si="74"/>
        <v>1509.2059397062951</v>
      </c>
      <c r="P119" s="124">
        <f t="shared" si="74"/>
        <v>2076.6340512893194</v>
      </c>
      <c r="Q119" s="124">
        <f t="shared" si="74"/>
        <v>2796.0461516825312</v>
      </c>
      <c r="R119" s="124">
        <f t="shared" si="74"/>
        <v>2796.0461516825312</v>
      </c>
      <c r="T119" s="123">
        <v>17</v>
      </c>
      <c r="U119" s="125">
        <f t="shared" si="63"/>
        <v>85.335566429467463</v>
      </c>
      <c r="V119" s="125">
        <f t="shared" si="63"/>
        <v>87.766174039176818</v>
      </c>
      <c r="W119" s="125">
        <f t="shared" si="63"/>
        <v>88.776819982723239</v>
      </c>
      <c r="X119" s="125">
        <f t="shared" si="63"/>
        <v>122.15494419348937</v>
      </c>
      <c r="Y119" s="125">
        <f t="shared" si="63"/>
        <v>164.47330304014889</v>
      </c>
      <c r="Z119" s="125">
        <f t="shared" si="63"/>
        <v>164.47330304014889</v>
      </c>
    </row>
    <row r="120" spans="2:26" x14ac:dyDescent="0.25">
      <c r="L120" s="123">
        <v>18</v>
      </c>
      <c r="M120" s="124">
        <f>IF(M119+M$103&gt;=M$122,M$122,M119+M$103)</f>
        <v>1603.4103797536782</v>
      </c>
      <c r="N120" s="124">
        <f t="shared" si="74"/>
        <v>1649.0802174729538</v>
      </c>
      <c r="O120" s="124">
        <f t="shared" si="74"/>
        <v>1668.0697228332735</v>
      </c>
      <c r="P120" s="124">
        <f t="shared" si="74"/>
        <v>2295.2271093197742</v>
      </c>
      <c r="Q120" s="124">
        <f t="shared" si="74"/>
        <v>3090.3667992280607</v>
      </c>
      <c r="R120" s="124">
        <f t="shared" si="74"/>
        <v>3090.3667992280607</v>
      </c>
      <c r="T120" s="123">
        <v>18</v>
      </c>
      <c r="U120" s="125">
        <f t="shared" si="63"/>
        <v>89.078354430759902</v>
      </c>
      <c r="V120" s="125">
        <f t="shared" si="63"/>
        <v>91.61556763738632</v>
      </c>
      <c r="W120" s="125">
        <f t="shared" si="63"/>
        <v>92.670540157404091</v>
      </c>
      <c r="X120" s="125">
        <f t="shared" si="63"/>
        <v>127.5126171844319</v>
      </c>
      <c r="Y120" s="125">
        <f t="shared" si="63"/>
        <v>171.68704440155892</v>
      </c>
      <c r="Z120" s="125">
        <f t="shared" si="63"/>
        <v>171.68704440155892</v>
      </c>
    </row>
    <row r="121" spans="2:26" x14ac:dyDescent="0.25">
      <c r="L121" s="123">
        <v>19</v>
      </c>
      <c r="M121" s="124">
        <f>IF(M120+M$103&gt;=M$122,M$122,M120+M$103)</f>
        <v>1756.1161302064095</v>
      </c>
      <c r="N121" s="124">
        <f t="shared" si="74"/>
        <v>1806.1354762799017</v>
      </c>
      <c r="O121" s="124">
        <f t="shared" si="74"/>
        <v>1826.933505960252</v>
      </c>
      <c r="P121" s="124">
        <f t="shared" si="74"/>
        <v>2513.820167350229</v>
      </c>
      <c r="Q121" s="124">
        <f t="shared" si="74"/>
        <v>3384.6874467735902</v>
      </c>
      <c r="R121" s="124">
        <f t="shared" si="74"/>
        <v>3384.6874467735902</v>
      </c>
      <c r="T121" s="123">
        <v>19</v>
      </c>
      <c r="U121" s="125">
        <f t="shared" si="63"/>
        <v>92.42716474770576</v>
      </c>
      <c r="V121" s="125">
        <f t="shared" si="63"/>
        <v>95.059761909468506</v>
      </c>
      <c r="W121" s="125">
        <f t="shared" si="63"/>
        <v>96.154395050539577</v>
      </c>
      <c r="X121" s="125">
        <f t="shared" si="63"/>
        <v>132.30632459738047</v>
      </c>
      <c r="Y121" s="125">
        <f t="shared" si="63"/>
        <v>178.14144456703107</v>
      </c>
      <c r="Z121" s="125">
        <f t="shared" si="63"/>
        <v>178.14144456703107</v>
      </c>
    </row>
    <row r="122" spans="2:26" x14ac:dyDescent="0.25">
      <c r="L122" s="246">
        <v>20</v>
      </c>
      <c r="M122" s="247">
        <f t="shared" ref="M122:R122" si="75">M118+M106</f>
        <v>1832.4690054327748</v>
      </c>
      <c r="N122" s="247">
        <f t="shared" si="75"/>
        <v>1884.663105683376</v>
      </c>
      <c r="O122" s="247">
        <f t="shared" si="75"/>
        <v>1906.3653975237412</v>
      </c>
      <c r="P122" s="247">
        <f t="shared" si="75"/>
        <v>2623.1166963654559</v>
      </c>
      <c r="Q122" s="247">
        <f t="shared" si="75"/>
        <v>3531.8477705463556</v>
      </c>
      <c r="R122" s="247">
        <f t="shared" si="75"/>
        <v>3531.8477705463556</v>
      </c>
      <c r="T122" s="246">
        <v>20</v>
      </c>
      <c r="U122" s="247">
        <f t="shared" si="63"/>
        <v>91.623450271638745</v>
      </c>
      <c r="V122" s="247">
        <f t="shared" si="63"/>
        <v>94.233155284168802</v>
      </c>
      <c r="W122" s="247">
        <f t="shared" si="63"/>
        <v>95.31826987618706</v>
      </c>
      <c r="X122" s="247">
        <f t="shared" si="63"/>
        <v>131.15583481827281</v>
      </c>
      <c r="Y122" s="247">
        <f t="shared" si="63"/>
        <v>176.59238852731778</v>
      </c>
      <c r="Z122" s="247">
        <f t="shared" si="63"/>
        <v>176.59238852731778</v>
      </c>
    </row>
    <row r="123" spans="2:26" x14ac:dyDescent="0.25">
      <c r="L123" s="123">
        <v>21</v>
      </c>
      <c r="M123" s="159">
        <f t="shared" ref="M123:R124" si="76">IF(M122+M$103&gt;=M$126,M$126,M122+M$103)</f>
        <v>1985.1747558855061</v>
      </c>
      <c r="N123" s="159">
        <f t="shared" si="76"/>
        <v>2041.7183644903239</v>
      </c>
      <c r="O123" s="159">
        <f t="shared" si="76"/>
        <v>2065.2291806507196</v>
      </c>
      <c r="P123" s="159">
        <f t="shared" si="76"/>
        <v>2841.7097543959107</v>
      </c>
      <c r="Q123" s="159">
        <f t="shared" si="76"/>
        <v>3826.1684180918851</v>
      </c>
      <c r="R123" s="159">
        <f t="shared" si="76"/>
        <v>3826.1684180918851</v>
      </c>
      <c r="T123" s="123">
        <v>21</v>
      </c>
      <c r="U123" s="125">
        <f t="shared" si="63"/>
        <v>94.532131232643152</v>
      </c>
      <c r="V123" s="125">
        <f t="shared" si="63"/>
        <v>97.224684023348757</v>
      </c>
      <c r="W123" s="125">
        <f t="shared" si="63"/>
        <v>98.344246697653318</v>
      </c>
      <c r="X123" s="125">
        <f t="shared" si="63"/>
        <v>135.319512114091</v>
      </c>
      <c r="Y123" s="125">
        <f t="shared" si="63"/>
        <v>182.19849609961358</v>
      </c>
      <c r="Z123" s="125">
        <f t="shared" si="63"/>
        <v>182.19849609961358</v>
      </c>
    </row>
    <row r="124" spans="2:26" x14ac:dyDescent="0.25">
      <c r="L124" s="123">
        <v>22</v>
      </c>
      <c r="M124" s="159">
        <f t="shared" si="76"/>
        <v>2137.8805063382374</v>
      </c>
      <c r="N124" s="159">
        <f t="shared" si="76"/>
        <v>2198.773623297272</v>
      </c>
      <c r="O124" s="159">
        <f t="shared" si="76"/>
        <v>2224.0929637776981</v>
      </c>
      <c r="P124" s="159">
        <f t="shared" si="76"/>
        <v>3060.3028124263656</v>
      </c>
      <c r="Q124" s="159">
        <f t="shared" si="76"/>
        <v>4120.4890656374146</v>
      </c>
      <c r="R124" s="159">
        <f t="shared" si="76"/>
        <v>4120.4890656374146</v>
      </c>
      <c r="T124" s="123">
        <v>22</v>
      </c>
      <c r="U124" s="125">
        <f t="shared" si="63"/>
        <v>97.176386651738071</v>
      </c>
      <c r="V124" s="125">
        <f t="shared" si="63"/>
        <v>99.944255604421457</v>
      </c>
      <c r="W124" s="125">
        <f t="shared" si="63"/>
        <v>101.09513471716809</v>
      </c>
      <c r="X124" s="125">
        <f t="shared" si="63"/>
        <v>139.10467329210752</v>
      </c>
      <c r="Y124" s="125">
        <f t="shared" si="63"/>
        <v>187.29495752897338</v>
      </c>
      <c r="Z124" s="125">
        <f t="shared" si="63"/>
        <v>187.29495752897338</v>
      </c>
    </row>
    <row r="125" spans="2:26" x14ac:dyDescent="0.25">
      <c r="L125" s="123">
        <v>23</v>
      </c>
      <c r="M125" s="159">
        <f t="shared" ref="M125:R125" si="77">ROUNDUP(IF(M124+M$103&gt;=M$126,M$126,M124+M$103),0)</f>
        <v>2291</v>
      </c>
      <c r="N125" s="159">
        <f t="shared" si="77"/>
        <v>2356</v>
      </c>
      <c r="O125" s="159">
        <f t="shared" si="77"/>
        <v>2383</v>
      </c>
      <c r="P125" s="159">
        <f t="shared" si="77"/>
        <v>3279</v>
      </c>
      <c r="Q125" s="159">
        <f t="shared" si="77"/>
        <v>4415</v>
      </c>
      <c r="R125" s="159">
        <f t="shared" si="77"/>
        <v>4415</v>
      </c>
      <c r="T125" s="123">
        <v>23</v>
      </c>
      <c r="U125" s="125">
        <f t="shared" si="63"/>
        <v>99.608695652173907</v>
      </c>
      <c r="V125" s="125">
        <f t="shared" si="63"/>
        <v>102.43478260869566</v>
      </c>
      <c r="W125" s="125">
        <f t="shared" si="63"/>
        <v>103.60869565217391</v>
      </c>
      <c r="X125" s="125">
        <f t="shared" si="63"/>
        <v>142.56521739130434</v>
      </c>
      <c r="Y125" s="125">
        <f t="shared" si="63"/>
        <v>191.95652173913044</v>
      </c>
      <c r="Z125" s="125">
        <f t="shared" si="63"/>
        <v>191.95652173913044</v>
      </c>
    </row>
    <row r="126" spans="2:26" x14ac:dyDescent="0.25">
      <c r="L126" s="173">
        <v>24</v>
      </c>
      <c r="M126" s="184">
        <f t="shared" ref="M126:R126" si="78">E107</f>
        <v>2290.5862567909689</v>
      </c>
      <c r="N126" s="184">
        <f t="shared" si="78"/>
        <v>2355.8288821042197</v>
      </c>
      <c r="O126" s="184">
        <f t="shared" si="78"/>
        <v>2382.9567469046765</v>
      </c>
      <c r="P126" s="184">
        <f t="shared" si="78"/>
        <v>3278.8958704568199</v>
      </c>
      <c r="Q126" s="184">
        <f t="shared" si="78"/>
        <v>4414.8097131829436</v>
      </c>
      <c r="R126" s="184">
        <f t="shared" si="78"/>
        <v>4414.8097131829436</v>
      </c>
      <c r="T126" s="173">
        <v>24</v>
      </c>
      <c r="U126" s="185">
        <f t="shared" si="63"/>
        <v>95.441094032957039</v>
      </c>
      <c r="V126" s="185">
        <f t="shared" si="63"/>
        <v>98.159536754342483</v>
      </c>
      <c r="W126" s="185">
        <f t="shared" si="63"/>
        <v>99.289864454361521</v>
      </c>
      <c r="X126" s="185">
        <f t="shared" si="63"/>
        <v>136.62066126903417</v>
      </c>
      <c r="Y126" s="185">
        <f t="shared" si="63"/>
        <v>183.95040471595598</v>
      </c>
      <c r="Z126" s="185">
        <f t="shared" si="63"/>
        <v>183.95040471595598</v>
      </c>
    </row>
  </sheetData>
  <protectedRanges>
    <protectedRange sqref="D25 D53 D81 D109" name="Range1"/>
  </protectedRanges>
  <mergeCells count="56">
    <mergeCell ref="J31:J32"/>
    <mergeCell ref="B33:D34"/>
    <mergeCell ref="E33:E34"/>
    <mergeCell ref="F33:F34"/>
    <mergeCell ref="G33:G34"/>
    <mergeCell ref="H33:H34"/>
    <mergeCell ref="I33:I34"/>
    <mergeCell ref="J33:J34"/>
    <mergeCell ref="B31:D32"/>
    <mergeCell ref="E31:E32"/>
    <mergeCell ref="F31:F32"/>
    <mergeCell ref="G31:G32"/>
    <mergeCell ref="H31:H32"/>
    <mergeCell ref="I31:I32"/>
    <mergeCell ref="J59:J60"/>
    <mergeCell ref="B61:D62"/>
    <mergeCell ref="E61:E62"/>
    <mergeCell ref="F61:F62"/>
    <mergeCell ref="G61:G62"/>
    <mergeCell ref="H61:H62"/>
    <mergeCell ref="I61:I62"/>
    <mergeCell ref="J61:J62"/>
    <mergeCell ref="B59:D60"/>
    <mergeCell ref="E59:E60"/>
    <mergeCell ref="F59:F60"/>
    <mergeCell ref="G59:G60"/>
    <mergeCell ref="H59:H60"/>
    <mergeCell ref="I59:I60"/>
    <mergeCell ref="J87:J88"/>
    <mergeCell ref="B89:D90"/>
    <mergeCell ref="E89:E90"/>
    <mergeCell ref="F89:F90"/>
    <mergeCell ref="G89:G90"/>
    <mergeCell ref="H89:H90"/>
    <mergeCell ref="I89:I90"/>
    <mergeCell ref="J89:J90"/>
    <mergeCell ref="B87:D88"/>
    <mergeCell ref="E87:E88"/>
    <mergeCell ref="F87:F88"/>
    <mergeCell ref="G87:G88"/>
    <mergeCell ref="H87:H88"/>
    <mergeCell ref="I87:I88"/>
    <mergeCell ref="J115:J116"/>
    <mergeCell ref="B117:D118"/>
    <mergeCell ref="E117:E118"/>
    <mergeCell ref="F117:F118"/>
    <mergeCell ref="G117:G118"/>
    <mergeCell ref="H117:H118"/>
    <mergeCell ref="I117:I118"/>
    <mergeCell ref="J117:J118"/>
    <mergeCell ref="B115:D116"/>
    <mergeCell ref="E115:E116"/>
    <mergeCell ref="F115:F116"/>
    <mergeCell ref="G115:G116"/>
    <mergeCell ref="H115:H116"/>
    <mergeCell ref="I115:I116"/>
  </mergeCells>
  <hyperlinks>
    <hyperlink ref="B11" location="'20170201'!B16" display="'20170201'!B16"/>
    <hyperlink ref="E11" location="'20111201'!A33" display="'20111201'!A33"/>
    <hyperlink ref="E12" location="'20111201'!A50" display="'20111201'!A50"/>
    <hyperlink ref="E13" location="'20111201'!A67" display="'20111201'!A67"/>
    <hyperlink ref="L10" r:id="rId1"/>
    <hyperlink ref="E11:H11" location="'20170201'!B44" display="'20170201'!B44"/>
    <hyperlink ref="E12:H12" location="'20170201'!B72" display="'20170201'!B72"/>
    <hyperlink ref="E13:H13" location="'20170201'!B100" display="'20170201'!B100"/>
  </hyperlinks>
  <pageMargins left="0.7" right="0.7" top="0.75" bottom="0.75" header="0.3" footer="0.3"/>
  <pageSetup scale="6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B18" sqref="B18"/>
    </sheetView>
  </sheetViews>
  <sheetFormatPr defaultRowHeight="15" x14ac:dyDescent="0.25"/>
  <cols>
    <col min="1" max="1" width="29.85546875" style="5" customWidth="1"/>
    <col min="2" max="16384" width="9.140625" style="5"/>
  </cols>
  <sheetData>
    <row r="1" spans="1:12" s="39" customFormat="1" ht="35.25" customHeight="1" x14ac:dyDescent="0.25">
      <c r="A1" s="41" t="s">
        <v>141</v>
      </c>
    </row>
    <row r="2" spans="1:12" s="39" customFormat="1" x14ac:dyDescent="0.25">
      <c r="A2" s="42" t="s">
        <v>142</v>
      </c>
      <c r="B2" s="17" t="s">
        <v>144</v>
      </c>
    </row>
    <row r="3" spans="1:12" s="39" customFormat="1" x14ac:dyDescent="0.25">
      <c r="A3" s="42"/>
      <c r="B3" s="17" t="s">
        <v>163</v>
      </c>
    </row>
    <row r="4" spans="1:12" s="39" customFormat="1" x14ac:dyDescent="0.25">
      <c r="B4" s="5" t="s">
        <v>211</v>
      </c>
    </row>
    <row r="6" spans="1:12" s="88" customFormat="1" x14ac:dyDescent="0.25">
      <c r="B6" s="89" t="s">
        <v>148</v>
      </c>
    </row>
    <row r="7" spans="1:12" s="89" customFormat="1" x14ac:dyDescent="0.25">
      <c r="B7" s="89" t="s">
        <v>149</v>
      </c>
    </row>
    <row r="8" spans="1:12" s="25" customFormat="1" ht="30" customHeight="1" x14ac:dyDescent="0.25">
      <c r="B8" s="270" t="s">
        <v>212</v>
      </c>
      <c r="C8" s="270"/>
      <c r="D8" s="270"/>
      <c r="E8" s="270"/>
      <c r="F8" s="270"/>
      <c r="G8" s="270"/>
      <c r="H8" s="270"/>
      <c r="I8" s="270"/>
      <c r="J8" s="270"/>
      <c r="K8" s="270"/>
      <c r="L8" s="270"/>
    </row>
    <row r="9" spans="1:12" ht="100.5" customHeight="1" x14ac:dyDescent="0.25">
      <c r="B9" s="273" t="s">
        <v>216</v>
      </c>
      <c r="C9" s="273"/>
      <c r="D9" s="273"/>
      <c r="E9" s="273"/>
      <c r="F9" s="273"/>
      <c r="G9" s="273"/>
      <c r="H9" s="273"/>
      <c r="I9" s="273"/>
      <c r="J9" s="273"/>
      <c r="K9" s="273"/>
      <c r="L9" s="273"/>
    </row>
    <row r="10" spans="1:12" x14ac:dyDescent="0.25">
      <c r="B10" s="274" t="s">
        <v>213</v>
      </c>
      <c r="C10" s="274"/>
      <c r="D10" s="274"/>
      <c r="E10" s="274"/>
      <c r="F10" s="274"/>
      <c r="G10" s="274"/>
      <c r="H10" s="274"/>
      <c r="I10" s="274"/>
      <c r="J10" s="274"/>
    </row>
    <row r="11" spans="1:12" x14ac:dyDescent="0.25">
      <c r="B11" s="35"/>
      <c r="C11" s="35"/>
      <c r="D11" s="35"/>
      <c r="E11" s="35"/>
      <c r="F11" s="35"/>
      <c r="G11" s="35"/>
      <c r="H11" s="35"/>
      <c r="I11" s="35"/>
      <c r="J11" s="35"/>
    </row>
    <row r="13" spans="1:12" s="25" customFormat="1" ht="15" customHeight="1" x14ac:dyDescent="0.25">
      <c r="A13" s="40" t="s">
        <v>138</v>
      </c>
      <c r="B13" s="5" t="s">
        <v>145</v>
      </c>
      <c r="C13" s="5"/>
      <c r="D13" s="5"/>
      <c r="E13" s="5"/>
      <c r="F13" s="5"/>
      <c r="G13" s="5"/>
      <c r="H13" s="5"/>
      <c r="I13" s="5"/>
      <c r="J13" s="5"/>
    </row>
    <row r="14" spans="1:12" s="25" customFormat="1" ht="30" customHeight="1" x14ac:dyDescent="0.25">
      <c r="B14" s="271" t="s">
        <v>147</v>
      </c>
      <c r="C14" s="271"/>
      <c r="D14" s="271"/>
      <c r="E14" s="271"/>
      <c r="F14" s="271"/>
      <c r="G14" s="271"/>
      <c r="H14" s="271"/>
      <c r="I14" s="271"/>
      <c r="J14" s="271"/>
      <c r="K14" s="271"/>
      <c r="L14" s="271"/>
    </row>
    <row r="15" spans="1:12" s="25" customFormat="1" ht="34.5" customHeight="1" x14ac:dyDescent="0.25">
      <c r="B15" s="272" t="s">
        <v>139</v>
      </c>
      <c r="C15" s="272"/>
      <c r="D15" s="272"/>
      <c r="E15" s="272"/>
      <c r="F15" s="272"/>
      <c r="G15" s="272"/>
      <c r="H15" s="272"/>
      <c r="I15" s="272"/>
      <c r="J15" s="272"/>
      <c r="K15" s="272"/>
      <c r="L15" s="272"/>
    </row>
    <row r="16" spans="1:12" s="25" customFormat="1" ht="15" customHeight="1" x14ac:dyDescent="0.25">
      <c r="B16" s="272" t="s">
        <v>150</v>
      </c>
      <c r="C16" s="272"/>
      <c r="D16" s="272"/>
      <c r="E16" s="272"/>
      <c r="F16" s="272"/>
      <c r="G16" s="272"/>
      <c r="H16" s="272"/>
      <c r="I16" s="272"/>
      <c r="J16" s="272"/>
      <c r="K16" s="272"/>
      <c r="L16" s="272"/>
    </row>
    <row r="17" spans="1:12" s="25" customFormat="1" ht="15" customHeight="1" x14ac:dyDescent="0.25">
      <c r="B17" s="38" t="s">
        <v>214</v>
      </c>
    </row>
    <row r="18" spans="1:12" x14ac:dyDescent="0.25">
      <c r="B18" s="38" t="s">
        <v>215</v>
      </c>
    </row>
    <row r="19" spans="1:12" s="36" customFormat="1" ht="80.25" customHeight="1" x14ac:dyDescent="0.25">
      <c r="B19" s="272" t="s">
        <v>140</v>
      </c>
      <c r="C19" s="272"/>
      <c r="D19" s="272"/>
      <c r="E19" s="272"/>
      <c r="F19" s="272"/>
      <c r="G19" s="272"/>
      <c r="H19" s="272"/>
      <c r="I19" s="272"/>
      <c r="J19" s="272"/>
      <c r="K19" s="272"/>
      <c r="L19" s="272"/>
    </row>
    <row r="20" spans="1:12" s="25" customFormat="1" ht="15" customHeight="1" x14ac:dyDescent="0.25">
      <c r="B20" s="25" t="s">
        <v>217</v>
      </c>
      <c r="C20" s="16" t="s">
        <v>143</v>
      </c>
      <c r="D20" s="37"/>
      <c r="E20" s="37"/>
      <c r="F20" s="37"/>
      <c r="G20" s="37"/>
      <c r="H20" s="37"/>
      <c r="I20" s="37"/>
      <c r="J20" s="37"/>
      <c r="K20" s="37"/>
      <c r="L20" s="37"/>
    </row>
    <row r="21" spans="1:12" x14ac:dyDescent="0.25">
      <c r="B21" s="38"/>
    </row>
    <row r="23" spans="1:12" s="56" customFormat="1" ht="18.75" x14ac:dyDescent="0.3">
      <c r="A23" s="56" t="s">
        <v>170</v>
      </c>
      <c r="B23" s="56" t="s">
        <v>176</v>
      </c>
    </row>
    <row r="24" spans="1:12" s="56" customFormat="1" ht="18.75" x14ac:dyDescent="0.3">
      <c r="B24" s="5" t="s">
        <v>177</v>
      </c>
    </row>
    <row r="25" spans="1:12" s="56" customFormat="1" ht="18.75" x14ac:dyDescent="0.3">
      <c r="B25" s="5" t="s">
        <v>178</v>
      </c>
    </row>
    <row r="26" spans="1:12" s="56" customFormat="1" ht="18.75" x14ac:dyDescent="0.3">
      <c r="B26" s="5" t="s">
        <v>179</v>
      </c>
    </row>
    <row r="27" spans="1:12" s="56" customFormat="1" ht="18.75" x14ac:dyDescent="0.3">
      <c r="B27" s="5" t="s">
        <v>180</v>
      </c>
    </row>
    <row r="28" spans="1:12" s="56" customFormat="1" ht="18.75" x14ac:dyDescent="0.3">
      <c r="B28" s="5"/>
    </row>
    <row r="29" spans="1:12" x14ac:dyDescent="0.25">
      <c r="A29" s="2" t="s">
        <v>173</v>
      </c>
      <c r="B29" s="57" t="s">
        <v>171</v>
      </c>
      <c r="D29" s="38" t="s">
        <v>28</v>
      </c>
    </row>
    <row r="30" spans="1:12" x14ac:dyDescent="0.25">
      <c r="A30" s="2" t="s">
        <v>174</v>
      </c>
      <c r="B30" s="57" t="s">
        <v>172</v>
      </c>
      <c r="D30" s="38" t="s">
        <v>29</v>
      </c>
    </row>
    <row r="31" spans="1:12" x14ac:dyDescent="0.25">
      <c r="A31" s="5" t="s">
        <v>181</v>
      </c>
      <c r="B31" s="57" t="s">
        <v>182</v>
      </c>
    </row>
    <row r="33" spans="1:4" x14ac:dyDescent="0.25">
      <c r="A33" s="5" t="s">
        <v>175</v>
      </c>
      <c r="D33" s="5" t="s">
        <v>31</v>
      </c>
    </row>
    <row r="34" spans="1:4" x14ac:dyDescent="0.25">
      <c r="A34" s="52" t="s">
        <v>164</v>
      </c>
      <c r="D34" s="5" t="s">
        <v>30</v>
      </c>
    </row>
    <row r="35" spans="1:4" x14ac:dyDescent="0.25">
      <c r="D35" s="5" t="s">
        <v>146</v>
      </c>
    </row>
    <row r="39" spans="1:4" x14ac:dyDescent="0.25">
      <c r="A39" s="5" t="s">
        <v>32</v>
      </c>
      <c r="D39" s="5" t="s">
        <v>33</v>
      </c>
    </row>
    <row r="40" spans="1:4" x14ac:dyDescent="0.25">
      <c r="D40" s="5" t="s">
        <v>34</v>
      </c>
    </row>
    <row r="41" spans="1:4" x14ac:dyDescent="0.25">
      <c r="D41" s="5" t="s">
        <v>35</v>
      </c>
    </row>
    <row r="42" spans="1:4" x14ac:dyDescent="0.25">
      <c r="D42" s="5" t="s">
        <v>36</v>
      </c>
    </row>
    <row r="43" spans="1:4" x14ac:dyDescent="0.25">
      <c r="D43" s="5" t="s">
        <v>37</v>
      </c>
    </row>
    <row r="44" spans="1:4" x14ac:dyDescent="0.25">
      <c r="D44" s="5" t="s">
        <v>38</v>
      </c>
    </row>
    <row r="45" spans="1:4" x14ac:dyDescent="0.25">
      <c r="D45" s="5" t="s">
        <v>39</v>
      </c>
    </row>
    <row r="46" spans="1:4" x14ac:dyDescent="0.25">
      <c r="D46" s="5" t="s">
        <v>40</v>
      </c>
    </row>
    <row r="47" spans="1:4" x14ac:dyDescent="0.25">
      <c r="D47" s="5" t="s">
        <v>41</v>
      </c>
    </row>
    <row r="48" spans="1:4" x14ac:dyDescent="0.25">
      <c r="D48" s="5" t="s">
        <v>42</v>
      </c>
    </row>
    <row r="49" spans="4:4" x14ac:dyDescent="0.25">
      <c r="D49" s="5" t="s">
        <v>43</v>
      </c>
    </row>
    <row r="50" spans="4:4" x14ac:dyDescent="0.25">
      <c r="D50" s="5" t="s">
        <v>44</v>
      </c>
    </row>
    <row r="51" spans="4:4" x14ac:dyDescent="0.25">
      <c r="D51" s="5" t="s">
        <v>45</v>
      </c>
    </row>
    <row r="52" spans="4:4" x14ac:dyDescent="0.25">
      <c r="D52" s="5" t="s">
        <v>46</v>
      </c>
    </row>
    <row r="53" spans="4:4" x14ac:dyDescent="0.25">
      <c r="D53" s="5" t="s">
        <v>47</v>
      </c>
    </row>
    <row r="54" spans="4:4" x14ac:dyDescent="0.25">
      <c r="D54" s="5" t="s">
        <v>48</v>
      </c>
    </row>
  </sheetData>
  <mergeCells count="7">
    <mergeCell ref="B8:L8"/>
    <mergeCell ref="B14:L14"/>
    <mergeCell ref="B15:L15"/>
    <mergeCell ref="B19:L19"/>
    <mergeCell ref="B9:L9"/>
    <mergeCell ref="B10:J10"/>
    <mergeCell ref="B16:L16"/>
  </mergeCells>
  <hyperlinks>
    <hyperlink ref="B10:J10" r:id="rId1" display="http://www.proteomicsresource.washington.edu/protocols03/"/>
    <hyperlink ref="C20" r:id="rId2"/>
    <hyperlink ref="A34" r:id="rId3" display="http://www.proteomicsresource.washington.edu/docs/protocols05/Avoid Contaminations.pdf"/>
    <hyperlink ref="D29" location="'Salt Tolerances'!A1" display="salt tolerances"/>
    <hyperlink ref="D30" location="'Salt Tolerances'!A1" display="detergent tolerances"/>
    <hyperlink ref="B10" r:id="rId4"/>
    <hyperlink ref="B18" r:id="rId5"/>
    <hyperlink ref="B17" r:id="rId6"/>
  </hyperlinks>
  <pageMargins left="0.7" right="0.7" top="0.75" bottom="0.75" header="0.3" footer="0.3"/>
  <pageSetup orientation="portrait" horizontalDpi="0"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3" t="s">
        <v>137</v>
      </c>
    </row>
    <row r="2" spans="1:8" x14ac:dyDescent="0.25">
      <c r="A2" s="34" t="s">
        <v>50</v>
      </c>
    </row>
    <row r="4" spans="1:8" ht="15.75" thickBot="1" x14ac:dyDescent="0.3"/>
    <row r="5" spans="1:8" ht="31.5" thickTop="1" thickBot="1" x14ac:dyDescent="0.3">
      <c r="A5" s="26" t="s">
        <v>52</v>
      </c>
      <c r="B5" s="27" t="s">
        <v>53</v>
      </c>
      <c r="C5" s="22" t="s">
        <v>54</v>
      </c>
      <c r="D5" s="22" t="s">
        <v>55</v>
      </c>
      <c r="E5" s="27" t="s">
        <v>56</v>
      </c>
      <c r="F5" s="27" t="s">
        <v>57</v>
      </c>
      <c r="G5" s="275" t="s">
        <v>58</v>
      </c>
      <c r="H5" s="275"/>
    </row>
    <row r="6" spans="1:8" ht="15.75" thickTop="1" x14ac:dyDescent="0.25"/>
    <row r="8" spans="1:8" x14ac:dyDescent="0.25">
      <c r="A8" s="28" t="s">
        <v>80</v>
      </c>
      <c r="B8" s="30">
        <v>163</v>
      </c>
      <c r="C8" s="31">
        <v>50</v>
      </c>
      <c r="D8" s="31">
        <v>0.8</v>
      </c>
      <c r="E8" s="30" t="s">
        <v>59</v>
      </c>
      <c r="F8" s="30" t="s">
        <v>59</v>
      </c>
      <c r="G8" s="28" t="s">
        <v>81</v>
      </c>
    </row>
    <row r="9" spans="1:8" x14ac:dyDescent="0.25">
      <c r="A9" s="28" t="s">
        <v>134</v>
      </c>
      <c r="B9" s="30"/>
      <c r="C9" s="31"/>
      <c r="D9" s="31"/>
      <c r="E9" s="30"/>
      <c r="F9" s="30">
        <v>0.03</v>
      </c>
      <c r="G9" s="28" t="s">
        <v>135</v>
      </c>
    </row>
    <row r="10" spans="1:8" x14ac:dyDescent="0.25">
      <c r="A10" s="23" t="s">
        <v>117</v>
      </c>
      <c r="B10" s="32">
        <v>615</v>
      </c>
      <c r="C10" s="33">
        <v>0</v>
      </c>
      <c r="D10" s="33">
        <v>0</v>
      </c>
      <c r="E10" s="32">
        <v>1.6</v>
      </c>
      <c r="F10" s="32">
        <v>0.1</v>
      </c>
      <c r="G10" s="24" t="s">
        <v>118</v>
      </c>
    </row>
    <row r="11" spans="1:8" x14ac:dyDescent="0.25">
      <c r="A11" s="23" t="s">
        <v>115</v>
      </c>
      <c r="B11" s="32">
        <v>284</v>
      </c>
      <c r="C11" s="33" t="s">
        <v>59</v>
      </c>
      <c r="D11" s="33" t="s">
        <v>59</v>
      </c>
      <c r="E11" s="32" t="s">
        <v>116</v>
      </c>
      <c r="F11" s="32" t="s">
        <v>102</v>
      </c>
      <c r="G11" s="24" t="s">
        <v>97</v>
      </c>
    </row>
    <row r="12" spans="1:8" x14ac:dyDescent="0.25">
      <c r="A12" s="23" t="s">
        <v>85</v>
      </c>
      <c r="B12" s="32">
        <v>154</v>
      </c>
      <c r="C12" s="33">
        <v>500</v>
      </c>
      <c r="D12" s="33">
        <v>7.7</v>
      </c>
      <c r="E12" s="32" t="s">
        <v>59</v>
      </c>
      <c r="F12" s="32" t="s">
        <v>59</v>
      </c>
      <c r="G12" s="24" t="s">
        <v>86</v>
      </c>
    </row>
    <row r="13" spans="1:8" x14ac:dyDescent="0.25">
      <c r="A13" s="23" t="s">
        <v>87</v>
      </c>
      <c r="B13" s="32">
        <v>92</v>
      </c>
      <c r="C13" s="33">
        <v>130</v>
      </c>
      <c r="D13" s="33">
        <v>1.2</v>
      </c>
      <c r="E13" s="32" t="s">
        <v>59</v>
      </c>
      <c r="F13" s="32" t="s">
        <v>59</v>
      </c>
      <c r="G13" s="24" t="s">
        <v>83</v>
      </c>
    </row>
    <row r="14" spans="1:8" x14ac:dyDescent="0.25">
      <c r="A14" s="28" t="s">
        <v>84</v>
      </c>
      <c r="B14" s="30">
        <v>96</v>
      </c>
      <c r="C14" s="31">
        <v>250</v>
      </c>
      <c r="D14" s="31">
        <v>2.4</v>
      </c>
      <c r="E14" s="30" t="s">
        <v>59</v>
      </c>
      <c r="F14" s="30" t="s">
        <v>59</v>
      </c>
      <c r="G14" s="28" t="s">
        <v>83</v>
      </c>
    </row>
    <row r="15" spans="1:8" x14ac:dyDescent="0.25">
      <c r="A15" s="28" t="s">
        <v>79</v>
      </c>
      <c r="B15" s="30">
        <v>238</v>
      </c>
      <c r="C15" s="31">
        <v>100</v>
      </c>
      <c r="D15" s="31">
        <v>2.4</v>
      </c>
      <c r="E15" s="30" t="s">
        <v>59</v>
      </c>
      <c r="F15" s="30" t="s">
        <v>59</v>
      </c>
      <c r="G15" s="28" t="s">
        <v>78</v>
      </c>
    </row>
    <row r="16" spans="1:8" x14ac:dyDescent="0.25">
      <c r="A16" s="28" t="s">
        <v>131</v>
      </c>
      <c r="B16" s="30"/>
      <c r="C16" s="31"/>
      <c r="D16" s="31">
        <v>0</v>
      </c>
      <c r="E16" s="30"/>
      <c r="F16" s="30">
        <v>0.01</v>
      </c>
      <c r="G16" s="28"/>
    </row>
    <row r="17" spans="1:7" x14ac:dyDescent="0.25">
      <c r="A17" s="23" t="s">
        <v>112</v>
      </c>
      <c r="B17" s="32">
        <v>229</v>
      </c>
      <c r="C17" s="33">
        <v>4.4000000000000004</v>
      </c>
      <c r="D17" s="33">
        <v>1</v>
      </c>
      <c r="E17" s="32" t="s">
        <v>113</v>
      </c>
      <c r="F17" s="32" t="s">
        <v>102</v>
      </c>
      <c r="G17" s="24" t="s">
        <v>114</v>
      </c>
    </row>
    <row r="18" spans="1:7" x14ac:dyDescent="0.25">
      <c r="A18" s="23" t="s">
        <v>94</v>
      </c>
      <c r="B18" s="32">
        <v>264</v>
      </c>
      <c r="C18" s="33" t="s">
        <v>59</v>
      </c>
      <c r="D18" s="33" t="s">
        <v>59</v>
      </c>
      <c r="E18" s="32">
        <v>3.8</v>
      </c>
      <c r="F18" s="32">
        <v>0.1</v>
      </c>
      <c r="G18" s="24" t="s">
        <v>90</v>
      </c>
    </row>
    <row r="19" spans="1:7" x14ac:dyDescent="0.25">
      <c r="A19" s="23" t="s">
        <v>124</v>
      </c>
      <c r="B19" s="32">
        <v>58</v>
      </c>
      <c r="C19" s="33">
        <v>50</v>
      </c>
      <c r="D19" s="33">
        <v>0.28999999999999998</v>
      </c>
      <c r="E19" s="32" t="s">
        <v>59</v>
      </c>
      <c r="F19" s="32" t="s">
        <v>59</v>
      </c>
      <c r="G19" s="24" t="s">
        <v>83</v>
      </c>
    </row>
    <row r="20" spans="1:7" x14ac:dyDescent="0.25">
      <c r="A20" s="23" t="s">
        <v>127</v>
      </c>
      <c r="B20" s="32">
        <v>120</v>
      </c>
      <c r="C20" s="33">
        <v>10</v>
      </c>
      <c r="D20" s="33">
        <v>0.12</v>
      </c>
      <c r="E20" s="32">
        <v>10</v>
      </c>
      <c r="F20" s="32">
        <v>0.12</v>
      </c>
      <c r="G20" s="24" t="s">
        <v>128</v>
      </c>
    </row>
    <row r="21" spans="1:7" x14ac:dyDescent="0.25">
      <c r="A21" s="23" t="s">
        <v>95</v>
      </c>
      <c r="B21" s="32">
        <v>348</v>
      </c>
      <c r="C21" s="33" t="s">
        <v>59</v>
      </c>
      <c r="D21" s="33" t="s">
        <v>59</v>
      </c>
      <c r="E21" s="32">
        <v>2.9</v>
      </c>
      <c r="F21" s="32">
        <v>0.1</v>
      </c>
      <c r="G21" s="24" t="s">
        <v>90</v>
      </c>
    </row>
    <row r="22" spans="1:7" x14ac:dyDescent="0.25">
      <c r="A22" s="23" t="s">
        <v>92</v>
      </c>
      <c r="B22" s="32">
        <v>511</v>
      </c>
      <c r="C22" s="33" t="s">
        <v>59</v>
      </c>
      <c r="D22" s="33" t="s">
        <v>59</v>
      </c>
      <c r="E22" s="32">
        <v>2</v>
      </c>
      <c r="F22" s="32">
        <v>0.1</v>
      </c>
      <c r="G22" s="24" t="s">
        <v>90</v>
      </c>
    </row>
    <row r="23" spans="1:7" x14ac:dyDescent="0.25">
      <c r="A23" s="23" t="s">
        <v>91</v>
      </c>
      <c r="B23" s="32">
        <v>524</v>
      </c>
      <c r="C23" s="33" t="s">
        <v>59</v>
      </c>
      <c r="D23" s="33" t="s">
        <v>59</v>
      </c>
      <c r="E23" s="32">
        <v>1.9</v>
      </c>
      <c r="F23" s="32">
        <v>0.1</v>
      </c>
      <c r="G23" s="24" t="s">
        <v>90</v>
      </c>
    </row>
    <row r="24" spans="1:7" x14ac:dyDescent="0.25">
      <c r="A24" s="23" t="s">
        <v>123</v>
      </c>
      <c r="B24" s="32">
        <v>79</v>
      </c>
      <c r="C24" s="33">
        <v>50</v>
      </c>
      <c r="D24" s="33">
        <v>0.4</v>
      </c>
      <c r="E24" s="32" t="s">
        <v>59</v>
      </c>
      <c r="F24" s="32" t="s">
        <v>59</v>
      </c>
      <c r="G24" s="24" t="s">
        <v>86</v>
      </c>
    </row>
    <row r="25" spans="1:7" x14ac:dyDescent="0.25">
      <c r="A25" s="23" t="s">
        <v>88</v>
      </c>
      <c r="B25" s="32">
        <v>292</v>
      </c>
      <c r="C25" s="33">
        <v>3.4</v>
      </c>
      <c r="D25" s="33">
        <v>0.1</v>
      </c>
      <c r="E25" s="32">
        <v>3.4</v>
      </c>
      <c r="F25" s="32">
        <v>0.1</v>
      </c>
      <c r="G25" s="24" t="s">
        <v>132</v>
      </c>
    </row>
    <row r="26" spans="1:7" x14ac:dyDescent="0.25">
      <c r="A26" s="23" t="s">
        <v>89</v>
      </c>
      <c r="B26" s="32">
        <v>468</v>
      </c>
      <c r="C26" s="33" t="s">
        <v>59</v>
      </c>
      <c r="D26" s="33" t="s">
        <v>59</v>
      </c>
      <c r="E26" s="32">
        <v>2.1</v>
      </c>
      <c r="F26" s="32">
        <v>0.1</v>
      </c>
      <c r="G26" s="24" t="s">
        <v>90</v>
      </c>
    </row>
    <row r="27" spans="1:7" x14ac:dyDescent="0.25">
      <c r="A27" s="23" t="s">
        <v>103</v>
      </c>
      <c r="B27" s="32">
        <v>603</v>
      </c>
      <c r="C27" s="33">
        <v>1.7</v>
      </c>
      <c r="D27" s="33">
        <v>0.1</v>
      </c>
      <c r="E27" s="32" t="s">
        <v>104</v>
      </c>
      <c r="F27" s="32" t="s">
        <v>59</v>
      </c>
      <c r="G27" s="24"/>
    </row>
    <row r="28" spans="1:7" x14ac:dyDescent="0.25">
      <c r="A28" s="23" t="s">
        <v>93</v>
      </c>
      <c r="B28" s="32">
        <v>308</v>
      </c>
      <c r="C28" s="33" t="s">
        <v>59</v>
      </c>
      <c r="D28" s="33" t="s">
        <v>59</v>
      </c>
      <c r="E28" s="32">
        <v>3.2</v>
      </c>
      <c r="F28" s="32">
        <v>0.1</v>
      </c>
      <c r="G28" s="24" t="s">
        <v>90</v>
      </c>
    </row>
    <row r="29" spans="1:7" x14ac:dyDescent="0.25">
      <c r="A29" s="23" t="s">
        <v>96</v>
      </c>
      <c r="B29" s="32">
        <v>1000</v>
      </c>
      <c r="C29" s="33" t="s">
        <v>59</v>
      </c>
      <c r="D29" s="33" t="s">
        <v>59</v>
      </c>
      <c r="E29" s="32">
        <v>0.5</v>
      </c>
      <c r="F29" s="32">
        <v>0.05</v>
      </c>
      <c r="G29" s="24" t="s">
        <v>97</v>
      </c>
    </row>
    <row r="30" spans="1:7" x14ac:dyDescent="0.25">
      <c r="A30" s="23" t="s">
        <v>98</v>
      </c>
      <c r="B30" s="32">
        <v>2000</v>
      </c>
      <c r="C30" s="33">
        <v>0.5</v>
      </c>
      <c r="D30" s="33">
        <v>0.1</v>
      </c>
      <c r="E30" s="32" t="s">
        <v>59</v>
      </c>
      <c r="F30" s="32" t="s">
        <v>59</v>
      </c>
      <c r="G30" s="24" t="s">
        <v>99</v>
      </c>
    </row>
    <row r="31" spans="1:7" x14ac:dyDescent="0.25">
      <c r="A31" s="23" t="s">
        <v>110</v>
      </c>
      <c r="B31" s="32">
        <v>288</v>
      </c>
      <c r="C31" s="33">
        <v>0.35</v>
      </c>
      <c r="D31" s="33">
        <v>0.01</v>
      </c>
      <c r="E31" s="32">
        <v>0.33500000000000002</v>
      </c>
      <c r="F31" s="32">
        <v>0.01</v>
      </c>
      <c r="G31" s="24" t="s">
        <v>111</v>
      </c>
    </row>
    <row r="32" spans="1:7" x14ac:dyDescent="0.25">
      <c r="A32" s="23" t="s">
        <v>125</v>
      </c>
      <c r="B32" s="32">
        <v>82</v>
      </c>
      <c r="C32" s="33">
        <v>50</v>
      </c>
      <c r="D32" s="33">
        <v>0.41</v>
      </c>
      <c r="E32" s="32" t="s">
        <v>59</v>
      </c>
      <c r="F32" s="32" t="s">
        <v>59</v>
      </c>
      <c r="G32" s="24" t="s">
        <v>126</v>
      </c>
    </row>
    <row r="33" spans="1:7" x14ac:dyDescent="0.25">
      <c r="A33" s="23" t="s">
        <v>122</v>
      </c>
      <c r="B33" s="32">
        <v>65</v>
      </c>
      <c r="C33" s="33">
        <v>15</v>
      </c>
      <c r="D33" s="33">
        <v>0.1</v>
      </c>
      <c r="E33" s="32">
        <v>3.1</v>
      </c>
      <c r="F33" s="32">
        <v>0.02</v>
      </c>
      <c r="G33" s="24" t="s">
        <v>114</v>
      </c>
    </row>
    <row r="34" spans="1:7" x14ac:dyDescent="0.25">
      <c r="A34" s="23" t="s">
        <v>119</v>
      </c>
      <c r="B34" s="32">
        <v>431</v>
      </c>
      <c r="C34" s="33" t="s">
        <v>59</v>
      </c>
      <c r="D34" s="33" t="s">
        <v>59</v>
      </c>
      <c r="E34" s="32">
        <v>2.2999999999999998</v>
      </c>
      <c r="F34" s="32">
        <v>0.1</v>
      </c>
      <c r="G34" s="24" t="s">
        <v>90</v>
      </c>
    </row>
    <row r="35" spans="1:7" x14ac:dyDescent="0.25">
      <c r="A35" s="23" t="s">
        <v>120</v>
      </c>
      <c r="B35" s="32">
        <v>538</v>
      </c>
      <c r="C35" s="33" t="s">
        <v>59</v>
      </c>
      <c r="D35" s="33" t="s">
        <v>59</v>
      </c>
      <c r="E35" s="32" t="s">
        <v>121</v>
      </c>
      <c r="F35" s="32" t="s">
        <v>102</v>
      </c>
      <c r="G35" s="24" t="s">
        <v>97</v>
      </c>
    </row>
    <row r="36" spans="1:7" x14ac:dyDescent="0.25">
      <c r="A36" s="23" t="s">
        <v>129</v>
      </c>
      <c r="B36" s="32">
        <v>114</v>
      </c>
      <c r="C36" s="33" t="s">
        <v>59</v>
      </c>
      <c r="D36" s="33" t="s">
        <v>59</v>
      </c>
      <c r="E36" s="32">
        <v>4.4000000000000004</v>
      </c>
      <c r="F36" s="32">
        <v>0.05</v>
      </c>
      <c r="G36" s="24" t="s">
        <v>130</v>
      </c>
    </row>
    <row r="37" spans="1:7" x14ac:dyDescent="0.25">
      <c r="A37" s="23" t="s">
        <v>108</v>
      </c>
      <c r="B37" s="32">
        <v>583</v>
      </c>
      <c r="C37" s="33" t="s">
        <v>59</v>
      </c>
      <c r="D37" s="33" t="s">
        <v>59</v>
      </c>
      <c r="E37" s="32" t="s">
        <v>109</v>
      </c>
      <c r="F37" s="32" t="s">
        <v>102</v>
      </c>
      <c r="G37" s="24" t="s">
        <v>90</v>
      </c>
    </row>
    <row r="38" spans="1:7" x14ac:dyDescent="0.25">
      <c r="A38" s="28" t="s">
        <v>77</v>
      </c>
      <c r="B38" s="30">
        <v>121</v>
      </c>
      <c r="C38" s="31">
        <v>100</v>
      </c>
      <c r="D38" s="31">
        <v>1</v>
      </c>
      <c r="E38" s="30" t="s">
        <v>59</v>
      </c>
      <c r="F38" s="30" t="s">
        <v>59</v>
      </c>
      <c r="G38" s="28" t="s">
        <v>78</v>
      </c>
    </row>
    <row r="39" spans="1:7" x14ac:dyDescent="0.25">
      <c r="A39" s="23" t="s">
        <v>100</v>
      </c>
      <c r="B39" s="32">
        <v>628</v>
      </c>
      <c r="C39" s="33">
        <v>1.6</v>
      </c>
      <c r="D39" s="33">
        <v>0.1</v>
      </c>
      <c r="E39" s="32" t="s">
        <v>101</v>
      </c>
      <c r="F39" s="32">
        <v>0.05</v>
      </c>
      <c r="G39" s="24" t="s">
        <v>133</v>
      </c>
    </row>
    <row r="40" spans="1:7" x14ac:dyDescent="0.25">
      <c r="A40" s="23" t="s">
        <v>107</v>
      </c>
      <c r="B40" s="32">
        <v>1228</v>
      </c>
      <c r="C40" s="33" t="s">
        <v>59</v>
      </c>
      <c r="D40" s="33">
        <v>0.6</v>
      </c>
      <c r="E40" s="32" t="s">
        <v>104</v>
      </c>
      <c r="F40" s="32">
        <v>0.05</v>
      </c>
      <c r="G40" s="24" t="s">
        <v>136</v>
      </c>
    </row>
    <row r="41" spans="1:7" x14ac:dyDescent="0.25">
      <c r="A41" s="28" t="s">
        <v>82</v>
      </c>
      <c r="B41" s="30">
        <v>60</v>
      </c>
      <c r="C41" s="31">
        <v>500</v>
      </c>
      <c r="D41" s="31">
        <v>3</v>
      </c>
      <c r="E41" s="30" t="s">
        <v>59</v>
      </c>
      <c r="F41" s="30" t="s">
        <v>59</v>
      </c>
      <c r="G41" s="28" t="s">
        <v>83</v>
      </c>
    </row>
    <row r="42" spans="1:7" x14ac:dyDescent="0.25">
      <c r="A42" s="23" t="s">
        <v>105</v>
      </c>
      <c r="B42" s="32">
        <v>392</v>
      </c>
      <c r="C42" s="33">
        <v>2.6</v>
      </c>
      <c r="D42" s="33">
        <v>0.1</v>
      </c>
      <c r="E42" s="32" t="s">
        <v>59</v>
      </c>
      <c r="F42" s="32" t="s">
        <v>59</v>
      </c>
      <c r="G42" s="24" t="s">
        <v>106</v>
      </c>
    </row>
    <row r="43" spans="1:7" x14ac:dyDescent="0.25">
      <c r="A43" s="23"/>
      <c r="B43" s="24"/>
      <c r="C43" s="19"/>
      <c r="D43" s="19"/>
      <c r="E43" s="24"/>
      <c r="F43" s="24"/>
      <c r="G43" s="24"/>
    </row>
    <row r="44" spans="1:7" x14ac:dyDescent="0.25">
      <c r="A44" s="23"/>
      <c r="B44" s="24"/>
      <c r="C44" s="19"/>
      <c r="D44" s="19"/>
      <c r="E44" s="24"/>
      <c r="F44" s="24"/>
      <c r="G44" s="24"/>
    </row>
    <row r="45" spans="1:7" x14ac:dyDescent="0.25">
      <c r="A45" s="28" t="s">
        <v>60</v>
      </c>
      <c r="B45" s="24"/>
      <c r="C45" s="19"/>
      <c r="D45" s="19"/>
      <c r="E45" s="24"/>
      <c r="F45" s="24"/>
      <c r="G45" s="24"/>
    </row>
    <row r="46" spans="1:7" x14ac:dyDescent="0.25">
      <c r="A46" s="28" t="s">
        <v>61</v>
      </c>
      <c r="B46" s="24"/>
      <c r="C46" s="19"/>
      <c r="D46" s="19"/>
      <c r="E46" s="24"/>
      <c r="F46" s="24"/>
      <c r="G46" s="24"/>
    </row>
    <row r="47" spans="1:7" x14ac:dyDescent="0.25">
      <c r="A47" s="28" t="s">
        <v>62</v>
      </c>
      <c r="B47" s="24"/>
      <c r="C47" s="19"/>
      <c r="D47" s="19"/>
      <c r="E47" s="24"/>
      <c r="F47" s="24"/>
      <c r="G47" s="24"/>
    </row>
    <row r="48" spans="1:7" x14ac:dyDescent="0.25">
      <c r="A48" s="28" t="s">
        <v>63</v>
      </c>
      <c r="B48" s="24"/>
      <c r="C48" s="19"/>
      <c r="D48" s="19"/>
      <c r="E48" s="24"/>
      <c r="F48" s="24"/>
      <c r="G48" s="24"/>
    </row>
    <row r="49" spans="1:7" x14ac:dyDescent="0.25">
      <c r="A49" s="28" t="s">
        <v>64</v>
      </c>
      <c r="B49" s="24"/>
      <c r="C49" s="19"/>
      <c r="D49" s="19"/>
      <c r="E49" s="24"/>
      <c r="F49" s="24"/>
      <c r="G49" s="24"/>
    </row>
    <row r="50" spans="1:7" x14ac:dyDescent="0.25">
      <c r="A50" s="28" t="s">
        <v>65</v>
      </c>
      <c r="B50" s="24"/>
      <c r="C50" s="19"/>
      <c r="D50" s="19"/>
      <c r="E50" s="24"/>
      <c r="F50" s="24"/>
      <c r="G50" s="24"/>
    </row>
    <row r="51" spans="1:7" x14ac:dyDescent="0.25">
      <c r="A51" s="28" t="s">
        <v>66</v>
      </c>
      <c r="B51" s="24"/>
      <c r="C51" s="19"/>
      <c r="D51" s="19"/>
      <c r="E51" s="24"/>
      <c r="F51" s="24"/>
      <c r="G51" s="24"/>
    </row>
    <row r="52" spans="1:7" x14ac:dyDescent="0.25">
      <c r="A52" s="28" t="s">
        <v>67</v>
      </c>
      <c r="B52" s="24"/>
      <c r="C52" s="19"/>
      <c r="D52" s="19"/>
      <c r="E52" s="24"/>
      <c r="F52" s="24"/>
      <c r="G52" s="24"/>
    </row>
    <row r="53" spans="1:7" x14ac:dyDescent="0.25">
      <c r="A53" s="28" t="s">
        <v>68</v>
      </c>
      <c r="B53" s="24"/>
      <c r="C53" s="19"/>
      <c r="D53" s="19"/>
      <c r="E53" s="24"/>
      <c r="F53" s="24"/>
      <c r="G53" s="24"/>
    </row>
    <row r="54" spans="1:7" x14ac:dyDescent="0.25">
      <c r="A54" s="28" t="s">
        <v>69</v>
      </c>
      <c r="B54" s="24"/>
      <c r="C54" s="19"/>
      <c r="D54" s="19"/>
      <c r="E54" s="24"/>
      <c r="F54" s="24"/>
      <c r="G54" s="24"/>
    </row>
    <row r="55" spans="1:7" x14ac:dyDescent="0.25">
      <c r="A55" s="29" t="s">
        <v>73</v>
      </c>
      <c r="B55" s="24"/>
      <c r="C55" s="19"/>
      <c r="D55" s="19"/>
      <c r="E55" s="24"/>
      <c r="F55" s="24"/>
      <c r="G55" s="24"/>
    </row>
    <row r="56" spans="1:7" x14ac:dyDescent="0.25">
      <c r="A56" s="29" t="s">
        <v>72</v>
      </c>
      <c r="B56" s="24"/>
      <c r="C56" s="19"/>
      <c r="D56" s="19"/>
      <c r="E56" s="24"/>
      <c r="F56" s="24"/>
      <c r="G56" s="24"/>
    </row>
    <row r="57" spans="1:7" x14ac:dyDescent="0.25">
      <c r="A57" s="28" t="s">
        <v>70</v>
      </c>
      <c r="B57" s="24"/>
      <c r="C57" s="19"/>
      <c r="D57" s="19"/>
      <c r="E57" s="24"/>
      <c r="F57" s="24"/>
      <c r="G57" s="24"/>
    </row>
    <row r="58" spans="1:7" x14ac:dyDescent="0.25">
      <c r="A58" s="29" t="s">
        <v>75</v>
      </c>
      <c r="B58" s="24"/>
      <c r="C58" s="19"/>
      <c r="D58" s="19"/>
      <c r="E58" s="24"/>
      <c r="F58" s="24"/>
      <c r="G58" s="24"/>
    </row>
    <row r="59" spans="1:7" x14ac:dyDescent="0.25">
      <c r="A59" s="29" t="s">
        <v>74</v>
      </c>
      <c r="B59" s="24"/>
      <c r="C59" s="19"/>
      <c r="D59" s="19"/>
      <c r="E59" s="24"/>
      <c r="F59" s="24"/>
      <c r="G59" s="24"/>
    </row>
    <row r="60" spans="1:7" x14ac:dyDescent="0.25">
      <c r="A60" s="29" t="s">
        <v>71</v>
      </c>
      <c r="B60" s="24"/>
      <c r="C60" s="19"/>
      <c r="D60" s="19"/>
      <c r="E60" s="24"/>
      <c r="F60" s="24"/>
      <c r="G60" s="24"/>
    </row>
    <row r="61" spans="1:7" x14ac:dyDescent="0.25">
      <c r="A61" s="28" t="s">
        <v>76</v>
      </c>
      <c r="B61" s="24"/>
      <c r="C61" s="19"/>
      <c r="D61" s="19"/>
      <c r="E61" s="24"/>
      <c r="F61" s="24"/>
      <c r="G61" s="24"/>
    </row>
    <row r="62" spans="1:7" x14ac:dyDescent="0.25">
      <c r="A62" s="23"/>
      <c r="B62" s="24"/>
      <c r="C62" s="19"/>
      <c r="D62" s="19"/>
      <c r="E62" s="24"/>
      <c r="F62" s="24"/>
      <c r="G62" s="24"/>
    </row>
    <row r="63" spans="1:7" x14ac:dyDescent="0.25">
      <c r="A63" s="23"/>
      <c r="B63" s="24"/>
      <c r="C63" s="19"/>
      <c r="D63" s="19"/>
      <c r="E63" s="24"/>
      <c r="F63" s="24"/>
      <c r="G63" s="24"/>
    </row>
    <row r="64" spans="1:7" x14ac:dyDescent="0.25">
      <c r="A64" s="23"/>
      <c r="B64" s="24"/>
      <c r="C64" s="19"/>
      <c r="D64" s="19"/>
      <c r="E64" s="24"/>
      <c r="F64" s="24"/>
      <c r="G64" s="24"/>
    </row>
    <row r="65" spans="1:7" x14ac:dyDescent="0.25">
      <c r="A65" s="23"/>
      <c r="B65" s="24"/>
      <c r="C65" s="19"/>
      <c r="D65" s="19"/>
      <c r="E65" s="24"/>
      <c r="F65" s="24"/>
      <c r="G65" s="24"/>
    </row>
  </sheetData>
  <mergeCells count="1">
    <mergeCell ref="G5:H5"/>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39" sqref="B39"/>
    </sheetView>
  </sheetViews>
  <sheetFormatPr defaultRowHeight="15" x14ac:dyDescent="0.25"/>
  <cols>
    <col min="1" max="16384" width="9.140625" style="2"/>
  </cols>
  <sheetData>
    <row r="1" spans="1:5" x14ac:dyDescent="0.25">
      <c r="A1" s="217" t="s">
        <v>270</v>
      </c>
      <c r="B1" s="217" t="s">
        <v>283</v>
      </c>
      <c r="C1" s="217"/>
      <c r="D1" s="217"/>
      <c r="E1" s="217"/>
    </row>
    <row r="2" spans="1:5" x14ac:dyDescent="0.25">
      <c r="A2" s="217" t="s">
        <v>272</v>
      </c>
      <c r="B2" s="217"/>
      <c r="C2" s="217"/>
      <c r="D2" s="217" t="s">
        <v>271</v>
      </c>
      <c r="E2" s="217"/>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3" sqref="A3"/>
    </sheetView>
  </sheetViews>
  <sheetFormatPr defaultRowHeight="15" x14ac:dyDescent="0.25"/>
  <cols>
    <col min="1" max="1" width="18.5703125" style="2" customWidth="1"/>
    <col min="2" max="2" width="9.140625" style="2"/>
    <col min="3" max="3" width="13.7109375" style="2" customWidth="1"/>
    <col min="4" max="4" width="21.7109375" style="2" customWidth="1"/>
    <col min="5" max="16384" width="9.140625" style="2"/>
  </cols>
  <sheetData>
    <row r="1" spans="1:6" x14ac:dyDescent="0.25">
      <c r="A1" s="217" t="s">
        <v>282</v>
      </c>
    </row>
    <row r="2" spans="1:6" x14ac:dyDescent="0.25">
      <c r="A2" s="2" t="s">
        <v>276</v>
      </c>
      <c r="B2" s="2" t="s">
        <v>277</v>
      </c>
      <c r="C2" s="2" t="s">
        <v>278</v>
      </c>
      <c r="D2" s="2" t="s">
        <v>279</v>
      </c>
      <c r="E2" s="2" t="s">
        <v>280</v>
      </c>
      <c r="F2" s="2" t="s">
        <v>281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 Submission</vt:lpstr>
      <vt:lpstr>Rates 2017</vt:lpstr>
      <vt:lpstr>Concentrations</vt:lpstr>
      <vt:lpstr>Salt Tolerances</vt:lpstr>
      <vt:lpstr>methods</vt:lpstr>
      <vt:lpstr>sequence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pvh</dc:creator>
  <cp:lastModifiedBy>Priska</cp:lastModifiedBy>
  <cp:lastPrinted>2012-01-26T00:39:45Z</cp:lastPrinted>
  <dcterms:created xsi:type="dcterms:W3CDTF">2012-01-25T18:45:55Z</dcterms:created>
  <dcterms:modified xsi:type="dcterms:W3CDTF">2017-04-27T23:02:22Z</dcterms:modified>
</cp:coreProperties>
</file>