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375" windowWidth="27555" windowHeight="12555"/>
  </bookViews>
  <sheets>
    <sheet name="20150201" sheetId="1" r:id="rId1"/>
  </sheets>
  <calcPr calcId="145621"/>
</workbook>
</file>

<file path=xl/calcChain.xml><?xml version="1.0" encoding="utf-8"?>
<calcChain xmlns="http://schemas.openxmlformats.org/spreadsheetml/2006/main">
  <c r="H83" i="1" l="1"/>
  <c r="Z126" i="1" l="1"/>
  <c r="Q126" i="1"/>
  <c r="Y126" i="1"/>
  <c r="P126" i="1"/>
  <c r="X126" i="1"/>
  <c r="P118" i="1"/>
  <c r="X118" i="1"/>
  <c r="O118" i="1"/>
  <c r="O122" i="1"/>
  <c r="G112" i="1"/>
  <c r="E112" i="1"/>
  <c r="D112" i="1"/>
  <c r="H112" i="1"/>
  <c r="J111" i="1"/>
  <c r="H111" i="1"/>
  <c r="G111" i="1"/>
  <c r="D111" i="1"/>
  <c r="Y110" i="1"/>
  <c r="W110" i="1"/>
  <c r="R110" i="1"/>
  <c r="Z110" i="1"/>
  <c r="P110" i="1"/>
  <c r="O110" i="1"/>
  <c r="M110" i="1"/>
  <c r="U110" i="1"/>
  <c r="R126" i="1"/>
  <c r="I111" i="1"/>
  <c r="O126" i="1"/>
  <c r="W126" i="1"/>
  <c r="C108" i="1"/>
  <c r="R118" i="1"/>
  <c r="Q118" i="1"/>
  <c r="N118" i="1"/>
  <c r="M118" i="1"/>
  <c r="U118" i="1"/>
  <c r="C107" i="1"/>
  <c r="W106" i="1"/>
  <c r="U106" i="1"/>
  <c r="R106" i="1"/>
  <c r="Z106" i="1"/>
  <c r="P106" i="1"/>
  <c r="X106" i="1"/>
  <c r="M106" i="1"/>
  <c r="Q110" i="1"/>
  <c r="N110" i="1"/>
  <c r="C106" i="1"/>
  <c r="Q105" i="1"/>
  <c r="Y105" i="1"/>
  <c r="M105" i="1"/>
  <c r="U105" i="1"/>
  <c r="Q106" i="1"/>
  <c r="O106" i="1"/>
  <c r="N106" i="1"/>
  <c r="C105" i="1"/>
  <c r="P104" i="1"/>
  <c r="X104" i="1"/>
  <c r="R103" i="1"/>
  <c r="R111" i="1"/>
  <c r="Q103" i="1"/>
  <c r="O103" i="1"/>
  <c r="N103" i="1"/>
  <c r="M103" i="1"/>
  <c r="M104" i="1"/>
  <c r="U104" i="1"/>
  <c r="C104" i="1"/>
  <c r="P103" i="1"/>
  <c r="X103" i="1"/>
  <c r="J102" i="1"/>
  <c r="I102" i="1"/>
  <c r="H102" i="1"/>
  <c r="G102" i="1"/>
  <c r="F102" i="1"/>
  <c r="E102" i="1"/>
  <c r="Z101" i="1"/>
  <c r="Y101" i="1"/>
  <c r="X101" i="1"/>
  <c r="W101" i="1"/>
  <c r="V101" i="1"/>
  <c r="U101" i="1"/>
  <c r="R101" i="1"/>
  <c r="Q101" i="1"/>
  <c r="P101" i="1"/>
  <c r="O101" i="1"/>
  <c r="N101" i="1"/>
  <c r="M101" i="1"/>
  <c r="L100" i="1"/>
  <c r="R98" i="1"/>
  <c r="Z98" i="1"/>
  <c r="N98" i="1"/>
  <c r="V98" i="1"/>
  <c r="Q90" i="1"/>
  <c r="Q94" i="1"/>
  <c r="N90" i="1"/>
  <c r="D84" i="1"/>
  <c r="J83" i="1"/>
  <c r="I83" i="1"/>
  <c r="F83" i="1"/>
  <c r="D83" i="1"/>
  <c r="R82" i="1"/>
  <c r="Z82" i="1"/>
  <c r="Q82" i="1"/>
  <c r="Y82" i="1"/>
  <c r="M82" i="1"/>
  <c r="U82" i="1"/>
  <c r="Q98" i="1"/>
  <c r="Y98" i="1"/>
  <c r="C80" i="1"/>
  <c r="R90" i="1"/>
  <c r="Z90" i="1"/>
  <c r="P90" i="1"/>
  <c r="O90" i="1"/>
  <c r="M90" i="1"/>
  <c r="C79" i="1"/>
  <c r="O78" i="1"/>
  <c r="W78" i="1"/>
  <c r="P82" i="1"/>
  <c r="O82" i="1"/>
  <c r="N82" i="1"/>
  <c r="C78" i="1"/>
  <c r="O77" i="1"/>
  <c r="W77" i="1"/>
  <c r="R78" i="1"/>
  <c r="Q78" i="1"/>
  <c r="P78" i="1"/>
  <c r="X78" i="1"/>
  <c r="N78" i="1"/>
  <c r="V78" i="1"/>
  <c r="M78" i="1"/>
  <c r="C77" i="1"/>
  <c r="Q75" i="1"/>
  <c r="Q76" i="1"/>
  <c r="Y76" i="1"/>
  <c r="O75" i="1"/>
  <c r="N75" i="1"/>
  <c r="F84" i="1"/>
  <c r="C76" i="1"/>
  <c r="R75" i="1"/>
  <c r="P75" i="1"/>
  <c r="P76" i="1"/>
  <c r="X76" i="1"/>
  <c r="M75" i="1"/>
  <c r="M77" i="1"/>
  <c r="U77" i="1"/>
  <c r="J74" i="1"/>
  <c r="I74" i="1"/>
  <c r="H74" i="1"/>
  <c r="G74" i="1"/>
  <c r="F74" i="1"/>
  <c r="E74" i="1"/>
  <c r="Z73" i="1"/>
  <c r="Y73" i="1"/>
  <c r="X73" i="1"/>
  <c r="W73" i="1"/>
  <c r="V73" i="1"/>
  <c r="U73" i="1"/>
  <c r="R73" i="1"/>
  <c r="Q73" i="1"/>
  <c r="P73" i="1"/>
  <c r="O73" i="1"/>
  <c r="N73" i="1"/>
  <c r="M73" i="1"/>
  <c r="L72" i="1"/>
  <c r="W70" i="1"/>
  <c r="P70" i="1"/>
  <c r="X70" i="1"/>
  <c r="O70" i="1"/>
  <c r="Z62" i="1"/>
  <c r="O62" i="1"/>
  <c r="O66" i="1"/>
  <c r="M62" i="1"/>
  <c r="D56" i="1"/>
  <c r="H55" i="1"/>
  <c r="F55" i="1"/>
  <c r="D55" i="1"/>
  <c r="Y54" i="1"/>
  <c r="Q54" i="1"/>
  <c r="O54" i="1"/>
  <c r="N54" i="1"/>
  <c r="R70" i="1"/>
  <c r="Z70" i="1"/>
  <c r="G55" i="1"/>
  <c r="N70" i="1"/>
  <c r="V70" i="1"/>
  <c r="C52" i="1"/>
  <c r="R62" i="1"/>
  <c r="Q62" i="1"/>
  <c r="Q66" i="1"/>
  <c r="P62" i="1"/>
  <c r="N62" i="1"/>
  <c r="C51" i="1"/>
  <c r="Y50" i="1"/>
  <c r="W50" i="1"/>
  <c r="V50" i="1"/>
  <c r="R50" i="1"/>
  <c r="Z50" i="1"/>
  <c r="Q50" i="1"/>
  <c r="O50" i="1"/>
  <c r="N50" i="1"/>
  <c r="M50" i="1"/>
  <c r="R54" i="1"/>
  <c r="Z54" i="1"/>
  <c r="P54" i="1"/>
  <c r="M54" i="1"/>
  <c r="U54" i="1"/>
  <c r="C50" i="1"/>
  <c r="P50" i="1"/>
  <c r="C49" i="1"/>
  <c r="Q47" i="1"/>
  <c r="Q48" i="1"/>
  <c r="Y48" i="1"/>
  <c r="P47" i="1"/>
  <c r="M47" i="1"/>
  <c r="U47" i="1"/>
  <c r="C48" i="1"/>
  <c r="R47" i="1"/>
  <c r="R49" i="1"/>
  <c r="Z49" i="1"/>
  <c r="O47" i="1"/>
  <c r="O51" i="1"/>
  <c r="W51" i="1"/>
  <c r="N47" i="1"/>
  <c r="N51" i="1"/>
  <c r="J46" i="1"/>
  <c r="I46" i="1"/>
  <c r="H46" i="1"/>
  <c r="G46" i="1"/>
  <c r="F46" i="1"/>
  <c r="E46" i="1"/>
  <c r="Z45" i="1"/>
  <c r="Y45" i="1"/>
  <c r="X45" i="1"/>
  <c r="W45" i="1"/>
  <c r="V45" i="1"/>
  <c r="U45" i="1"/>
  <c r="R45" i="1"/>
  <c r="Q45" i="1"/>
  <c r="P45" i="1"/>
  <c r="O45" i="1"/>
  <c r="N45" i="1"/>
  <c r="M45" i="1"/>
  <c r="L44" i="1"/>
  <c r="R42" i="1"/>
  <c r="Z42" i="1"/>
  <c r="Q42" i="1"/>
  <c r="Y42" i="1"/>
  <c r="O42" i="1"/>
  <c r="W42" i="1"/>
  <c r="M42" i="1"/>
  <c r="U42" i="1"/>
  <c r="X34" i="1"/>
  <c r="R34" i="1"/>
  <c r="M34" i="1"/>
  <c r="J28" i="1"/>
  <c r="D28" i="1"/>
  <c r="J27" i="1"/>
  <c r="I27" i="1"/>
  <c r="H27" i="1"/>
  <c r="E27" i="1"/>
  <c r="D27" i="1"/>
  <c r="Q26" i="1"/>
  <c r="P26" i="1"/>
  <c r="N26" i="1"/>
  <c r="V26" i="1"/>
  <c r="M26" i="1"/>
  <c r="U26" i="1"/>
  <c r="P42" i="1"/>
  <c r="X42" i="1"/>
  <c r="G27" i="1"/>
  <c r="Q34" i="1"/>
  <c r="P34" i="1"/>
  <c r="O34" i="1"/>
  <c r="N34" i="1"/>
  <c r="X22" i="1"/>
  <c r="R22" i="1"/>
  <c r="Z22" i="1"/>
  <c r="Q22" i="1"/>
  <c r="Y22" i="1"/>
  <c r="R26" i="1"/>
  <c r="O26" i="1"/>
  <c r="W26" i="1"/>
  <c r="Z21" i="1"/>
  <c r="R21" i="1"/>
  <c r="O21" i="1"/>
  <c r="W21" i="1"/>
  <c r="P22" i="1"/>
  <c r="O22" i="1"/>
  <c r="N22" i="1"/>
  <c r="M22" i="1"/>
  <c r="Z20" i="1"/>
  <c r="R20" i="1"/>
  <c r="Q19" i="1"/>
  <c r="O19" i="1"/>
  <c r="O20" i="1"/>
  <c r="W20" i="1"/>
  <c r="N19" i="1"/>
  <c r="M19" i="1"/>
  <c r="M20" i="1"/>
  <c r="E28" i="1"/>
  <c r="Z19" i="1"/>
  <c r="P19" i="1"/>
  <c r="P20" i="1"/>
  <c r="Z17" i="1"/>
  <c r="Y17" i="1"/>
  <c r="X17" i="1"/>
  <c r="W17" i="1"/>
  <c r="V17" i="1"/>
  <c r="U17" i="1"/>
  <c r="R17" i="1"/>
  <c r="Q17" i="1"/>
  <c r="P17" i="1"/>
  <c r="O17" i="1"/>
  <c r="N17" i="1"/>
  <c r="M17" i="1"/>
  <c r="L16" i="1"/>
  <c r="Z13" i="1"/>
  <c r="Y13" i="1"/>
  <c r="X13" i="1"/>
  <c r="W13" i="1"/>
  <c r="V13" i="1"/>
  <c r="U13" i="1"/>
  <c r="R13" i="1"/>
  <c r="Q13" i="1"/>
  <c r="P13" i="1"/>
  <c r="O13" i="1"/>
  <c r="N13" i="1"/>
  <c r="M13" i="1"/>
  <c r="E13" i="1"/>
  <c r="E12" i="1"/>
  <c r="E11" i="1"/>
  <c r="B11" i="1"/>
  <c r="P105" i="1"/>
  <c r="X105" i="1"/>
  <c r="Y90" i="1"/>
  <c r="P83" i="1"/>
  <c r="M76" i="1"/>
  <c r="U76" i="1"/>
  <c r="E84" i="1"/>
  <c r="U75" i="1"/>
  <c r="Y62" i="1"/>
  <c r="O52" i="1"/>
  <c r="W47" i="1"/>
  <c r="Q51" i="1"/>
  <c r="Q63" i="1"/>
  <c r="Z47" i="1"/>
  <c r="I56" i="1"/>
  <c r="R23" i="1"/>
  <c r="R24" i="1"/>
  <c r="E29" i="1"/>
  <c r="U20" i="1"/>
  <c r="M21" i="1"/>
  <c r="U21" i="1"/>
  <c r="O38" i="1"/>
  <c r="G28" i="1"/>
  <c r="G29" i="1"/>
  <c r="U22" i="1"/>
  <c r="M23" i="1"/>
  <c r="N52" i="1"/>
  <c r="V51" i="1"/>
  <c r="H28" i="1"/>
  <c r="H29" i="1"/>
  <c r="X20" i="1"/>
  <c r="W38" i="1"/>
  <c r="O39" i="1"/>
  <c r="Y19" i="1"/>
  <c r="Q21" i="1"/>
  <c r="Y21" i="1"/>
  <c r="Q20" i="1"/>
  <c r="Q23" i="1"/>
  <c r="N21" i="1"/>
  <c r="V21" i="1"/>
  <c r="N20" i="1"/>
  <c r="Z34" i="1"/>
  <c r="R38" i="1"/>
  <c r="R35" i="1"/>
  <c r="M49" i="1"/>
  <c r="U49" i="1"/>
  <c r="Q70" i="1"/>
  <c r="Y70" i="1"/>
  <c r="I55" i="1"/>
  <c r="I57" i="1"/>
  <c r="M55" i="1"/>
  <c r="Q79" i="1"/>
  <c r="Y78" i="1"/>
  <c r="W34" i="1"/>
  <c r="Z78" i="1"/>
  <c r="R79" i="1"/>
  <c r="Z111" i="1"/>
  <c r="R112" i="1"/>
  <c r="U50" i="1"/>
  <c r="M51" i="1"/>
  <c r="O35" i="1"/>
  <c r="P49" i="1"/>
  <c r="X49" i="1"/>
  <c r="P48" i="1"/>
  <c r="X48" i="1"/>
  <c r="X47" i="1"/>
  <c r="F56" i="1"/>
  <c r="F57" i="1"/>
  <c r="Y63" i="1"/>
  <c r="Q64" i="1"/>
  <c r="V19" i="1"/>
  <c r="N23" i="1"/>
  <c r="V22" i="1"/>
  <c r="Z26" i="1"/>
  <c r="R27" i="1"/>
  <c r="N42" i="1"/>
  <c r="V42" i="1"/>
  <c r="F27" i="1"/>
  <c r="X26" i="1"/>
  <c r="P27" i="1"/>
  <c r="M79" i="1"/>
  <c r="U78" i="1"/>
  <c r="W19" i="1"/>
  <c r="W22" i="1"/>
  <c r="O23" i="1"/>
  <c r="Y34" i="1"/>
  <c r="Q38" i="1"/>
  <c r="O27" i="1"/>
  <c r="P51" i="1"/>
  <c r="X50" i="1"/>
  <c r="Q52" i="1"/>
  <c r="Y51" i="1"/>
  <c r="Q77" i="1"/>
  <c r="Y77" i="1"/>
  <c r="Y75" i="1"/>
  <c r="I84" i="1"/>
  <c r="I85" i="1"/>
  <c r="Q91" i="1"/>
  <c r="Q83" i="1"/>
  <c r="N104" i="1"/>
  <c r="V104" i="1"/>
  <c r="N105" i="1"/>
  <c r="V105" i="1"/>
  <c r="V103" i="1"/>
  <c r="N107" i="1"/>
  <c r="V106" i="1"/>
  <c r="P111" i="1"/>
  <c r="X110" i="1"/>
  <c r="P107" i="1"/>
  <c r="P23" i="1"/>
  <c r="M48" i="1"/>
  <c r="U48" i="1"/>
  <c r="P66" i="1"/>
  <c r="P63" i="1"/>
  <c r="X62" i="1"/>
  <c r="R77" i="1"/>
  <c r="Z77" i="1"/>
  <c r="R76" i="1"/>
  <c r="Z76" i="1"/>
  <c r="J84" i="1"/>
  <c r="J85" i="1"/>
  <c r="Z75" i="1"/>
  <c r="O83" i="1"/>
  <c r="W82" i="1"/>
  <c r="O98" i="1"/>
  <c r="W98" i="1"/>
  <c r="G83" i="1"/>
  <c r="O104" i="1"/>
  <c r="W104" i="1"/>
  <c r="O105" i="1"/>
  <c r="W105" i="1"/>
  <c r="W103" i="1"/>
  <c r="O119" i="1"/>
  <c r="X19" i="1"/>
  <c r="P21" i="1"/>
  <c r="X21" i="1"/>
  <c r="N38" i="1"/>
  <c r="N35" i="1"/>
  <c r="V34" i="1"/>
  <c r="N49" i="1"/>
  <c r="V49" i="1"/>
  <c r="V47" i="1"/>
  <c r="N48" i="1"/>
  <c r="V48" i="1"/>
  <c r="W52" i="1"/>
  <c r="O53" i="1"/>
  <c r="W53" i="1"/>
  <c r="N79" i="1"/>
  <c r="V75" i="1"/>
  <c r="N76" i="1"/>
  <c r="V76" i="1"/>
  <c r="N77" i="1"/>
  <c r="V77" i="1"/>
  <c r="Y94" i="1"/>
  <c r="Q95" i="1"/>
  <c r="M38" i="1"/>
  <c r="M35" i="1"/>
  <c r="M27" i="1"/>
  <c r="U34" i="1"/>
  <c r="P55" i="1"/>
  <c r="X54" i="1"/>
  <c r="N55" i="1"/>
  <c r="U62" i="1"/>
  <c r="M66" i="1"/>
  <c r="M63" i="1"/>
  <c r="W66" i="1"/>
  <c r="O67" i="1"/>
  <c r="O94" i="1"/>
  <c r="W90" i="1"/>
  <c r="O91" i="1"/>
  <c r="R94" i="1"/>
  <c r="R91" i="1"/>
  <c r="Y118" i="1"/>
  <c r="Q122" i="1"/>
  <c r="Q119" i="1"/>
  <c r="Q111" i="1"/>
  <c r="Q27" i="1"/>
  <c r="V54" i="1"/>
  <c r="O79" i="1"/>
  <c r="W75" i="1"/>
  <c r="O76" i="1"/>
  <c r="W76" i="1"/>
  <c r="X90" i="1"/>
  <c r="P94" i="1"/>
  <c r="P91" i="1"/>
  <c r="E83" i="1"/>
  <c r="E85" i="1"/>
  <c r="M98" i="1"/>
  <c r="U98" i="1"/>
  <c r="F85" i="1"/>
  <c r="G84" i="1"/>
  <c r="R122" i="1"/>
  <c r="U19" i="1"/>
  <c r="Y47" i="1"/>
  <c r="R55" i="1"/>
  <c r="J55" i="1"/>
  <c r="X75" i="1"/>
  <c r="P77" i="1"/>
  <c r="X77" i="1"/>
  <c r="N83" i="1"/>
  <c r="V82" i="1"/>
  <c r="M83" i="1"/>
  <c r="H113" i="1"/>
  <c r="P122" i="1"/>
  <c r="O48" i="1"/>
  <c r="W48" i="1"/>
  <c r="M70" i="1"/>
  <c r="U70" i="1"/>
  <c r="E55" i="1"/>
  <c r="O63" i="1"/>
  <c r="P98" i="1"/>
  <c r="X98" i="1"/>
  <c r="P38" i="1"/>
  <c r="P35" i="1"/>
  <c r="J29" i="1"/>
  <c r="W54" i="1"/>
  <c r="O55" i="1"/>
  <c r="R66" i="1"/>
  <c r="R63" i="1"/>
  <c r="N122" i="1"/>
  <c r="N119" i="1"/>
  <c r="V118" i="1"/>
  <c r="E111" i="1"/>
  <c r="E113" i="1"/>
  <c r="M126" i="1"/>
  <c r="U126" i="1"/>
  <c r="W122" i="1"/>
  <c r="O123" i="1"/>
  <c r="O49" i="1"/>
  <c r="W49" i="1"/>
  <c r="E56" i="1"/>
  <c r="J56" i="1"/>
  <c r="P79" i="1"/>
  <c r="Y26" i="1"/>
  <c r="R48" i="1"/>
  <c r="Z48" i="1"/>
  <c r="Q49" i="1"/>
  <c r="Y49" i="1"/>
  <c r="N66" i="1"/>
  <c r="R51" i="1"/>
  <c r="Q55" i="1"/>
  <c r="G56" i="1"/>
  <c r="G57" i="1"/>
  <c r="V62" i="1"/>
  <c r="Y66" i="1"/>
  <c r="U90" i="1"/>
  <c r="R83" i="1"/>
  <c r="V90" i="1"/>
  <c r="M94" i="1"/>
  <c r="Q104" i="1"/>
  <c r="Y104" i="1"/>
  <c r="Y103" i="1"/>
  <c r="O107" i="1"/>
  <c r="N27" i="1"/>
  <c r="H56" i="1"/>
  <c r="H57" i="1"/>
  <c r="W62" i="1"/>
  <c r="X82" i="1"/>
  <c r="N94" i="1"/>
  <c r="R105" i="1"/>
  <c r="Z105" i="1"/>
  <c r="Z103" i="1"/>
  <c r="R104" i="1"/>
  <c r="Z104" i="1"/>
  <c r="R107" i="1"/>
  <c r="Z118" i="1"/>
  <c r="U103" i="1"/>
  <c r="N111" i="1"/>
  <c r="V110" i="1"/>
  <c r="M111" i="1"/>
  <c r="F111" i="1"/>
  <c r="N126" i="1"/>
  <c r="V126" i="1"/>
  <c r="H84" i="1"/>
  <c r="Y106" i="1"/>
  <c r="Q107" i="1"/>
  <c r="M107" i="1"/>
  <c r="M122" i="1"/>
  <c r="O111" i="1"/>
  <c r="G113" i="1"/>
  <c r="J112" i="1"/>
  <c r="J113" i="1"/>
  <c r="I112" i="1"/>
  <c r="I113" i="1"/>
  <c r="F112" i="1"/>
  <c r="W118" i="1"/>
  <c r="G85" i="1"/>
  <c r="P84" i="1"/>
  <c r="X83" i="1"/>
  <c r="E57" i="1"/>
  <c r="Z23" i="1"/>
  <c r="P36" i="1"/>
  <c r="X35" i="1"/>
  <c r="V35" i="1"/>
  <c r="N36" i="1"/>
  <c r="X122" i="1"/>
  <c r="P123" i="1"/>
  <c r="P119" i="1"/>
  <c r="W91" i="1"/>
  <c r="O92" i="1"/>
  <c r="Y83" i="1"/>
  <c r="Q84" i="1"/>
  <c r="R28" i="1"/>
  <c r="Z27" i="1"/>
  <c r="R113" i="1"/>
  <c r="Z112" i="1"/>
  <c r="U122" i="1"/>
  <c r="M123" i="1"/>
  <c r="M119" i="1"/>
  <c r="V94" i="1"/>
  <c r="N95" i="1"/>
  <c r="M95" i="1"/>
  <c r="U94" i="1"/>
  <c r="R108" i="1"/>
  <c r="Z107" i="1"/>
  <c r="N28" i="1"/>
  <c r="V27" i="1"/>
  <c r="V66" i="1"/>
  <c r="N67" i="1"/>
  <c r="R67" i="1"/>
  <c r="Z66" i="1"/>
  <c r="R123" i="1"/>
  <c r="Z122" i="1"/>
  <c r="X91" i="1"/>
  <c r="P92" i="1"/>
  <c r="Y119" i="1"/>
  <c r="Q120" i="1"/>
  <c r="O68" i="1"/>
  <c r="W67" i="1"/>
  <c r="X55" i="1"/>
  <c r="P56" i="1"/>
  <c r="X23" i="1"/>
  <c r="P24" i="1"/>
  <c r="W23" i="1"/>
  <c r="O24" i="1"/>
  <c r="M52" i="1"/>
  <c r="U51" i="1"/>
  <c r="V20" i="1"/>
  <c r="F28" i="1"/>
  <c r="F29" i="1"/>
  <c r="W39" i="1"/>
  <c r="O40" i="1"/>
  <c r="W107" i="1"/>
  <c r="O108" i="1"/>
  <c r="M91" i="1"/>
  <c r="O124" i="1"/>
  <c r="W123" i="1"/>
  <c r="O56" i="1"/>
  <c r="W55" i="1"/>
  <c r="R119" i="1"/>
  <c r="Z91" i="1"/>
  <c r="R92" i="1"/>
  <c r="Q53" i="1"/>
  <c r="Y53" i="1"/>
  <c r="Y52" i="1"/>
  <c r="Q65" i="1"/>
  <c r="Y65" i="1"/>
  <c r="Y64" i="1"/>
  <c r="Y79" i="1"/>
  <c r="Q80" i="1"/>
  <c r="F113" i="1"/>
  <c r="J57" i="1"/>
  <c r="Z94" i="1"/>
  <c r="R95" i="1"/>
  <c r="U66" i="1"/>
  <c r="M67" i="1"/>
  <c r="U27" i="1"/>
  <c r="M28" i="1"/>
  <c r="U55" i="1"/>
  <c r="M56" i="1"/>
  <c r="Q24" i="1"/>
  <c r="Y23" i="1"/>
  <c r="M112" i="1"/>
  <c r="U111" i="1"/>
  <c r="M36" i="1"/>
  <c r="U35" i="1"/>
  <c r="I28" i="1"/>
  <c r="I29" i="1"/>
  <c r="Y20" i="1"/>
  <c r="P80" i="1"/>
  <c r="X79" i="1"/>
  <c r="M108" i="1"/>
  <c r="U107" i="1"/>
  <c r="V111" i="1"/>
  <c r="N112" i="1"/>
  <c r="N91" i="1"/>
  <c r="Y55" i="1"/>
  <c r="Q56" i="1"/>
  <c r="Q67" i="1"/>
  <c r="H85" i="1"/>
  <c r="M84" i="1"/>
  <c r="U83" i="1"/>
  <c r="Y27" i="1"/>
  <c r="Q28" i="1"/>
  <c r="W94" i="1"/>
  <c r="O95" i="1"/>
  <c r="X111" i="1"/>
  <c r="P112" i="1"/>
  <c r="Y38" i="1"/>
  <c r="Q39" i="1"/>
  <c r="U79" i="1"/>
  <c r="M80" i="1"/>
  <c r="Z79" i="1"/>
  <c r="R80" i="1"/>
  <c r="W111" i="1"/>
  <c r="O112" i="1"/>
  <c r="R64" i="1"/>
  <c r="Z63" i="1"/>
  <c r="M64" i="1"/>
  <c r="U63" i="1"/>
  <c r="N80" i="1"/>
  <c r="V79" i="1"/>
  <c r="X107" i="1"/>
  <c r="P108" i="1"/>
  <c r="P52" i="1"/>
  <c r="X51" i="1"/>
  <c r="R56" i="1"/>
  <c r="Z55" i="1"/>
  <c r="X63" i="1"/>
  <c r="P64" i="1"/>
  <c r="Q92" i="1"/>
  <c r="Y91" i="1"/>
  <c r="W27" i="1"/>
  <c r="O28" i="1"/>
  <c r="Q108" i="1"/>
  <c r="Y107" i="1"/>
  <c r="Z51" i="1"/>
  <c r="R52" i="1"/>
  <c r="N120" i="1"/>
  <c r="V119" i="1"/>
  <c r="P95" i="1"/>
  <c r="X94" i="1"/>
  <c r="Y111" i="1"/>
  <c r="Q112" i="1"/>
  <c r="N56" i="1"/>
  <c r="V55" i="1"/>
  <c r="Q96" i="1"/>
  <c r="Y95" i="1"/>
  <c r="W83" i="1"/>
  <c r="O84" i="1"/>
  <c r="X66" i="1"/>
  <c r="P67" i="1"/>
  <c r="Q35" i="1"/>
  <c r="R36" i="1"/>
  <c r="Z35" i="1"/>
  <c r="V23" i="1"/>
  <c r="N24" i="1"/>
  <c r="Z38" i="1"/>
  <c r="R39" i="1"/>
  <c r="N53" i="1"/>
  <c r="V53" i="1"/>
  <c r="V52" i="1"/>
  <c r="W79" i="1"/>
  <c r="O80" i="1"/>
  <c r="N39" i="1"/>
  <c r="V38" i="1"/>
  <c r="X38" i="1"/>
  <c r="P39" i="1"/>
  <c r="M39" i="1"/>
  <c r="U38" i="1"/>
  <c r="R84" i="1"/>
  <c r="Z83" i="1"/>
  <c r="N63" i="1"/>
  <c r="N123" i="1"/>
  <c r="V122" i="1"/>
  <c r="W63" i="1"/>
  <c r="O64" i="1"/>
  <c r="N84" i="1"/>
  <c r="V83" i="1"/>
  <c r="Y122" i="1"/>
  <c r="Q123" i="1"/>
  <c r="O120" i="1"/>
  <c r="W119" i="1"/>
  <c r="V107" i="1"/>
  <c r="N108" i="1"/>
  <c r="X27" i="1"/>
  <c r="P28" i="1"/>
  <c r="W35" i="1"/>
  <c r="O36" i="1"/>
  <c r="R25" i="1"/>
  <c r="Z25" i="1"/>
  <c r="Z24" i="1"/>
  <c r="U23" i="1"/>
  <c r="M24" i="1"/>
  <c r="P85" i="1"/>
  <c r="X84" i="1"/>
  <c r="U24" i="1"/>
  <c r="M25" i="1"/>
  <c r="U25" i="1"/>
  <c r="R53" i="1"/>
  <c r="Z53" i="1"/>
  <c r="Z52" i="1"/>
  <c r="Y56" i="1"/>
  <c r="Q57" i="1"/>
  <c r="R114" i="1"/>
  <c r="Z113" i="1"/>
  <c r="Y35" i="1"/>
  <c r="Q36" i="1"/>
  <c r="M57" i="1"/>
  <c r="U56" i="1"/>
  <c r="U91" i="1"/>
  <c r="M92" i="1"/>
  <c r="R68" i="1"/>
  <c r="Z67" i="1"/>
  <c r="O65" i="1"/>
  <c r="W65" i="1"/>
  <c r="W64" i="1"/>
  <c r="Q113" i="1"/>
  <c r="Y112" i="1"/>
  <c r="Q29" i="1"/>
  <c r="Y28" i="1"/>
  <c r="R40" i="1"/>
  <c r="Z39" i="1"/>
  <c r="O37" i="1"/>
  <c r="W37" i="1"/>
  <c r="W36" i="1"/>
  <c r="O85" i="1"/>
  <c r="W84" i="1"/>
  <c r="W28" i="1"/>
  <c r="O29" i="1"/>
  <c r="U36" i="1"/>
  <c r="M37" i="1"/>
  <c r="U37" i="1"/>
  <c r="N124" i="1"/>
  <c r="V123" i="1"/>
  <c r="V24" i="1"/>
  <c r="N25" i="1"/>
  <c r="V25" i="1"/>
  <c r="X95" i="1"/>
  <c r="P96" i="1"/>
  <c r="P53" i="1"/>
  <c r="X53" i="1"/>
  <c r="X52" i="1"/>
  <c r="R65" i="1"/>
  <c r="Z65" i="1"/>
  <c r="Z64" i="1"/>
  <c r="M85" i="1"/>
  <c r="U84" i="1"/>
  <c r="U67" i="1"/>
  <c r="M68" i="1"/>
  <c r="V28" i="1"/>
  <c r="N29" i="1"/>
  <c r="U123" i="1"/>
  <c r="M124" i="1"/>
  <c r="W92" i="1"/>
  <c r="O93" i="1"/>
  <c r="W93" i="1"/>
  <c r="P37" i="1"/>
  <c r="X37" i="1"/>
  <c r="X36" i="1"/>
  <c r="X28" i="1"/>
  <c r="P29" i="1"/>
  <c r="Y123" i="1"/>
  <c r="Q124" i="1"/>
  <c r="N64" i="1"/>
  <c r="V63" i="1"/>
  <c r="V39" i="1"/>
  <c r="N40" i="1"/>
  <c r="X108" i="1"/>
  <c r="P109" i="1"/>
  <c r="X109" i="1"/>
  <c r="W112" i="1"/>
  <c r="O113" i="1"/>
  <c r="X112" i="1"/>
  <c r="P113" i="1"/>
  <c r="U108" i="1"/>
  <c r="M109" i="1"/>
  <c r="U109" i="1"/>
  <c r="U112" i="1"/>
  <c r="M113" i="1"/>
  <c r="O57" i="1"/>
  <c r="W56" i="1"/>
  <c r="P57" i="1"/>
  <c r="X56" i="1"/>
  <c r="W80" i="1"/>
  <c r="O81" i="1"/>
  <c r="W81" i="1"/>
  <c r="Y96" i="1"/>
  <c r="Q97" i="1"/>
  <c r="Y97" i="1"/>
  <c r="N121" i="1"/>
  <c r="V121" i="1"/>
  <c r="V120" i="1"/>
  <c r="Y92" i="1"/>
  <c r="Q93" i="1"/>
  <c r="Y93" i="1"/>
  <c r="Q68" i="1"/>
  <c r="Y67" i="1"/>
  <c r="Z95" i="1"/>
  <c r="R96" i="1"/>
  <c r="R124" i="1"/>
  <c r="Z123" i="1"/>
  <c r="R109" i="1"/>
  <c r="Z109" i="1"/>
  <c r="Z108" i="1"/>
  <c r="X119" i="1"/>
  <c r="P120" i="1"/>
  <c r="Z36" i="1"/>
  <c r="R37" i="1"/>
  <c r="Z37" i="1"/>
  <c r="Z80" i="1"/>
  <c r="R81" i="1"/>
  <c r="Z81" i="1"/>
  <c r="X80" i="1"/>
  <c r="P81" i="1"/>
  <c r="X81" i="1"/>
  <c r="N57" i="1"/>
  <c r="V56" i="1"/>
  <c r="W68" i="1"/>
  <c r="O69" i="1"/>
  <c r="W69" i="1"/>
  <c r="U39" i="1"/>
  <c r="M40" i="1"/>
  <c r="R93" i="1"/>
  <c r="Z93" i="1"/>
  <c r="Z92" i="1"/>
  <c r="O109" i="1"/>
  <c r="W109" i="1"/>
  <c r="W108" i="1"/>
  <c r="W24" i="1"/>
  <c r="O25" i="1"/>
  <c r="W25" i="1"/>
  <c r="Y120" i="1"/>
  <c r="Q121" i="1"/>
  <c r="Y121" i="1"/>
  <c r="N68" i="1"/>
  <c r="V67" i="1"/>
  <c r="N96" i="1"/>
  <c r="V95" i="1"/>
  <c r="Z28" i="1"/>
  <c r="R29" i="1"/>
  <c r="V36" i="1"/>
  <c r="N37" i="1"/>
  <c r="V37" i="1"/>
  <c r="Z84" i="1"/>
  <c r="R85" i="1"/>
  <c r="X64" i="1"/>
  <c r="P65" i="1"/>
  <c r="X65" i="1"/>
  <c r="Q25" i="1"/>
  <c r="Y25" i="1"/>
  <c r="Y24" i="1"/>
  <c r="X123" i="1"/>
  <c r="P124" i="1"/>
  <c r="V80" i="1"/>
  <c r="N81" i="1"/>
  <c r="V81" i="1"/>
  <c r="U52" i="1"/>
  <c r="M53" i="1"/>
  <c r="U53" i="1"/>
  <c r="P68" i="1"/>
  <c r="X67" i="1"/>
  <c r="M81" i="1"/>
  <c r="U81" i="1"/>
  <c r="U80" i="1"/>
  <c r="P40" i="1"/>
  <c r="X39" i="1"/>
  <c r="Y108" i="1"/>
  <c r="Q109" i="1"/>
  <c r="Y109" i="1"/>
  <c r="R57" i="1"/>
  <c r="Z56" i="1"/>
  <c r="U64" i="1"/>
  <c r="M65" i="1"/>
  <c r="U65" i="1"/>
  <c r="V112" i="1"/>
  <c r="N113" i="1"/>
  <c r="M29" i="1"/>
  <c r="U28" i="1"/>
  <c r="Q81" i="1"/>
  <c r="Y81" i="1"/>
  <c r="Y80" i="1"/>
  <c r="Y84" i="1"/>
  <c r="Q85" i="1"/>
  <c r="N109" i="1"/>
  <c r="V109" i="1"/>
  <c r="V108" i="1"/>
  <c r="W95" i="1"/>
  <c r="O96" i="1"/>
  <c r="W124" i="1"/>
  <c r="O125" i="1"/>
  <c r="W125" i="1"/>
  <c r="N85" i="1"/>
  <c r="V84" i="1"/>
  <c r="U95" i="1"/>
  <c r="M96" i="1"/>
  <c r="V91" i="1"/>
  <c r="N92" i="1"/>
  <c r="W120" i="1"/>
  <c r="O121" i="1"/>
  <c r="W121" i="1"/>
  <c r="Q40" i="1"/>
  <c r="Y39" i="1"/>
  <c r="R120" i="1"/>
  <c r="Z119" i="1"/>
  <c r="O41" i="1"/>
  <c r="W41" i="1"/>
  <c r="W40" i="1"/>
  <c r="P25" i="1"/>
  <c r="X25" i="1"/>
  <c r="X24" i="1"/>
  <c r="P93" i="1"/>
  <c r="X93" i="1"/>
  <c r="X92" i="1"/>
  <c r="U119" i="1"/>
  <c r="M120" i="1"/>
  <c r="X85" i="1"/>
  <c r="P86" i="1"/>
  <c r="O97" i="1"/>
  <c r="W97" i="1"/>
  <c r="W96" i="1"/>
  <c r="M69" i="1"/>
  <c r="U69" i="1"/>
  <c r="U68" i="1"/>
  <c r="M93" i="1"/>
  <c r="U93" i="1"/>
  <c r="U92" i="1"/>
  <c r="N58" i="1"/>
  <c r="V57" i="1"/>
  <c r="N86" i="1"/>
  <c r="V85" i="1"/>
  <c r="R125" i="1"/>
  <c r="Z125" i="1"/>
  <c r="Z124" i="1"/>
  <c r="W57" i="1"/>
  <c r="O58" i="1"/>
  <c r="N125" i="1"/>
  <c r="V125" i="1"/>
  <c r="V124" i="1"/>
  <c r="R30" i="1"/>
  <c r="Z29" i="1"/>
  <c r="Z96" i="1"/>
  <c r="R97" i="1"/>
  <c r="Z97" i="1"/>
  <c r="U113" i="1"/>
  <c r="M114" i="1"/>
  <c r="P30" i="1"/>
  <c r="X29" i="1"/>
  <c r="V29" i="1"/>
  <c r="N30" i="1"/>
  <c r="R58" i="1"/>
  <c r="Z57" i="1"/>
  <c r="X68" i="1"/>
  <c r="P69" i="1"/>
  <c r="X69" i="1"/>
  <c r="Z40" i="1"/>
  <c r="R41" i="1"/>
  <c r="Z41" i="1"/>
  <c r="R69" i="1"/>
  <c r="Z69" i="1"/>
  <c r="Z68" i="1"/>
  <c r="R115" i="1"/>
  <c r="Z114" i="1"/>
  <c r="M121" i="1"/>
  <c r="U121" i="1"/>
  <c r="U120" i="1"/>
  <c r="P97" i="1"/>
  <c r="X97" i="1"/>
  <c r="X96" i="1"/>
  <c r="R121" i="1"/>
  <c r="Z121" i="1"/>
  <c r="Z120" i="1"/>
  <c r="Y68" i="1"/>
  <c r="Q69" i="1"/>
  <c r="Y69" i="1"/>
  <c r="M97" i="1"/>
  <c r="U97" i="1"/>
  <c r="U96" i="1"/>
  <c r="N114" i="1"/>
  <c r="V113" i="1"/>
  <c r="Z85" i="1"/>
  <c r="R86" i="1"/>
  <c r="X113" i="1"/>
  <c r="P114" i="1"/>
  <c r="X120" i="1"/>
  <c r="P121" i="1"/>
  <c r="X121" i="1"/>
  <c r="N41" i="1"/>
  <c r="V41" i="1"/>
  <c r="V40" i="1"/>
  <c r="W29" i="1"/>
  <c r="O30" i="1"/>
  <c r="U29" i="1"/>
  <c r="M30" i="1"/>
  <c r="Y40" i="1"/>
  <c r="Q41" i="1"/>
  <c r="Y41" i="1"/>
  <c r="P41" i="1"/>
  <c r="X41" i="1"/>
  <c r="X40" i="1"/>
  <c r="N69" i="1"/>
  <c r="V69" i="1"/>
  <c r="V68" i="1"/>
  <c r="X57" i="1"/>
  <c r="P58" i="1"/>
  <c r="N65" i="1"/>
  <c r="V65" i="1"/>
  <c r="V64" i="1"/>
  <c r="M86" i="1"/>
  <c r="U85" i="1"/>
  <c r="W85" i="1"/>
  <c r="O86" i="1"/>
  <c r="Q114" i="1"/>
  <c r="Y113" i="1"/>
  <c r="M58" i="1"/>
  <c r="U57" i="1"/>
  <c r="V92" i="1"/>
  <c r="N93" i="1"/>
  <c r="V93" i="1"/>
  <c r="Y57" i="1"/>
  <c r="Q58" i="1"/>
  <c r="V96" i="1"/>
  <c r="N97" i="1"/>
  <c r="V97" i="1"/>
  <c r="Q30" i="1"/>
  <c r="Y29" i="1"/>
  <c r="Y85" i="1"/>
  <c r="Q86" i="1"/>
  <c r="X124" i="1"/>
  <c r="P125" i="1"/>
  <c r="X125" i="1"/>
  <c r="M41" i="1"/>
  <c r="U41" i="1"/>
  <c r="U40" i="1"/>
  <c r="O114" i="1"/>
  <c r="W113" i="1"/>
  <c r="Y124" i="1"/>
  <c r="Q125" i="1"/>
  <c r="Y125" i="1"/>
  <c r="M125" i="1"/>
  <c r="U125" i="1"/>
  <c r="U124" i="1"/>
  <c r="Q37" i="1"/>
  <c r="Y37" i="1"/>
  <c r="Y36" i="1"/>
  <c r="P87" i="1"/>
  <c r="X86" i="1"/>
  <c r="X58" i="1"/>
  <c r="P59" i="1"/>
  <c r="R116" i="1"/>
  <c r="Z115" i="1"/>
  <c r="Y58" i="1"/>
  <c r="Q59" i="1"/>
  <c r="Q87" i="1"/>
  <c r="Y86" i="1"/>
  <c r="U86" i="1"/>
  <c r="M87" i="1"/>
  <c r="N115" i="1"/>
  <c r="V114" i="1"/>
  <c r="P31" i="1"/>
  <c r="X30" i="1"/>
  <c r="U114" i="1"/>
  <c r="M115" i="1"/>
  <c r="O59" i="1"/>
  <c r="W58" i="1"/>
  <c r="W114" i="1"/>
  <c r="O115" i="1"/>
  <c r="Q31" i="1"/>
  <c r="Y30" i="1"/>
  <c r="U58" i="1"/>
  <c r="M59" i="1"/>
  <c r="N59" i="1"/>
  <c r="V58" i="1"/>
  <c r="Y114" i="1"/>
  <c r="Q115" i="1"/>
  <c r="O31" i="1"/>
  <c r="W30" i="1"/>
  <c r="R87" i="1"/>
  <c r="Z86" i="1"/>
  <c r="N31" i="1"/>
  <c r="V30" i="1"/>
  <c r="U30" i="1"/>
  <c r="M31" i="1"/>
  <c r="V86" i="1"/>
  <c r="N87" i="1"/>
  <c r="X114" i="1"/>
  <c r="P115" i="1"/>
  <c r="R59" i="1"/>
  <c r="Z58" i="1"/>
  <c r="W86" i="1"/>
  <c r="O87" i="1"/>
  <c r="Z30" i="1"/>
  <c r="R31" i="1"/>
  <c r="P88" i="1"/>
  <c r="X87" i="1"/>
  <c r="O88" i="1"/>
  <c r="W87" i="1"/>
  <c r="M32" i="1"/>
  <c r="U31" i="1"/>
  <c r="Y115" i="1"/>
  <c r="Q116" i="1"/>
  <c r="O116" i="1"/>
  <c r="W115" i="1"/>
  <c r="Y59" i="1"/>
  <c r="Q60" i="1"/>
  <c r="P32" i="1"/>
  <c r="X31" i="1"/>
  <c r="R60" i="1"/>
  <c r="Z59" i="1"/>
  <c r="V31" i="1"/>
  <c r="N32" i="1"/>
  <c r="N60" i="1"/>
  <c r="V59" i="1"/>
  <c r="W59" i="1"/>
  <c r="O60" i="1"/>
  <c r="N116" i="1"/>
  <c r="V115" i="1"/>
  <c r="R117" i="1"/>
  <c r="Z117" i="1"/>
  <c r="Z116" i="1"/>
  <c r="X115" i="1"/>
  <c r="P116" i="1"/>
  <c r="M60" i="1"/>
  <c r="U59" i="1"/>
  <c r="U115" i="1"/>
  <c r="M116" i="1"/>
  <c r="U87" i="1"/>
  <c r="M88" i="1"/>
  <c r="X59" i="1"/>
  <c r="P60" i="1"/>
  <c r="Z87" i="1"/>
  <c r="R88" i="1"/>
  <c r="Z31" i="1"/>
  <c r="R32" i="1"/>
  <c r="N88" i="1"/>
  <c r="V87" i="1"/>
  <c r="O32" i="1"/>
  <c r="W31" i="1"/>
  <c r="Y31" i="1"/>
  <c r="Q32" i="1"/>
  <c r="Q88" i="1"/>
  <c r="Y87" i="1"/>
  <c r="P89" i="1"/>
  <c r="X89" i="1"/>
  <c r="X88" i="1"/>
  <c r="W32" i="1"/>
  <c r="O33" i="1"/>
  <c r="W33" i="1"/>
  <c r="Z32" i="1"/>
  <c r="R33" i="1"/>
  <c r="Z33" i="1"/>
  <c r="Q33" i="1"/>
  <c r="Y33" i="1"/>
  <c r="Y32" i="1"/>
  <c r="O89" i="1"/>
  <c r="W89" i="1"/>
  <c r="W88" i="1"/>
  <c r="V32" i="1"/>
  <c r="N33" i="1"/>
  <c r="V33" i="1"/>
  <c r="W116" i="1"/>
  <c r="O117" i="1"/>
  <c r="W117" i="1"/>
  <c r="M117" i="1"/>
  <c r="U117" i="1"/>
  <c r="U116" i="1"/>
  <c r="Y116" i="1"/>
  <c r="Q117" i="1"/>
  <c r="Y117" i="1"/>
  <c r="Y88" i="1"/>
  <c r="Q89" i="1"/>
  <c r="Y89" i="1"/>
  <c r="N117" i="1"/>
  <c r="V117" i="1"/>
  <c r="V116" i="1"/>
  <c r="R61" i="1"/>
  <c r="Z61" i="1"/>
  <c r="Z60" i="1"/>
  <c r="Z88" i="1"/>
  <c r="R89" i="1"/>
  <c r="Z89" i="1"/>
  <c r="O61" i="1"/>
  <c r="W61" i="1"/>
  <c r="W60" i="1"/>
  <c r="U60" i="1"/>
  <c r="M61" i="1"/>
  <c r="U61" i="1"/>
  <c r="X32" i="1"/>
  <c r="P33" i="1"/>
  <c r="X33" i="1"/>
  <c r="M33" i="1"/>
  <c r="U33" i="1"/>
  <c r="U32" i="1"/>
  <c r="N61" i="1"/>
  <c r="V61" i="1"/>
  <c r="V60" i="1"/>
  <c r="M89" i="1"/>
  <c r="U89" i="1"/>
  <c r="U88" i="1"/>
  <c r="V88" i="1"/>
  <c r="N89" i="1"/>
  <c r="V89" i="1"/>
  <c r="X60" i="1"/>
  <c r="P61" i="1"/>
  <c r="X61" i="1"/>
  <c r="X116" i="1"/>
  <c r="P117" i="1"/>
  <c r="X117" i="1"/>
  <c r="Q61" i="1"/>
  <c r="Y61" i="1"/>
  <c r="Y60" i="1"/>
</calcChain>
</file>

<file path=xl/sharedStrings.xml><?xml version="1.0" encoding="utf-8"?>
<sst xmlns="http://schemas.openxmlformats.org/spreadsheetml/2006/main" count="145" uniqueCount="46">
  <si>
    <t>Rates effective 2/1/2015 subject to change without notice</t>
  </si>
  <si>
    <t>Instrumentation:</t>
  </si>
  <si>
    <t>TSQA:  TSQ Access</t>
  </si>
  <si>
    <t>TSQV:  TSQ Vantage</t>
  </si>
  <si>
    <t>OT1:      Orbitrap XL</t>
  </si>
  <si>
    <t>OT2:      Orbitrap XL</t>
  </si>
  <si>
    <t>QE+:        Q Exactive plus</t>
  </si>
  <si>
    <t>Fusion:     Orbitrap Fusion</t>
  </si>
  <si>
    <t>for a detailed description check out our website:</t>
  </si>
  <si>
    <t xml:space="preserve">Click on the link below to find the rates </t>
  </si>
  <si>
    <t>Resources</t>
  </si>
  <si>
    <t>Fee-For-Service:</t>
  </si>
  <si>
    <t>Complete Rate-Table</t>
  </si>
  <si>
    <t>UW Internal Rates Without Labor</t>
  </si>
  <si>
    <t>hourly rates</t>
  </si>
  <si>
    <t>actual</t>
  </si>
  <si>
    <t>Rates per block</t>
  </si>
  <si>
    <t>Rate</t>
  </si>
  <si>
    <t>Description</t>
  </si>
  <si>
    <t>hrs/block</t>
  </si>
  <si>
    <t>TSQA</t>
  </si>
  <si>
    <t>TSQV</t>
  </si>
  <si>
    <t>OT1</t>
  </si>
  <si>
    <t>OT2</t>
  </si>
  <si>
    <t>QE +</t>
  </si>
  <si>
    <t>Fusion</t>
  </si>
  <si>
    <t>hrs</t>
  </si>
  <si>
    <t>total</t>
  </si>
  <si>
    <t>HR</t>
  </si>
  <si>
    <t>Hourly Rate</t>
  </si>
  <si>
    <t>HD</t>
  </si>
  <si>
    <t>Half Day block (9am-1pm or 1pm-5pm) 4hrs</t>
  </si>
  <si>
    <t>WD</t>
  </si>
  <si>
    <t>Whole Day block (9am-5pm) 8 hrs</t>
  </si>
  <si>
    <t>ON</t>
  </si>
  <si>
    <t>Over Night block (5pm-9am) 16 hrs</t>
  </si>
  <si>
    <t>WD &amp; ON</t>
  </si>
  <si>
    <t>consecutive 24hr block (9am-9am)</t>
  </si>
  <si>
    <t>Enter the number of hours here:</t>
  </si>
  <si>
    <t>number of 24hr blocks:</t>
  </si>
  <si>
    <t>plus n hours:</t>
  </si>
  <si>
    <t>total cost:</t>
  </si>
  <si>
    <t>UW Internal Rates fee-for-service With Labor</t>
  </si>
  <si>
    <t>External Billing Rates - Non Profit With Labor</t>
  </si>
  <si>
    <t>External Billing Rates - Commercial With Labor</t>
  </si>
  <si>
    <t>revised 2/1/2015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</si>
</sst>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quot;* #,##0_);_(&quot;$&quot;* \(#,##0\);_(&quot;$&quot;* &quot;-&quot;_);_(@_)"/>
    <numFmt numFmtId="44" formatCode="_(&quot;$&quot;* #,##0.00_);_(&quot;$&quot;* \(#,##0.00\);_(&quot;$&quot;* &quot;-&quot;??_);_(@_)"/>
    <numFmt numFmtId="43" formatCode="_(* #,##0.00_);_(* \(#,##0.00\);_(* &quot;-&quot;??_);_(@_)"/>
    <numFmt numFmtId="164" formatCode="_(&quot;$&quot;* #,##0.00_);_(&quot;$&quot;* \(#,##0.00\);_(&quot;$&quot;* &quot;-&quot;_);_(@_)"/>
  </numFmts>
  <fonts count="22" x14ac:knownFonts="1">
    <font>
      <sz val="11"/>
      <color theme="1"/>
      <name val="Calibri"/>
      <family val="2"/>
      <scheme val="minor"/>
    </font>
    <font>
      <sz val="11"/>
      <name val="Times New Roman"/>
      <family val="1"/>
    </font>
    <font>
      <sz val="8"/>
      <name val="Arial Narrow"/>
      <family val="2"/>
    </font>
    <font>
      <sz val="12"/>
      <name val="Arial Narrow"/>
      <family val="2"/>
    </font>
    <font>
      <sz val="11"/>
      <name val="Arial Narrow"/>
      <family val="2"/>
    </font>
    <font>
      <sz val="10"/>
      <name val="Arial Narrow"/>
      <family val="2"/>
    </font>
    <font>
      <u/>
      <sz val="11"/>
      <color indexed="12"/>
      <name val="Times New Roman"/>
      <family val="1"/>
    </font>
    <font>
      <u/>
      <sz val="11"/>
      <color theme="10"/>
      <name val="Times New Roman"/>
      <family val="1"/>
    </font>
    <font>
      <sz val="10"/>
      <color theme="1"/>
      <name val="Arial Narrow"/>
      <family val="2"/>
    </font>
    <font>
      <b/>
      <i/>
      <sz val="14"/>
      <color theme="5" tint="-0.249977111117893"/>
      <name val="Arial Narrow"/>
      <family val="2"/>
    </font>
    <font>
      <b/>
      <i/>
      <sz val="11"/>
      <color theme="5" tint="-0.249977111117893"/>
      <name val="Arial Narrow"/>
      <family val="2"/>
    </font>
    <font>
      <sz val="11"/>
      <color theme="0" tint="-0.34998626667073579"/>
      <name val="Times New Roman"/>
      <family val="1"/>
    </font>
    <font>
      <sz val="10"/>
      <color theme="0" tint="-0.34998626667073579"/>
      <name val="Arial Narrow"/>
      <family val="2"/>
    </font>
    <font>
      <b/>
      <i/>
      <u/>
      <sz val="12"/>
      <color rgb="FF002060"/>
      <name val="Arial Narrow"/>
      <family val="2"/>
    </font>
    <font>
      <u/>
      <sz val="11"/>
      <color theme="10"/>
      <name val="Arial Narrow"/>
      <family val="2"/>
    </font>
    <font>
      <b/>
      <i/>
      <sz val="11"/>
      <color theme="0" tint="-0.34998626667073579"/>
      <name val="Arial Narrow"/>
      <family val="2"/>
    </font>
    <font>
      <i/>
      <sz val="10"/>
      <color theme="0" tint="-0.34998626667073579"/>
      <name val="Arial Narrow"/>
      <family val="2"/>
    </font>
    <font>
      <b/>
      <i/>
      <sz val="14"/>
      <color theme="0"/>
      <name val="Arial Narrow"/>
      <family val="2"/>
    </font>
    <font>
      <i/>
      <sz val="14"/>
      <color theme="0" tint="-0.34998626667073579"/>
      <name val="Arial Narrow"/>
      <family val="2"/>
    </font>
    <font>
      <b/>
      <sz val="10"/>
      <color theme="0"/>
      <name val="Arial Narrow"/>
      <family val="2"/>
    </font>
    <font>
      <b/>
      <sz val="12"/>
      <color rgb="FF0070C0"/>
      <name val="Arial Narrow"/>
      <family val="2"/>
    </font>
    <font>
      <sz val="10"/>
      <color theme="0"/>
      <name val="Arial Narrow"/>
      <family val="2"/>
    </font>
  </fonts>
  <fills count="11">
    <fill>
      <patternFill patternType="none"/>
    </fill>
    <fill>
      <patternFill patternType="gray125"/>
    </fill>
    <fill>
      <patternFill patternType="solid">
        <fgColor theme="0"/>
        <bgColor indexed="64"/>
      </patternFill>
    </fill>
    <fill>
      <patternFill patternType="solid">
        <fgColor theme="7" tint="-0.49998474074526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4" tint="0.79998168889431442"/>
        <bgColor indexed="64"/>
      </patternFill>
    </fill>
  </fills>
  <borders count="1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4">
    <xf numFmtId="0" fontId="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8"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27">
    <xf numFmtId="0" fontId="0" fillId="0" borderId="0" xfId="0"/>
    <xf numFmtId="0" fontId="9" fillId="2" borderId="0" xfId="14" applyFont="1" applyFill="1"/>
    <xf numFmtId="0" fontId="10" fillId="2" borderId="0" xfId="14" applyFont="1" applyFill="1"/>
    <xf numFmtId="0" fontId="2" fillId="2" borderId="0" xfId="14" applyFont="1" applyFill="1"/>
    <xf numFmtId="0" fontId="10" fillId="2" borderId="0" xfId="14" applyFont="1" applyFill="1" applyBorder="1"/>
    <xf numFmtId="0" fontId="1" fillId="2" borderId="0" xfId="14" applyFill="1"/>
    <xf numFmtId="0" fontId="3" fillId="2" borderId="0" xfId="14" applyFont="1" applyFill="1"/>
    <xf numFmtId="0" fontId="11" fillId="2" borderId="0" xfId="14" applyFont="1" applyFill="1" applyBorder="1"/>
    <xf numFmtId="0" fontId="12" fillId="2" borderId="0" xfId="14" applyFont="1" applyFill="1" applyBorder="1" applyAlignment="1">
      <alignment horizontal="center"/>
    </xf>
    <xf numFmtId="0" fontId="12" fillId="2" borderId="0" xfId="14" applyFont="1" applyFill="1" applyBorder="1"/>
    <xf numFmtId="0" fontId="12" fillId="2" borderId="0" xfId="14" quotePrefix="1" applyFont="1" applyFill="1" applyBorder="1"/>
    <xf numFmtId="0" fontId="4" fillId="2" borderId="0" xfId="14" applyFont="1" applyFill="1" applyBorder="1"/>
    <xf numFmtId="0" fontId="13" fillId="2" borderId="0" xfId="14" applyFont="1" applyFill="1"/>
    <xf numFmtId="0" fontId="4" fillId="2" borderId="0" xfId="14" applyFont="1" applyFill="1"/>
    <xf numFmtId="0" fontId="14" fillId="2" borderId="0" xfId="12" applyFont="1" applyFill="1" applyBorder="1" applyAlignment="1" applyProtection="1"/>
    <xf numFmtId="0" fontId="14" fillId="2" borderId="0" xfId="12" applyFont="1" applyFill="1" applyAlignment="1" applyProtection="1"/>
    <xf numFmtId="0" fontId="4" fillId="2" borderId="0" xfId="14" applyFont="1" applyFill="1" applyAlignment="1">
      <alignment horizontal="right"/>
    </xf>
    <xf numFmtId="0" fontId="15" fillId="2" borderId="0" xfId="14" applyFont="1" applyFill="1"/>
    <xf numFmtId="0" fontId="16" fillId="2" borderId="0" xfId="14" applyFont="1" applyFill="1" applyBorder="1" applyAlignment="1">
      <alignment horizontal="center"/>
    </xf>
    <xf numFmtId="0" fontId="17" fillId="3" borderId="1" xfId="14" applyFont="1" applyFill="1" applyBorder="1"/>
    <xf numFmtId="0" fontId="1" fillId="3" borderId="2" xfId="14" applyFill="1" applyBorder="1"/>
    <xf numFmtId="0" fontId="1" fillId="3" borderId="3" xfId="14" applyFill="1" applyBorder="1"/>
    <xf numFmtId="0" fontId="18" fillId="4" borderId="0" xfId="14" applyFont="1" applyFill="1" applyBorder="1"/>
    <xf numFmtId="0" fontId="12" fillId="4" borderId="0" xfId="14" applyFont="1" applyFill="1" applyBorder="1"/>
    <xf numFmtId="0" fontId="1" fillId="3" borderId="4" xfId="14" applyFill="1" applyBorder="1"/>
    <xf numFmtId="0" fontId="19" fillId="3" borderId="0" xfId="14" applyFont="1" applyFill="1" applyBorder="1"/>
    <xf numFmtId="0" fontId="19" fillId="3" borderId="0" xfId="14" applyFont="1" applyFill="1" applyBorder="1" applyAlignment="1">
      <alignment horizontal="center"/>
    </xf>
    <xf numFmtId="0" fontId="19" fillId="3" borderId="5" xfId="14" applyFont="1" applyFill="1" applyBorder="1"/>
    <xf numFmtId="0" fontId="12" fillId="4" borderId="0" xfId="14" applyFont="1" applyFill="1" applyBorder="1" applyAlignment="1">
      <alignment horizontal="center"/>
    </xf>
    <xf numFmtId="0" fontId="19" fillId="3" borderId="4" xfId="14" applyFont="1" applyFill="1" applyBorder="1"/>
    <xf numFmtId="0" fontId="19" fillId="3" borderId="5" xfId="14" applyFont="1" applyFill="1" applyBorder="1" applyAlignment="1">
      <alignment horizontal="center"/>
    </xf>
    <xf numFmtId="0" fontId="19" fillId="2" borderId="6" xfId="14" applyFont="1" applyFill="1" applyBorder="1"/>
    <xf numFmtId="0" fontId="19" fillId="2" borderId="7" xfId="14" applyFont="1" applyFill="1" applyBorder="1"/>
    <xf numFmtId="0" fontId="19" fillId="2" borderId="7" xfId="14" applyFont="1" applyFill="1" applyBorder="1" applyAlignment="1">
      <alignment horizontal="center"/>
    </xf>
    <xf numFmtId="0" fontId="19" fillId="2" borderId="8" xfId="14" applyFont="1" applyFill="1" applyBorder="1" applyAlignment="1">
      <alignment horizontal="center"/>
    </xf>
    <xf numFmtId="0" fontId="12" fillId="0" borderId="0" xfId="14" applyFont="1" applyFill="1" applyBorder="1" applyAlignment="1">
      <alignment horizontal="center"/>
    </xf>
    <xf numFmtId="42" fontId="12" fillId="0" borderId="0" xfId="14" applyNumberFormat="1" applyFont="1" applyFill="1" applyBorder="1"/>
    <xf numFmtId="44" fontId="12" fillId="0" borderId="0" xfId="14" applyNumberFormat="1" applyFont="1" applyFill="1" applyBorder="1"/>
    <xf numFmtId="0" fontId="5" fillId="0" borderId="9" xfId="14" applyFont="1" applyBorder="1" applyAlignment="1">
      <alignment horizontal="center"/>
    </xf>
    <xf numFmtId="0" fontId="5" fillId="5" borderId="9" xfId="14" applyFont="1" applyFill="1" applyBorder="1"/>
    <xf numFmtId="0" fontId="8" fillId="0" borderId="9" xfId="14" applyFont="1" applyBorder="1" applyAlignment="1">
      <alignment horizontal="center"/>
    </xf>
    <xf numFmtId="164" fontId="5" fillId="0" borderId="9" xfId="14" applyNumberFormat="1" applyFont="1" applyBorder="1" applyAlignment="1">
      <alignment horizontal="center"/>
    </xf>
    <xf numFmtId="164" fontId="5" fillId="0" borderId="10" xfId="14" applyNumberFormat="1" applyFont="1" applyBorder="1" applyAlignment="1">
      <alignment horizontal="center"/>
    </xf>
    <xf numFmtId="42" fontId="12" fillId="4" borderId="0" xfId="14" applyNumberFormat="1" applyFont="1" applyFill="1" applyBorder="1"/>
    <xf numFmtId="44" fontId="12" fillId="4" borderId="0" xfId="14" applyNumberFormat="1" applyFont="1" applyFill="1" applyBorder="1"/>
    <xf numFmtId="0" fontId="5" fillId="0" borderId="10" xfId="14" applyFont="1" applyBorder="1" applyAlignment="1">
      <alignment horizontal="center"/>
    </xf>
    <xf numFmtId="0" fontId="5" fillId="5" borderId="10" xfId="14" applyFont="1" applyFill="1" applyBorder="1"/>
    <xf numFmtId="0" fontId="5" fillId="2" borderId="0" xfId="14" applyFont="1" applyFill="1" applyBorder="1" applyAlignment="1">
      <alignment horizontal="center"/>
    </xf>
    <xf numFmtId="0" fontId="5" fillId="2" borderId="0" xfId="14" applyFont="1" applyFill="1" applyBorder="1"/>
    <xf numFmtId="164" fontId="5" fillId="2" borderId="0" xfId="14" applyNumberFormat="1" applyFont="1" applyFill="1" applyBorder="1" applyAlignment="1">
      <alignment horizontal="center"/>
    </xf>
    <xf numFmtId="0" fontId="20" fillId="2" borderId="0" xfId="14" applyFont="1" applyFill="1" applyBorder="1" applyAlignment="1">
      <alignment horizontal="left"/>
    </xf>
    <xf numFmtId="37" fontId="20" fillId="6" borderId="0" xfId="14" applyNumberFormat="1" applyFont="1" applyFill="1" applyBorder="1" applyAlignment="1">
      <alignment horizontal="center"/>
    </xf>
    <xf numFmtId="164" fontId="1" fillId="2" borderId="0" xfId="14" applyNumberFormat="1" applyFill="1"/>
    <xf numFmtId="0" fontId="5" fillId="2" borderId="9" xfId="14" applyFont="1" applyFill="1" applyBorder="1"/>
    <xf numFmtId="37" fontId="5" fillId="2" borderId="9" xfId="14" applyNumberFormat="1" applyFont="1" applyFill="1" applyBorder="1" applyAlignment="1">
      <alignment horizontal="center"/>
    </xf>
    <xf numFmtId="164" fontId="5" fillId="2" borderId="9" xfId="14" applyNumberFormat="1" applyFont="1" applyFill="1" applyBorder="1" applyAlignment="1">
      <alignment horizontal="center"/>
    </xf>
    <xf numFmtId="0" fontId="5" fillId="2" borderId="11" xfId="14" applyFont="1" applyFill="1" applyBorder="1"/>
    <xf numFmtId="37" fontId="5" fillId="2" borderId="11" xfId="14" applyNumberFormat="1" applyFont="1" applyFill="1" applyBorder="1" applyAlignment="1">
      <alignment horizontal="center"/>
    </xf>
    <xf numFmtId="164" fontId="5" fillId="2" borderId="11" xfId="14" applyNumberFormat="1" applyFont="1" applyFill="1" applyBorder="1" applyAlignment="1">
      <alignment horizontal="center"/>
    </xf>
    <xf numFmtId="0" fontId="5" fillId="2" borderId="12" xfId="14" applyFont="1" applyFill="1" applyBorder="1"/>
    <xf numFmtId="0" fontId="5" fillId="2" borderId="12" xfId="14" applyFont="1" applyFill="1" applyBorder="1" applyAlignment="1">
      <alignment horizontal="center"/>
    </xf>
    <xf numFmtId="164" fontId="5" fillId="2" borderId="12" xfId="14" applyNumberFormat="1" applyFont="1" applyFill="1" applyBorder="1" applyAlignment="1">
      <alignment horizontal="center"/>
    </xf>
    <xf numFmtId="42" fontId="5" fillId="2" borderId="0" xfId="14" applyNumberFormat="1" applyFont="1" applyFill="1" applyBorder="1" applyAlignment="1">
      <alignment horizontal="center"/>
    </xf>
    <xf numFmtId="0" fontId="12" fillId="7" borderId="0" xfId="14" applyFont="1" applyFill="1" applyBorder="1" applyAlignment="1">
      <alignment horizontal="center"/>
    </xf>
    <xf numFmtId="42" fontId="12" fillId="7" borderId="0" xfId="14" applyNumberFormat="1" applyFont="1" applyFill="1" applyBorder="1"/>
    <xf numFmtId="44" fontId="12" fillId="7" borderId="0" xfId="14" applyNumberFormat="1" applyFont="1" applyFill="1" applyBorder="1"/>
    <xf numFmtId="0" fontId="5" fillId="2" borderId="0" xfId="14" applyFont="1" applyFill="1"/>
    <xf numFmtId="4" fontId="5" fillId="2" borderId="0" xfId="14" applyNumberFormat="1" applyFont="1" applyFill="1" applyAlignment="1">
      <alignment horizontal="center"/>
    </xf>
    <xf numFmtId="44" fontId="11" fillId="2" borderId="0" xfId="14" applyNumberFormat="1" applyFont="1" applyFill="1" applyBorder="1"/>
    <xf numFmtId="0" fontId="5" fillId="3" borderId="2" xfId="14" applyFont="1" applyFill="1" applyBorder="1"/>
    <xf numFmtId="42" fontId="5" fillId="3" borderId="2" xfId="14" applyNumberFormat="1" applyFont="1" applyFill="1" applyBorder="1"/>
    <xf numFmtId="4" fontId="5" fillId="3" borderId="2" xfId="14" applyNumberFormat="1" applyFont="1" applyFill="1" applyBorder="1" applyAlignment="1">
      <alignment horizontal="center"/>
    </xf>
    <xf numFmtId="4" fontId="5" fillId="3" borderId="3" xfId="14" applyNumberFormat="1" applyFont="1" applyFill="1" applyBorder="1" applyAlignment="1">
      <alignment horizontal="center"/>
    </xf>
    <xf numFmtId="0" fontId="21" fillId="3" borderId="0" xfId="14" applyFont="1" applyFill="1" applyBorder="1"/>
    <xf numFmtId="4" fontId="21" fillId="3" borderId="0" xfId="14" applyNumberFormat="1" applyFont="1" applyFill="1" applyBorder="1" applyAlignment="1">
      <alignment horizontal="center"/>
    </xf>
    <xf numFmtId="4" fontId="21" fillId="3" borderId="5" xfId="14" applyNumberFormat="1" applyFont="1" applyFill="1" applyBorder="1" applyAlignment="1">
      <alignment horizontal="center"/>
    </xf>
    <xf numFmtId="0" fontId="5" fillId="2" borderId="6" xfId="14" applyFont="1" applyFill="1" applyBorder="1"/>
    <xf numFmtId="0" fontId="5" fillId="2" borderId="7" xfId="14" applyFont="1" applyFill="1" applyBorder="1"/>
    <xf numFmtId="0" fontId="5" fillId="2" borderId="8" xfId="14" applyFont="1" applyFill="1" applyBorder="1"/>
    <xf numFmtId="164" fontId="12" fillId="0" borderId="0" xfId="14" applyNumberFormat="1" applyFont="1" applyFill="1" applyBorder="1"/>
    <xf numFmtId="164" fontId="12" fillId="4" borderId="0" xfId="14" applyNumberFormat="1" applyFont="1" applyFill="1" applyBorder="1"/>
    <xf numFmtId="44" fontId="5" fillId="2" borderId="0" xfId="14" applyNumberFormat="1" applyFont="1" applyFill="1" applyBorder="1" applyAlignment="1">
      <alignment horizontal="center"/>
    </xf>
    <xf numFmtId="164" fontId="12" fillId="7" borderId="0" xfId="14" applyNumberFormat="1" applyFont="1" applyFill="1" applyBorder="1"/>
    <xf numFmtId="0" fontId="17" fillId="8" borderId="1" xfId="14" applyFont="1" applyFill="1" applyBorder="1"/>
    <xf numFmtId="0" fontId="5" fillId="8" borderId="2" xfId="14" applyFont="1" applyFill="1" applyBorder="1"/>
    <xf numFmtId="4" fontId="5" fillId="8" borderId="2" xfId="14" applyNumberFormat="1" applyFont="1" applyFill="1" applyBorder="1" applyAlignment="1">
      <alignment horizontal="center"/>
    </xf>
    <xf numFmtId="4" fontId="5" fillId="8" borderId="3" xfId="14" applyNumberFormat="1" applyFont="1" applyFill="1" applyBorder="1" applyAlignment="1">
      <alignment horizontal="center"/>
    </xf>
    <xf numFmtId="0" fontId="18" fillId="9" borderId="0" xfId="14" applyFont="1" applyFill="1" applyBorder="1"/>
    <xf numFmtId="0" fontId="12" fillId="9" borderId="0" xfId="14" applyFont="1" applyFill="1" applyBorder="1"/>
    <xf numFmtId="0" fontId="1" fillId="8" borderId="4" xfId="14" applyFill="1" applyBorder="1"/>
    <xf numFmtId="0" fontId="21" fillId="8" borderId="0" xfId="14" applyFont="1" applyFill="1" applyBorder="1"/>
    <xf numFmtId="0" fontId="19" fillId="8" borderId="0" xfId="14" applyFont="1" applyFill="1" applyBorder="1" applyAlignment="1">
      <alignment horizontal="center"/>
    </xf>
    <xf numFmtId="0" fontId="19" fillId="8" borderId="0" xfId="14" applyFont="1" applyFill="1" applyBorder="1"/>
    <xf numFmtId="4" fontId="21" fillId="8" borderId="0" xfId="14" applyNumberFormat="1" applyFont="1" applyFill="1" applyBorder="1" applyAlignment="1">
      <alignment horizontal="center"/>
    </xf>
    <xf numFmtId="4" fontId="21" fillId="8" borderId="5" xfId="14" applyNumberFormat="1" applyFont="1" applyFill="1" applyBorder="1" applyAlignment="1">
      <alignment horizontal="center"/>
    </xf>
    <xf numFmtId="0" fontId="12" fillId="9" borderId="0" xfId="14" applyFont="1" applyFill="1" applyBorder="1" applyAlignment="1">
      <alignment horizontal="center"/>
    </xf>
    <xf numFmtId="0" fontId="19" fillId="8" borderId="4" xfId="14" applyFont="1" applyFill="1" applyBorder="1"/>
    <xf numFmtId="0" fontId="19" fillId="8" borderId="5" xfId="14" applyFont="1" applyFill="1" applyBorder="1" applyAlignment="1">
      <alignment horizontal="center"/>
    </xf>
    <xf numFmtId="0" fontId="5" fillId="2" borderId="13" xfId="14" applyFont="1" applyFill="1" applyBorder="1"/>
    <xf numFmtId="0" fontId="5" fillId="2" borderId="14" xfId="14" applyFont="1" applyFill="1" applyBorder="1"/>
    <xf numFmtId="4" fontId="5" fillId="2" borderId="14" xfId="14" applyNumberFormat="1" applyFont="1" applyFill="1" applyBorder="1" applyAlignment="1">
      <alignment horizontal="center"/>
    </xf>
    <xf numFmtId="4" fontId="5" fillId="2" borderId="15" xfId="14" applyNumberFormat="1" applyFont="1" applyFill="1" applyBorder="1" applyAlignment="1">
      <alignment horizontal="center"/>
    </xf>
    <xf numFmtId="0" fontId="5" fillId="10" borderId="10" xfId="14" applyFont="1" applyFill="1" applyBorder="1"/>
    <xf numFmtId="44" fontId="5" fillId="0" borderId="10" xfId="14" applyNumberFormat="1" applyFont="1" applyBorder="1" applyAlignment="1">
      <alignment horizontal="center"/>
    </xf>
    <xf numFmtId="0" fontId="5" fillId="10" borderId="9" xfId="14" applyFont="1" applyFill="1" applyBorder="1"/>
    <xf numFmtId="44" fontId="5" fillId="0" borderId="9" xfId="14" applyNumberFormat="1" applyFont="1" applyBorder="1" applyAlignment="1">
      <alignment horizontal="center"/>
    </xf>
    <xf numFmtId="164" fontId="12" fillId="9" borderId="0" xfId="14" applyNumberFormat="1" applyFont="1" applyFill="1" applyBorder="1"/>
    <xf numFmtId="44" fontId="12" fillId="9" borderId="0" xfId="14" applyNumberFormat="1" applyFont="1" applyFill="1" applyBorder="1"/>
    <xf numFmtId="0" fontId="5" fillId="0" borderId="16" xfId="14" applyFont="1" applyBorder="1" applyAlignment="1">
      <alignment horizontal="center"/>
    </xf>
    <xf numFmtId="0" fontId="5" fillId="0" borderId="7" xfId="14" applyFont="1" applyBorder="1" applyAlignment="1">
      <alignment horizontal="center"/>
    </xf>
    <xf numFmtId="44" fontId="5" fillId="2" borderId="0" xfId="14" applyNumberFormat="1" applyFont="1" applyFill="1"/>
    <xf numFmtId="44" fontId="1" fillId="2" borderId="0" xfId="14" applyNumberFormat="1" applyFill="1"/>
    <xf numFmtId="44" fontId="5" fillId="2" borderId="9" xfId="14" applyNumberFormat="1" applyFont="1" applyFill="1" applyBorder="1" applyAlignment="1">
      <alignment horizontal="center"/>
    </xf>
    <xf numFmtId="44" fontId="5" fillId="2" borderId="11" xfId="14" applyNumberFormat="1" applyFont="1" applyFill="1" applyBorder="1" applyAlignment="1">
      <alignment horizontal="center"/>
    </xf>
    <xf numFmtId="44" fontId="5" fillId="2" borderId="12" xfId="14" applyNumberFormat="1" applyFont="1" applyFill="1" applyBorder="1" applyAlignment="1">
      <alignment horizontal="center"/>
    </xf>
    <xf numFmtId="0" fontId="1" fillId="2" borderId="0" xfId="14" applyFill="1" applyBorder="1"/>
    <xf numFmtId="0" fontId="1" fillId="8" borderId="2" xfId="14" applyFill="1" applyBorder="1"/>
    <xf numFmtId="0" fontId="19" fillId="8" borderId="2" xfId="14" applyFont="1" applyFill="1" applyBorder="1" applyAlignment="1">
      <alignment horizontal="right"/>
    </xf>
    <xf numFmtId="0" fontId="19" fillId="8" borderId="2" xfId="14" applyFont="1" applyFill="1" applyBorder="1" applyAlignment="1">
      <alignment horizontal="center"/>
    </xf>
    <xf numFmtId="0" fontId="19" fillId="8" borderId="6" xfId="14" applyFont="1" applyFill="1" applyBorder="1"/>
    <xf numFmtId="0" fontId="19" fillId="8" borderId="7" xfId="14" applyFont="1" applyFill="1" applyBorder="1"/>
    <xf numFmtId="0" fontId="19" fillId="8" borderId="7" xfId="14" applyFont="1" applyFill="1" applyBorder="1" applyAlignment="1">
      <alignment horizontal="center"/>
    </xf>
    <xf numFmtId="0" fontId="19" fillId="8" borderId="8" xfId="14" applyFont="1" applyFill="1" applyBorder="1" applyAlignment="1">
      <alignment horizontal="center"/>
    </xf>
    <xf numFmtId="4" fontId="5" fillId="2" borderId="7" xfId="14" applyNumberFormat="1" applyFont="1" applyFill="1" applyBorder="1" applyAlignment="1">
      <alignment horizontal="center"/>
    </xf>
    <xf numFmtId="4" fontId="5" fillId="2" borderId="8" xfId="14" applyNumberFormat="1" applyFont="1" applyFill="1" applyBorder="1" applyAlignment="1">
      <alignment horizontal="center"/>
    </xf>
    <xf numFmtId="0" fontId="5" fillId="9" borderId="9" xfId="14" applyFont="1" applyFill="1" applyBorder="1"/>
    <xf numFmtId="0" fontId="14" fillId="2" borderId="0" xfId="12" applyFont="1" applyFill="1" applyAlignment="1" applyProtection="1"/>
  </cellXfs>
  <cellStyles count="24">
    <cellStyle name="Comma 2" xfId="1"/>
    <cellStyle name="Comma 2 2" xfId="2"/>
    <cellStyle name="Comma 2 2 2" xfId="3"/>
    <cellStyle name="Comma 2 3" xfId="4"/>
    <cellStyle name="Comma 3" xfId="5"/>
    <cellStyle name="Comma 4" xfId="6"/>
    <cellStyle name="Comma 4 2" xfId="7"/>
    <cellStyle name="Hyperlink 2" xfId="8"/>
    <cellStyle name="Hyperlink 2 2" xfId="9"/>
    <cellStyle name="Hyperlink 3" xfId="10"/>
    <cellStyle name="Hyperlink 3 2" xfId="11"/>
    <cellStyle name="Hyperlink 4" xfId="12"/>
    <cellStyle name="Normal" xfId="0" builtinId="0"/>
    <cellStyle name="Normal 2" xfId="13"/>
    <cellStyle name="Normal 3" xfId="14"/>
    <cellStyle name="Normal 3 2" xfId="15"/>
    <cellStyle name="Normal 4" xfId="16"/>
    <cellStyle name="Percent 2" xfId="17"/>
    <cellStyle name="Percent 2 2" xfId="18"/>
    <cellStyle name="Percent 2 2 2" xfId="19"/>
    <cellStyle name="Percent 2 3" xfId="20"/>
    <cellStyle name="Percent 3" xfId="21"/>
    <cellStyle name="Percent 4" xfId="22"/>
    <cellStyle name="Percent 4 2" xf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76201</xdr:rowOff>
    </xdr:from>
    <xdr:to>
      <xdr:col>9</xdr:col>
      <xdr:colOff>180977</xdr:colOff>
      <xdr:row>7</xdr:row>
      <xdr:rowOff>99232</xdr:rowOff>
    </xdr:to>
    <xdr:grpSp>
      <xdr:nvGrpSpPr>
        <xdr:cNvPr id="1055" name="Group 3"/>
        <xdr:cNvGrpSpPr>
          <a:grpSpLocks/>
        </xdr:cNvGrpSpPr>
      </xdr:nvGrpSpPr>
      <xdr:grpSpPr bwMode="auto">
        <a:xfrm>
          <a:off x="257175" y="314326"/>
          <a:ext cx="7543802" cy="1223181"/>
          <a:chOff x="307293" y="838199"/>
          <a:chExt cx="7334250" cy="1284465"/>
        </a:xfrm>
      </xdr:grpSpPr>
      <xdr:sp macro="" textlink="">
        <xdr:nvSpPr>
          <xdr:cNvPr id="3" name="TextBox 6"/>
          <xdr:cNvSpPr txBox="1"/>
        </xdr:nvSpPr>
        <xdr:spPr>
          <a:xfrm>
            <a:off x="918481" y="1288300"/>
            <a:ext cx="1824302" cy="294244"/>
          </a:xfrm>
          <a:prstGeom prst="rect">
            <a:avLst/>
          </a:prstGeom>
          <a:ln/>
        </xdr:spPr>
        <xdr:style>
          <a:lnRef idx="0">
            <a:schemeClr val="accent6"/>
          </a:lnRef>
          <a:fillRef idx="3">
            <a:schemeClr val="accent6"/>
          </a:fillRef>
          <a:effectRef idx="3">
            <a:schemeClr val="accent6"/>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10am           –               2pm</a:t>
            </a:r>
          </a:p>
        </xdr:txBody>
      </xdr:sp>
      <xdr:sp macro="" textlink="">
        <xdr:nvSpPr>
          <xdr:cNvPr id="4" name="TextBox 7"/>
          <xdr:cNvSpPr txBox="1"/>
        </xdr:nvSpPr>
        <xdr:spPr>
          <a:xfrm>
            <a:off x="2742783" y="1288300"/>
            <a:ext cx="1833563" cy="294244"/>
          </a:xfrm>
          <a:prstGeom prst="rect">
            <a:avLst/>
          </a:prstGeom>
          <a:ln/>
        </xdr:spPr>
        <xdr:style>
          <a:lnRef idx="0">
            <a:schemeClr val="accent4"/>
          </a:lnRef>
          <a:fillRef idx="3">
            <a:schemeClr val="accent4"/>
          </a:fillRef>
          <a:effectRef idx="3">
            <a:schemeClr val="accent4"/>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2pm                 –          6pm</a:t>
            </a:r>
          </a:p>
        </xdr:txBody>
      </xdr:sp>
      <xdr:sp macro="" textlink="">
        <xdr:nvSpPr>
          <xdr:cNvPr id="5" name="TextBox 8"/>
          <xdr:cNvSpPr txBox="1"/>
        </xdr:nvSpPr>
        <xdr:spPr>
          <a:xfrm>
            <a:off x="4576345" y="1288300"/>
            <a:ext cx="3065198" cy="294244"/>
          </a:xfrm>
          <a:prstGeom prst="rect">
            <a:avLst/>
          </a:prstGeom>
          <a:ln/>
        </xdr:spPr>
        <xdr:style>
          <a:lnRef idx="0">
            <a:schemeClr val="accent1"/>
          </a:lnRef>
          <a:fillRef idx="3">
            <a:schemeClr val="accent1"/>
          </a:fillRef>
          <a:effectRef idx="3">
            <a:schemeClr val="accent1"/>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6pm                              –                  </a:t>
            </a:r>
            <a:r>
              <a:rPr lang="en-US" sz="1200" baseline="0">
                <a:solidFill>
                  <a:schemeClr val="tx1"/>
                </a:solidFill>
              </a:rPr>
              <a:t>  </a:t>
            </a:r>
            <a:r>
              <a:rPr lang="en-US" sz="1200">
                <a:solidFill>
                  <a:schemeClr val="tx1"/>
                </a:solidFill>
              </a:rPr>
              <a:t>            10am</a:t>
            </a:r>
          </a:p>
        </xdr:txBody>
      </xdr:sp>
      <xdr:sp macro="" textlink="">
        <xdr:nvSpPr>
          <xdr:cNvPr id="6" name="TextBox 16"/>
          <xdr:cNvSpPr txBox="1"/>
        </xdr:nvSpPr>
        <xdr:spPr>
          <a:xfrm>
            <a:off x="307293" y="838199"/>
            <a:ext cx="1602052" cy="2942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Start at 10am Mon -Fri</a:t>
            </a:r>
          </a:p>
        </xdr:txBody>
      </xdr:sp>
      <xdr:cxnSp macro="">
        <xdr:nvCxnSpPr>
          <xdr:cNvPr id="7" name="Straight Arrow Connector 6"/>
          <xdr:cNvCxnSpPr/>
        </xdr:nvCxnSpPr>
        <xdr:spPr>
          <a:xfrm flipH="1">
            <a:off x="918480" y="1098257"/>
            <a:ext cx="0" cy="190042"/>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TextBox 18"/>
          <xdr:cNvSpPr txBox="1"/>
        </xdr:nvSpPr>
        <xdr:spPr>
          <a:xfrm>
            <a:off x="2057512" y="838199"/>
            <a:ext cx="1565010" cy="2942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Start at 2pm Mon - Fri</a:t>
            </a:r>
          </a:p>
        </xdr:txBody>
      </xdr:sp>
      <xdr:cxnSp macro="">
        <xdr:nvCxnSpPr>
          <xdr:cNvPr id="9" name="Straight Arrow Connector 8"/>
          <xdr:cNvCxnSpPr/>
        </xdr:nvCxnSpPr>
        <xdr:spPr>
          <a:xfrm flipH="1">
            <a:off x="2742783" y="1098257"/>
            <a:ext cx="0" cy="190042"/>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 name="TextBox 25"/>
          <xdr:cNvSpPr txBox="1"/>
        </xdr:nvSpPr>
        <xdr:spPr>
          <a:xfrm>
            <a:off x="307293" y="1828420"/>
            <a:ext cx="1296458" cy="2942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10am 24/7</a:t>
            </a:r>
          </a:p>
        </xdr:txBody>
      </xdr:sp>
      <xdr:cxnSp macro="">
        <xdr:nvCxnSpPr>
          <xdr:cNvPr id="11" name="Straight Arrow Connector 10"/>
          <xdr:cNvCxnSpPr/>
        </xdr:nvCxnSpPr>
        <xdr:spPr>
          <a:xfrm flipH="1" flipV="1">
            <a:off x="918480" y="1608371"/>
            <a:ext cx="0" cy="190042"/>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TextBox 28"/>
          <xdr:cNvSpPr txBox="1"/>
        </xdr:nvSpPr>
        <xdr:spPr>
          <a:xfrm>
            <a:off x="2131595" y="1798415"/>
            <a:ext cx="1231635" cy="2942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2pm 24/7</a:t>
            </a:r>
          </a:p>
        </xdr:txBody>
      </xdr:sp>
      <xdr:cxnSp macro="">
        <xdr:nvCxnSpPr>
          <xdr:cNvPr id="13" name="Straight Arrow Connector 12"/>
          <xdr:cNvCxnSpPr/>
        </xdr:nvCxnSpPr>
        <xdr:spPr>
          <a:xfrm flipH="1" flipV="1">
            <a:off x="2733522" y="1578364"/>
            <a:ext cx="9260" cy="190042"/>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TextBox 30"/>
          <xdr:cNvSpPr txBox="1"/>
        </xdr:nvSpPr>
        <xdr:spPr>
          <a:xfrm>
            <a:off x="3965158" y="1798415"/>
            <a:ext cx="1231635" cy="2942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6pm 24/7</a:t>
            </a:r>
          </a:p>
        </xdr:txBody>
      </xdr:sp>
      <xdr:cxnSp macro="">
        <xdr:nvCxnSpPr>
          <xdr:cNvPr id="15" name="Straight Arrow Connector 14"/>
          <xdr:cNvCxnSpPr/>
        </xdr:nvCxnSpPr>
        <xdr:spPr>
          <a:xfrm flipH="1" flipV="1">
            <a:off x="4567085" y="1578364"/>
            <a:ext cx="9260" cy="190042"/>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247650</xdr:colOff>
      <xdr:row>0</xdr:row>
      <xdr:rowOff>152400</xdr:rowOff>
    </xdr:from>
    <xdr:ext cx="3783329" cy="2190749"/>
    <xdr:sp macro="" textlink="">
      <xdr:nvSpPr>
        <xdr:cNvPr id="16" name="TextBox 15"/>
        <xdr:cNvSpPr txBox="1"/>
      </xdr:nvSpPr>
      <xdr:spPr>
        <a:xfrm>
          <a:off x="7867650" y="152400"/>
          <a:ext cx="3783329" cy="2190749"/>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solidFill>
              <a:latin typeface="+mn-lt"/>
              <a:ea typeface="+mn-ea"/>
              <a:cs typeface="+mn-cs"/>
            </a:rPr>
            <a:t>Instrument time can be scheduled in </a:t>
          </a:r>
        </a:p>
        <a:p>
          <a:pPr lvl="1"/>
          <a:r>
            <a:rPr lang="en-US" sz="1100">
              <a:solidFill>
                <a:schemeClr val="tx1"/>
              </a:solidFill>
              <a:latin typeface="+mn-lt"/>
              <a:ea typeface="+mn-ea"/>
              <a:cs typeface="+mn-cs"/>
            </a:rPr>
            <a:t>-  4hrs blocks (am (10am-2pm) or pm (2pm-6pm)), </a:t>
          </a:r>
        </a:p>
        <a:p>
          <a:pPr lvl="1"/>
          <a:r>
            <a:rPr lang="en-US" sz="1100">
              <a:solidFill>
                <a:schemeClr val="tx1"/>
              </a:solidFill>
              <a:latin typeface="+mn-lt"/>
              <a:ea typeface="+mn-ea"/>
              <a:cs typeface="+mn-cs"/>
            </a:rPr>
            <a:t>-  8hrs blocks (10am - 6pm),</a:t>
          </a:r>
          <a:r>
            <a:rPr lang="en-US" sz="1100" baseline="0">
              <a:solidFill>
                <a:schemeClr val="tx1"/>
              </a:solidFill>
              <a:latin typeface="+mn-lt"/>
              <a:ea typeface="+mn-ea"/>
              <a:cs typeface="+mn-cs"/>
            </a:rPr>
            <a:t> </a:t>
          </a:r>
        </a:p>
        <a:p>
          <a:pPr lvl="1"/>
          <a:r>
            <a:rPr lang="en-US" sz="1100">
              <a:solidFill>
                <a:schemeClr val="tx1"/>
              </a:solidFill>
              <a:latin typeface="+mn-lt"/>
              <a:ea typeface="+mn-ea"/>
              <a:cs typeface="+mn-cs"/>
            </a:rPr>
            <a:t>-  one 4hr plus one over night block (2pm-10am)  and </a:t>
          </a:r>
        </a:p>
        <a:p>
          <a:pPr lvl="1"/>
          <a:r>
            <a:rPr lang="en-US" sz="1100">
              <a:solidFill>
                <a:schemeClr val="tx1"/>
              </a:solidFill>
              <a:latin typeface="+mn-lt"/>
              <a:ea typeface="+mn-ea"/>
              <a:cs typeface="+mn-cs"/>
            </a:rPr>
            <a:t>-  24hr blocks (starting</a:t>
          </a:r>
          <a:r>
            <a:rPr lang="en-US" sz="1100" baseline="0">
              <a:solidFill>
                <a:schemeClr val="tx1"/>
              </a:solidFill>
              <a:latin typeface="+mn-lt"/>
              <a:ea typeface="+mn-ea"/>
              <a:cs typeface="+mn-cs"/>
            </a:rPr>
            <a:t> at 10am or 2pm)</a:t>
          </a:r>
          <a:r>
            <a:rPr lang="en-US" sz="1100">
              <a:solidFill>
                <a:schemeClr val="tx1"/>
              </a:solidFill>
              <a:latin typeface="+mn-lt"/>
              <a:ea typeface="+mn-ea"/>
              <a:cs typeface="+mn-cs"/>
            </a:rPr>
            <a:t>. </a:t>
          </a:r>
        </a:p>
        <a:p>
          <a:r>
            <a:rPr lang="en-US" sz="1100">
              <a:solidFill>
                <a:schemeClr val="tx1"/>
              </a:solidFill>
              <a:latin typeface="+mn-lt"/>
              <a:ea typeface="+mn-ea"/>
              <a:cs typeface="+mn-cs"/>
            </a:rPr>
            <a:t>Instrument time can start either 10am or 2pm Mon-Fri. </a:t>
          </a:r>
        </a:p>
        <a:p>
          <a:r>
            <a:rPr lang="en-US" sz="1100">
              <a:solidFill>
                <a:schemeClr val="tx1"/>
              </a:solidFill>
              <a:latin typeface="+mn-lt"/>
              <a:ea typeface="+mn-ea"/>
              <a:cs typeface="+mn-cs"/>
            </a:rPr>
            <a:t>End times can be 10am, 2pm and 6pm 7 days a week. </a:t>
          </a:r>
        </a:p>
        <a:p>
          <a:endParaRPr lang="en-US" sz="1100">
            <a:solidFill>
              <a:schemeClr val="tx1"/>
            </a:solidFill>
            <a:latin typeface="+mn-lt"/>
            <a:ea typeface="+mn-ea"/>
            <a:cs typeface="+mn-cs"/>
          </a:endParaRPr>
        </a:p>
        <a:p>
          <a:r>
            <a:rPr lang="en-US" sz="1100">
              <a:solidFill>
                <a:schemeClr val="tx1"/>
              </a:solidFill>
              <a:latin typeface="+mn-lt"/>
              <a:ea typeface="+mn-ea"/>
              <a:cs typeface="+mn-cs"/>
            </a:rPr>
            <a:t>Consecutive instrument</a:t>
          </a:r>
          <a:r>
            <a:rPr lang="en-US" sz="1100" baseline="0">
              <a:solidFill>
                <a:schemeClr val="tx1"/>
              </a:solidFill>
              <a:latin typeface="+mn-lt"/>
              <a:ea typeface="+mn-ea"/>
              <a:cs typeface="+mn-cs"/>
            </a:rPr>
            <a:t> time is charged in full block rates, partial blocks are charged based on the hourly rate up to the next full block rate (see complete  rate table starting in "column L").</a:t>
          </a:r>
        </a:p>
      </xdr:txBody>
    </xdr:sp>
    <xdr:clientData/>
  </xdr:oneCellAnchor>
  <xdr:twoCellAnchor>
    <xdr:from>
      <xdr:col>0</xdr:col>
      <xdr:colOff>257175</xdr:colOff>
      <xdr:row>1</xdr:row>
      <xdr:rowOff>76201</xdr:rowOff>
    </xdr:from>
    <xdr:to>
      <xdr:col>9</xdr:col>
      <xdr:colOff>180977</xdr:colOff>
      <xdr:row>7</xdr:row>
      <xdr:rowOff>99232</xdr:rowOff>
    </xdr:to>
    <xdr:grpSp>
      <xdr:nvGrpSpPr>
        <xdr:cNvPr id="1057" name="Group 3"/>
        <xdr:cNvGrpSpPr>
          <a:grpSpLocks/>
        </xdr:cNvGrpSpPr>
      </xdr:nvGrpSpPr>
      <xdr:grpSpPr bwMode="auto">
        <a:xfrm>
          <a:off x="257175" y="314326"/>
          <a:ext cx="7543802" cy="1223181"/>
          <a:chOff x="307293" y="838199"/>
          <a:chExt cx="7334250" cy="1284465"/>
        </a:xfrm>
      </xdr:grpSpPr>
      <xdr:sp macro="" textlink="">
        <xdr:nvSpPr>
          <xdr:cNvPr id="18" name="TextBox 6"/>
          <xdr:cNvSpPr txBox="1"/>
        </xdr:nvSpPr>
        <xdr:spPr>
          <a:xfrm>
            <a:off x="918481" y="1288300"/>
            <a:ext cx="1824302" cy="294244"/>
          </a:xfrm>
          <a:prstGeom prst="rect">
            <a:avLst/>
          </a:prstGeom>
          <a:ln/>
        </xdr:spPr>
        <xdr:style>
          <a:lnRef idx="0">
            <a:schemeClr val="accent6"/>
          </a:lnRef>
          <a:fillRef idx="3">
            <a:schemeClr val="accent6"/>
          </a:fillRef>
          <a:effectRef idx="3">
            <a:schemeClr val="accent6"/>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10am           –               2pm</a:t>
            </a:r>
          </a:p>
        </xdr:txBody>
      </xdr:sp>
      <xdr:sp macro="" textlink="">
        <xdr:nvSpPr>
          <xdr:cNvPr id="19" name="TextBox 7"/>
          <xdr:cNvSpPr txBox="1"/>
        </xdr:nvSpPr>
        <xdr:spPr>
          <a:xfrm>
            <a:off x="2742783" y="1288300"/>
            <a:ext cx="1833563" cy="294244"/>
          </a:xfrm>
          <a:prstGeom prst="rect">
            <a:avLst/>
          </a:prstGeom>
          <a:ln/>
        </xdr:spPr>
        <xdr:style>
          <a:lnRef idx="0">
            <a:schemeClr val="accent4"/>
          </a:lnRef>
          <a:fillRef idx="3">
            <a:schemeClr val="accent4"/>
          </a:fillRef>
          <a:effectRef idx="3">
            <a:schemeClr val="accent4"/>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2pm                 –          6pm</a:t>
            </a:r>
          </a:p>
        </xdr:txBody>
      </xdr:sp>
      <xdr:sp macro="" textlink="">
        <xdr:nvSpPr>
          <xdr:cNvPr id="20" name="TextBox 8"/>
          <xdr:cNvSpPr txBox="1"/>
        </xdr:nvSpPr>
        <xdr:spPr>
          <a:xfrm>
            <a:off x="4576345" y="1288300"/>
            <a:ext cx="3065198" cy="294244"/>
          </a:xfrm>
          <a:prstGeom prst="rect">
            <a:avLst/>
          </a:prstGeom>
          <a:ln/>
        </xdr:spPr>
        <xdr:style>
          <a:lnRef idx="0">
            <a:schemeClr val="accent1"/>
          </a:lnRef>
          <a:fillRef idx="3">
            <a:schemeClr val="accent1"/>
          </a:fillRef>
          <a:effectRef idx="3">
            <a:schemeClr val="accent1"/>
          </a:effectRef>
          <a:fontRef idx="minor">
            <a:schemeClr val="lt1"/>
          </a:fontRef>
        </xdr:style>
        <xdr:txBody>
          <a:bodyPr wrap="square" rtlCol="0">
            <a:sp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200">
                <a:solidFill>
                  <a:schemeClr val="tx1"/>
                </a:solidFill>
              </a:rPr>
              <a:t>6pm                              –                  </a:t>
            </a:r>
            <a:r>
              <a:rPr lang="en-US" sz="1200" baseline="0">
                <a:solidFill>
                  <a:schemeClr val="tx1"/>
                </a:solidFill>
              </a:rPr>
              <a:t>  </a:t>
            </a:r>
            <a:r>
              <a:rPr lang="en-US" sz="1200">
                <a:solidFill>
                  <a:schemeClr val="tx1"/>
                </a:solidFill>
              </a:rPr>
              <a:t>            10am</a:t>
            </a:r>
          </a:p>
        </xdr:txBody>
      </xdr:sp>
      <xdr:sp macro="" textlink="">
        <xdr:nvSpPr>
          <xdr:cNvPr id="21" name="TextBox 16"/>
          <xdr:cNvSpPr txBox="1"/>
        </xdr:nvSpPr>
        <xdr:spPr>
          <a:xfrm>
            <a:off x="307293" y="838199"/>
            <a:ext cx="1602052" cy="2942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Start at 10am Mon -Fri</a:t>
            </a:r>
          </a:p>
        </xdr:txBody>
      </xdr:sp>
      <xdr:cxnSp macro="">
        <xdr:nvCxnSpPr>
          <xdr:cNvPr id="22" name="Straight Arrow Connector 21"/>
          <xdr:cNvCxnSpPr/>
        </xdr:nvCxnSpPr>
        <xdr:spPr>
          <a:xfrm flipH="1">
            <a:off x="918480" y="1098257"/>
            <a:ext cx="0" cy="190042"/>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3" name="TextBox 18"/>
          <xdr:cNvSpPr txBox="1"/>
        </xdr:nvSpPr>
        <xdr:spPr>
          <a:xfrm>
            <a:off x="2057512" y="838199"/>
            <a:ext cx="1565010" cy="2942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Start at 2pm Mon - Fri</a:t>
            </a:r>
          </a:p>
        </xdr:txBody>
      </xdr:sp>
      <xdr:cxnSp macro="">
        <xdr:nvCxnSpPr>
          <xdr:cNvPr id="24" name="Straight Arrow Connector 23"/>
          <xdr:cNvCxnSpPr/>
        </xdr:nvCxnSpPr>
        <xdr:spPr>
          <a:xfrm flipH="1">
            <a:off x="2742783" y="1098257"/>
            <a:ext cx="0" cy="190042"/>
          </a:xfrm>
          <a:prstGeom prst="straightConnector1">
            <a:avLst/>
          </a:prstGeom>
          <a:ln w="25400">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5" name="TextBox 25"/>
          <xdr:cNvSpPr txBox="1"/>
        </xdr:nvSpPr>
        <xdr:spPr>
          <a:xfrm>
            <a:off x="307293" y="1828420"/>
            <a:ext cx="1296458" cy="2942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10am 24/7</a:t>
            </a:r>
          </a:p>
        </xdr:txBody>
      </xdr:sp>
      <xdr:cxnSp macro="">
        <xdr:nvCxnSpPr>
          <xdr:cNvPr id="26" name="Straight Arrow Connector 25"/>
          <xdr:cNvCxnSpPr/>
        </xdr:nvCxnSpPr>
        <xdr:spPr>
          <a:xfrm flipH="1" flipV="1">
            <a:off x="918480" y="1608371"/>
            <a:ext cx="0" cy="190042"/>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7" name="TextBox 28"/>
          <xdr:cNvSpPr txBox="1"/>
        </xdr:nvSpPr>
        <xdr:spPr>
          <a:xfrm>
            <a:off x="2131595" y="1798415"/>
            <a:ext cx="1231635" cy="2942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2pm 24/7</a:t>
            </a:r>
          </a:p>
        </xdr:txBody>
      </xdr:sp>
      <xdr:cxnSp macro="">
        <xdr:nvCxnSpPr>
          <xdr:cNvPr id="28" name="Straight Arrow Connector 27"/>
          <xdr:cNvCxnSpPr/>
        </xdr:nvCxnSpPr>
        <xdr:spPr>
          <a:xfrm flipH="1" flipV="1">
            <a:off x="2733522" y="1578364"/>
            <a:ext cx="9260" cy="190042"/>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TextBox 30"/>
          <xdr:cNvSpPr txBox="1"/>
        </xdr:nvSpPr>
        <xdr:spPr>
          <a:xfrm>
            <a:off x="3965158" y="1798415"/>
            <a:ext cx="1231635" cy="2942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End at 6pm 24/7</a:t>
            </a:r>
          </a:p>
        </xdr:txBody>
      </xdr:sp>
      <xdr:cxnSp macro="">
        <xdr:nvCxnSpPr>
          <xdr:cNvPr id="30" name="Straight Arrow Connector 29"/>
          <xdr:cNvCxnSpPr/>
        </xdr:nvCxnSpPr>
        <xdr:spPr>
          <a:xfrm flipH="1" flipV="1">
            <a:off x="4567085" y="1578364"/>
            <a:ext cx="9260" cy="190042"/>
          </a:xfrm>
          <a:prstGeom prst="straightConnector1">
            <a:avLst/>
          </a:prstGeom>
          <a:ln w="25400">
            <a:solidFill>
              <a:schemeClr val="accent3">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9</xdr:col>
      <xdr:colOff>247650</xdr:colOff>
      <xdr:row>0</xdr:row>
      <xdr:rowOff>152400</xdr:rowOff>
    </xdr:from>
    <xdr:ext cx="3783329" cy="2190749"/>
    <xdr:sp macro="" textlink="">
      <xdr:nvSpPr>
        <xdr:cNvPr id="31" name="TextBox 30"/>
        <xdr:cNvSpPr txBox="1"/>
      </xdr:nvSpPr>
      <xdr:spPr>
        <a:xfrm>
          <a:off x="7867650" y="152400"/>
          <a:ext cx="3783329" cy="2190749"/>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solidFill>
              <a:latin typeface="+mn-lt"/>
              <a:ea typeface="+mn-ea"/>
              <a:cs typeface="+mn-cs"/>
            </a:rPr>
            <a:t>Instrument time can be scheduled in </a:t>
          </a:r>
        </a:p>
        <a:p>
          <a:pPr lvl="1"/>
          <a:r>
            <a:rPr lang="en-US" sz="1100">
              <a:solidFill>
                <a:schemeClr val="tx1"/>
              </a:solidFill>
              <a:latin typeface="+mn-lt"/>
              <a:ea typeface="+mn-ea"/>
              <a:cs typeface="+mn-cs"/>
            </a:rPr>
            <a:t>-  4hrs blocks (am (10am-2pm) or pm (2pm-6pm)), </a:t>
          </a:r>
        </a:p>
        <a:p>
          <a:pPr lvl="1"/>
          <a:r>
            <a:rPr lang="en-US" sz="1100">
              <a:solidFill>
                <a:schemeClr val="tx1"/>
              </a:solidFill>
              <a:latin typeface="+mn-lt"/>
              <a:ea typeface="+mn-ea"/>
              <a:cs typeface="+mn-cs"/>
            </a:rPr>
            <a:t>-  8hrs blocks (10am - 6pm),</a:t>
          </a:r>
          <a:r>
            <a:rPr lang="en-US" sz="1100" baseline="0">
              <a:solidFill>
                <a:schemeClr val="tx1"/>
              </a:solidFill>
              <a:latin typeface="+mn-lt"/>
              <a:ea typeface="+mn-ea"/>
              <a:cs typeface="+mn-cs"/>
            </a:rPr>
            <a:t> </a:t>
          </a:r>
        </a:p>
        <a:p>
          <a:pPr lvl="1"/>
          <a:r>
            <a:rPr lang="en-US" sz="1100">
              <a:solidFill>
                <a:schemeClr val="tx1"/>
              </a:solidFill>
              <a:latin typeface="+mn-lt"/>
              <a:ea typeface="+mn-ea"/>
              <a:cs typeface="+mn-cs"/>
            </a:rPr>
            <a:t>-  one 4hr plus one over night block (2pm-10am)  and </a:t>
          </a:r>
        </a:p>
        <a:p>
          <a:pPr lvl="1"/>
          <a:r>
            <a:rPr lang="en-US" sz="1100">
              <a:solidFill>
                <a:schemeClr val="tx1"/>
              </a:solidFill>
              <a:latin typeface="+mn-lt"/>
              <a:ea typeface="+mn-ea"/>
              <a:cs typeface="+mn-cs"/>
            </a:rPr>
            <a:t>-  24hr blocks (starting</a:t>
          </a:r>
          <a:r>
            <a:rPr lang="en-US" sz="1100" baseline="0">
              <a:solidFill>
                <a:schemeClr val="tx1"/>
              </a:solidFill>
              <a:latin typeface="+mn-lt"/>
              <a:ea typeface="+mn-ea"/>
              <a:cs typeface="+mn-cs"/>
            </a:rPr>
            <a:t> at 10am or 2pm)</a:t>
          </a:r>
          <a:r>
            <a:rPr lang="en-US" sz="1100">
              <a:solidFill>
                <a:schemeClr val="tx1"/>
              </a:solidFill>
              <a:latin typeface="+mn-lt"/>
              <a:ea typeface="+mn-ea"/>
              <a:cs typeface="+mn-cs"/>
            </a:rPr>
            <a:t>. </a:t>
          </a:r>
        </a:p>
        <a:p>
          <a:r>
            <a:rPr lang="en-US" sz="1100">
              <a:solidFill>
                <a:schemeClr val="tx1"/>
              </a:solidFill>
              <a:latin typeface="+mn-lt"/>
              <a:ea typeface="+mn-ea"/>
              <a:cs typeface="+mn-cs"/>
            </a:rPr>
            <a:t>Instrument time can start either 10am or 2pm Mon-Fri. </a:t>
          </a:r>
        </a:p>
        <a:p>
          <a:r>
            <a:rPr lang="en-US" sz="1100">
              <a:solidFill>
                <a:schemeClr val="tx1"/>
              </a:solidFill>
              <a:latin typeface="+mn-lt"/>
              <a:ea typeface="+mn-ea"/>
              <a:cs typeface="+mn-cs"/>
            </a:rPr>
            <a:t>End times can be 10am, 2pm and 6pm 7 days a week. </a:t>
          </a:r>
        </a:p>
        <a:p>
          <a:endParaRPr lang="en-US" sz="1100">
            <a:solidFill>
              <a:schemeClr val="tx1"/>
            </a:solidFill>
            <a:latin typeface="+mn-lt"/>
            <a:ea typeface="+mn-ea"/>
            <a:cs typeface="+mn-cs"/>
          </a:endParaRPr>
        </a:p>
        <a:p>
          <a:r>
            <a:rPr lang="en-US" sz="1100">
              <a:solidFill>
                <a:schemeClr val="tx1"/>
              </a:solidFill>
              <a:latin typeface="+mn-lt"/>
              <a:ea typeface="+mn-ea"/>
              <a:cs typeface="+mn-cs"/>
            </a:rPr>
            <a:t>Consecutive instrument</a:t>
          </a:r>
          <a:r>
            <a:rPr lang="en-US" sz="1100" baseline="0">
              <a:solidFill>
                <a:schemeClr val="tx1"/>
              </a:solidFill>
              <a:latin typeface="+mn-lt"/>
              <a:ea typeface="+mn-ea"/>
              <a:cs typeface="+mn-cs"/>
            </a:rPr>
            <a:t> time is charged in full block rates, partial blocks are charged based on the hourly rate up to the next full block rate (see complete  rate table starting in "column L").</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roteomicsresource.washington.edu/resources.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126"/>
  <sheetViews>
    <sheetView tabSelected="1" workbookViewId="0">
      <pane ySplit="13" topLeftCell="A94" activePane="bottomLeft" state="frozen"/>
      <selection pane="bottomLeft" activeCell="D111" sqref="D111"/>
    </sheetView>
  </sheetViews>
  <sheetFormatPr defaultRowHeight="15" x14ac:dyDescent="0.25"/>
  <cols>
    <col min="1" max="1" width="9.140625" style="5"/>
    <col min="2" max="2" width="12.42578125" style="5" customWidth="1"/>
    <col min="3" max="3" width="32.5703125" style="5" customWidth="1"/>
    <col min="4" max="4" width="9.140625" style="5"/>
    <col min="5" max="5" width="11.28515625" style="5" customWidth="1"/>
    <col min="6" max="6" width="9.85546875" style="5" bestFit="1" customWidth="1"/>
    <col min="7" max="8" width="10" style="5" bestFit="1" customWidth="1"/>
    <col min="9" max="9" width="9.85546875" style="5" bestFit="1" customWidth="1"/>
    <col min="10" max="10" width="10" style="5" bestFit="1" customWidth="1"/>
    <col min="11" max="11" width="54.140625" style="5" customWidth="1"/>
    <col min="12" max="12" width="9.140625" style="7"/>
    <col min="13" max="13" width="9.85546875" style="7" bestFit="1" customWidth="1"/>
    <col min="14" max="14" width="9.5703125" style="7" bestFit="1" customWidth="1"/>
    <col min="15" max="16" width="9.85546875" style="7" bestFit="1" customWidth="1"/>
    <col min="17" max="17" width="9.28515625" style="7" bestFit="1" customWidth="1"/>
    <col min="18" max="18" width="9.85546875" style="7" bestFit="1" customWidth="1"/>
    <col min="19" max="26" width="9.140625" style="7"/>
    <col min="27" max="30" width="8.28515625" style="5" customWidth="1"/>
    <col min="31" max="16384" width="9.140625" style="5"/>
  </cols>
  <sheetData>
    <row r="1" spans="2:26" s="2" customFormat="1" ht="18.75" x14ac:dyDescent="0.3">
      <c r="B1" s="1" t="s">
        <v>0</v>
      </c>
      <c r="G1" s="3" t="s">
        <v>45</v>
      </c>
      <c r="L1" s="4" t="s">
        <v>1</v>
      </c>
      <c r="M1" s="4"/>
      <c r="N1" s="4"/>
      <c r="O1" s="4"/>
      <c r="P1" s="4"/>
      <c r="Q1" s="4"/>
      <c r="R1" s="4"/>
      <c r="S1" s="4"/>
      <c r="T1" s="4"/>
      <c r="U1" s="4"/>
      <c r="V1" s="4"/>
      <c r="W1" s="4"/>
      <c r="X1" s="4"/>
      <c r="Y1" s="4"/>
      <c r="Z1" s="4"/>
    </row>
    <row r="2" spans="2:26" ht="15.75" x14ac:dyDescent="0.25">
      <c r="L2" s="6" t="s">
        <v>2</v>
      </c>
    </row>
    <row r="3" spans="2:26" ht="15.75" x14ac:dyDescent="0.25">
      <c r="L3" s="6" t="s">
        <v>3</v>
      </c>
      <c r="W3" s="8"/>
      <c r="X3" s="9"/>
    </row>
    <row r="4" spans="2:26" ht="15.75" x14ac:dyDescent="0.25">
      <c r="L4" s="6" t="s">
        <v>4</v>
      </c>
      <c r="W4" s="8"/>
      <c r="X4" s="10"/>
    </row>
    <row r="5" spans="2:26" ht="15.75" x14ac:dyDescent="0.25">
      <c r="L5" s="6" t="s">
        <v>5</v>
      </c>
      <c r="W5" s="8"/>
      <c r="X5" s="10"/>
    </row>
    <row r="6" spans="2:26" ht="15.75" x14ac:dyDescent="0.25">
      <c r="L6" s="6" t="s">
        <v>6</v>
      </c>
      <c r="W6" s="8"/>
      <c r="X6" s="10"/>
    </row>
    <row r="7" spans="2:26" ht="15.75" x14ac:dyDescent="0.25">
      <c r="L7" s="6" t="s">
        <v>7</v>
      </c>
      <c r="W7" s="8"/>
      <c r="X7" s="10"/>
    </row>
    <row r="8" spans="2:26" x14ac:dyDescent="0.25">
      <c r="W8" s="8"/>
      <c r="X8" s="10"/>
    </row>
    <row r="9" spans="2:26" ht="16.5" x14ac:dyDescent="0.3">
      <c r="L9" s="11" t="s">
        <v>8</v>
      </c>
    </row>
    <row r="10" spans="2:26" ht="16.5" x14ac:dyDescent="0.3">
      <c r="B10" s="12" t="s">
        <v>9</v>
      </c>
      <c r="C10" s="13"/>
      <c r="D10" s="13"/>
      <c r="E10" s="13"/>
      <c r="F10" s="13"/>
      <c r="G10" s="13"/>
      <c r="L10" s="14" t="s">
        <v>10</v>
      </c>
    </row>
    <row r="11" spans="2:26" ht="16.5" x14ac:dyDescent="0.3">
      <c r="B11" s="15" t="str">
        <f>B16</f>
        <v>UW Internal Rates Without Labor</v>
      </c>
      <c r="C11" s="13"/>
      <c r="D11" s="16" t="s">
        <v>11</v>
      </c>
      <c r="E11" s="126" t="str">
        <f>B44</f>
        <v>UW Internal Rates fee-for-service With Labor</v>
      </c>
      <c r="F11" s="126"/>
      <c r="G11" s="126"/>
      <c r="H11" s="126"/>
    </row>
    <row r="12" spans="2:26" ht="16.5" x14ac:dyDescent="0.3">
      <c r="C12" s="13"/>
      <c r="D12" s="16" t="s">
        <v>11</v>
      </c>
      <c r="E12" s="126" t="str">
        <f>B72</f>
        <v>External Billing Rates - Non Profit With Labor</v>
      </c>
      <c r="F12" s="126"/>
      <c r="G12" s="126"/>
      <c r="H12" s="126"/>
      <c r="L12" s="17" t="s">
        <v>12</v>
      </c>
    </row>
    <row r="13" spans="2:26" ht="16.5" x14ac:dyDescent="0.3">
      <c r="C13" s="13"/>
      <c r="D13" s="16" t="s">
        <v>11</v>
      </c>
      <c r="E13" s="126" t="str">
        <f>B100</f>
        <v>External Billing Rates - Commercial With Labor</v>
      </c>
      <c r="F13" s="126"/>
      <c r="G13" s="126"/>
      <c r="H13" s="126"/>
      <c r="M13" s="18" t="str">
        <f t="shared" ref="M13:R13" si="0">E18</f>
        <v>TSQA</v>
      </c>
      <c r="N13" s="18" t="str">
        <f t="shared" si="0"/>
        <v>TSQV</v>
      </c>
      <c r="O13" s="18" t="str">
        <f t="shared" si="0"/>
        <v>OT1</v>
      </c>
      <c r="P13" s="18" t="str">
        <f t="shared" si="0"/>
        <v>OT2</v>
      </c>
      <c r="Q13" s="18" t="str">
        <f t="shared" si="0"/>
        <v>QE +</v>
      </c>
      <c r="R13" s="18" t="str">
        <f t="shared" si="0"/>
        <v>Fusion</v>
      </c>
      <c r="U13" s="18" t="str">
        <f t="shared" ref="U13:Z13" si="1">E18</f>
        <v>TSQA</v>
      </c>
      <c r="V13" s="18" t="str">
        <f t="shared" si="1"/>
        <v>TSQV</v>
      </c>
      <c r="W13" s="18" t="str">
        <f t="shared" si="1"/>
        <v>OT1</v>
      </c>
      <c r="X13" s="18" t="str">
        <f t="shared" si="1"/>
        <v>OT2</v>
      </c>
      <c r="Y13" s="18" t="str">
        <f t="shared" si="1"/>
        <v>QE +</v>
      </c>
      <c r="Z13" s="18" t="str">
        <f t="shared" si="1"/>
        <v>Fusion</v>
      </c>
    </row>
    <row r="14" spans="2:26" ht="16.5" x14ac:dyDescent="0.3">
      <c r="B14" s="13"/>
      <c r="C14" s="13"/>
      <c r="D14" s="13"/>
      <c r="E14" s="13"/>
      <c r="F14" s="13"/>
      <c r="G14" s="13"/>
      <c r="L14" s="5"/>
    </row>
    <row r="15" spans="2:26" x14ac:dyDescent="0.25">
      <c r="L15" s="5"/>
    </row>
    <row r="16" spans="2:26" ht="18" x14ac:dyDescent="0.25">
      <c r="B16" s="19" t="s">
        <v>13</v>
      </c>
      <c r="C16" s="20"/>
      <c r="D16" s="20"/>
      <c r="E16" s="20"/>
      <c r="F16" s="20"/>
      <c r="G16" s="20"/>
      <c r="H16" s="20"/>
      <c r="I16" s="20"/>
      <c r="J16" s="21"/>
      <c r="L16" s="22" t="str">
        <f>B16</f>
        <v>UW Internal Rates Without Labor</v>
      </c>
      <c r="M16" s="23"/>
      <c r="N16" s="23"/>
      <c r="O16" s="23"/>
      <c r="P16" s="23"/>
      <c r="Q16" s="23"/>
      <c r="R16" s="23"/>
      <c r="T16" s="22" t="s">
        <v>14</v>
      </c>
      <c r="U16" s="23"/>
      <c r="V16" s="23"/>
      <c r="W16" s="23"/>
      <c r="X16" s="23"/>
      <c r="Y16" s="23"/>
      <c r="Z16" s="23"/>
    </row>
    <row r="17" spans="2:26" x14ac:dyDescent="0.25">
      <c r="B17" s="24"/>
      <c r="C17" s="25"/>
      <c r="D17" s="26" t="s">
        <v>15</v>
      </c>
      <c r="E17" s="25" t="s">
        <v>16</v>
      </c>
      <c r="F17" s="25"/>
      <c r="G17" s="25"/>
      <c r="H17" s="25"/>
      <c r="I17" s="25"/>
      <c r="J17" s="27"/>
      <c r="L17" s="28"/>
      <c r="M17" s="28" t="str">
        <f t="shared" ref="M17:R17" si="2">E18</f>
        <v>TSQA</v>
      </c>
      <c r="N17" s="28" t="str">
        <f t="shared" si="2"/>
        <v>TSQV</v>
      </c>
      <c r="O17" s="28" t="str">
        <f t="shared" si="2"/>
        <v>OT1</v>
      </c>
      <c r="P17" s="28" t="str">
        <f t="shared" si="2"/>
        <v>OT2</v>
      </c>
      <c r="Q17" s="28" t="str">
        <f t="shared" si="2"/>
        <v>QE +</v>
      </c>
      <c r="R17" s="28" t="str">
        <f t="shared" si="2"/>
        <v>Fusion</v>
      </c>
      <c r="T17" s="28"/>
      <c r="U17" s="28" t="str">
        <f t="shared" ref="U17:Z17" si="3">E18</f>
        <v>TSQA</v>
      </c>
      <c r="V17" s="28" t="str">
        <f t="shared" si="3"/>
        <v>TSQV</v>
      </c>
      <c r="W17" s="28" t="str">
        <f t="shared" si="3"/>
        <v>OT1</v>
      </c>
      <c r="X17" s="28" t="str">
        <f t="shared" si="3"/>
        <v>OT2</v>
      </c>
      <c r="Y17" s="28" t="str">
        <f t="shared" si="3"/>
        <v>QE +</v>
      </c>
      <c r="Z17" s="28" t="str">
        <f t="shared" si="3"/>
        <v>Fusion</v>
      </c>
    </row>
    <row r="18" spans="2:26" x14ac:dyDescent="0.25">
      <c r="B18" s="29" t="s">
        <v>17</v>
      </c>
      <c r="C18" s="25" t="s">
        <v>18</v>
      </c>
      <c r="D18" s="26" t="s">
        <v>19</v>
      </c>
      <c r="E18" s="26" t="s">
        <v>20</v>
      </c>
      <c r="F18" s="26" t="s">
        <v>21</v>
      </c>
      <c r="G18" s="26" t="s">
        <v>22</v>
      </c>
      <c r="H18" s="26" t="s">
        <v>23</v>
      </c>
      <c r="I18" s="26" t="s">
        <v>24</v>
      </c>
      <c r="J18" s="30" t="s">
        <v>25</v>
      </c>
      <c r="L18" s="28" t="s">
        <v>26</v>
      </c>
      <c r="M18" s="28" t="s">
        <v>27</v>
      </c>
      <c r="N18" s="28" t="s">
        <v>27</v>
      </c>
      <c r="O18" s="28" t="s">
        <v>27</v>
      </c>
      <c r="P18" s="28" t="s">
        <v>27</v>
      </c>
      <c r="Q18" s="28" t="s">
        <v>27</v>
      </c>
      <c r="R18" s="28" t="s">
        <v>27</v>
      </c>
      <c r="T18" s="28" t="s">
        <v>26</v>
      </c>
      <c r="U18" s="28" t="s">
        <v>27</v>
      </c>
      <c r="V18" s="28" t="s">
        <v>27</v>
      </c>
      <c r="W18" s="28" t="s">
        <v>27</v>
      </c>
      <c r="X18" s="28" t="s">
        <v>27</v>
      </c>
      <c r="Y18" s="28" t="s">
        <v>27</v>
      </c>
      <c r="Z18" s="28" t="s">
        <v>27</v>
      </c>
    </row>
    <row r="19" spans="2:26" x14ac:dyDescent="0.25">
      <c r="B19" s="31"/>
      <c r="C19" s="32"/>
      <c r="D19" s="33"/>
      <c r="E19" s="33"/>
      <c r="F19" s="33"/>
      <c r="G19" s="33"/>
      <c r="H19" s="33"/>
      <c r="I19" s="33"/>
      <c r="J19" s="34"/>
      <c r="L19" s="35">
        <v>1</v>
      </c>
      <c r="M19" s="36">
        <f>E20</f>
        <v>7</v>
      </c>
      <c r="N19" s="36">
        <f>F20</f>
        <v>12</v>
      </c>
      <c r="O19" s="36">
        <f>G20</f>
        <v>14</v>
      </c>
      <c r="P19" s="36">
        <f>H20</f>
        <v>14</v>
      </c>
      <c r="Q19" s="36">
        <f>I20</f>
        <v>20</v>
      </c>
      <c r="R19" s="36">
        <v>25</v>
      </c>
      <c r="T19" s="35">
        <v>1</v>
      </c>
      <c r="U19" s="37">
        <f t="shared" ref="U19:Z42" si="4">M19/$T19</f>
        <v>7</v>
      </c>
      <c r="V19" s="37">
        <f t="shared" si="4"/>
        <v>12</v>
      </c>
      <c r="W19" s="37">
        <f t="shared" si="4"/>
        <v>14</v>
      </c>
      <c r="X19" s="37">
        <f t="shared" si="4"/>
        <v>14</v>
      </c>
      <c r="Y19" s="37">
        <f t="shared" si="4"/>
        <v>20</v>
      </c>
      <c r="Z19" s="37">
        <f t="shared" si="4"/>
        <v>25</v>
      </c>
    </row>
    <row r="20" spans="2:26" x14ac:dyDescent="0.25">
      <c r="B20" s="38" t="s">
        <v>28</v>
      </c>
      <c r="C20" s="39" t="s">
        <v>29</v>
      </c>
      <c r="D20" s="40">
        <v>1</v>
      </c>
      <c r="E20" s="41">
        <v>7</v>
      </c>
      <c r="F20" s="41">
        <v>12</v>
      </c>
      <c r="G20" s="42">
        <v>14</v>
      </c>
      <c r="H20" s="41">
        <v>14</v>
      </c>
      <c r="I20" s="41">
        <v>20</v>
      </c>
      <c r="J20" s="41">
        <v>25</v>
      </c>
      <c r="L20" s="35">
        <v>2</v>
      </c>
      <c r="M20" s="36">
        <f t="shared" ref="M20:R21" si="5">$L20*M$19</f>
        <v>14</v>
      </c>
      <c r="N20" s="36">
        <f t="shared" si="5"/>
        <v>24</v>
      </c>
      <c r="O20" s="36">
        <f t="shared" si="5"/>
        <v>28</v>
      </c>
      <c r="P20" s="36">
        <f t="shared" si="5"/>
        <v>28</v>
      </c>
      <c r="Q20" s="36">
        <f t="shared" si="5"/>
        <v>40</v>
      </c>
      <c r="R20" s="36">
        <f t="shared" si="5"/>
        <v>50</v>
      </c>
      <c r="T20" s="35">
        <v>2</v>
      </c>
      <c r="U20" s="37">
        <f t="shared" si="4"/>
        <v>7</v>
      </c>
      <c r="V20" s="37">
        <f t="shared" si="4"/>
        <v>12</v>
      </c>
      <c r="W20" s="37">
        <f t="shared" si="4"/>
        <v>14</v>
      </c>
      <c r="X20" s="37">
        <f t="shared" si="4"/>
        <v>14</v>
      </c>
      <c r="Y20" s="37">
        <f t="shared" si="4"/>
        <v>20</v>
      </c>
      <c r="Z20" s="37">
        <f t="shared" si="4"/>
        <v>25</v>
      </c>
    </row>
    <row r="21" spans="2:26" x14ac:dyDescent="0.25">
      <c r="B21" s="38" t="s">
        <v>30</v>
      </c>
      <c r="C21" s="39" t="s">
        <v>31</v>
      </c>
      <c r="D21" s="40">
        <v>4</v>
      </c>
      <c r="E21" s="41">
        <v>25</v>
      </c>
      <c r="F21" s="41">
        <v>40</v>
      </c>
      <c r="G21" s="41">
        <v>50</v>
      </c>
      <c r="H21" s="41">
        <v>50</v>
      </c>
      <c r="I21" s="41">
        <v>70</v>
      </c>
      <c r="J21" s="41">
        <v>80</v>
      </c>
      <c r="L21" s="35">
        <v>3</v>
      </c>
      <c r="M21" s="36">
        <f t="shared" si="5"/>
        <v>21</v>
      </c>
      <c r="N21" s="36">
        <f t="shared" si="5"/>
        <v>36</v>
      </c>
      <c r="O21" s="36">
        <f t="shared" si="5"/>
        <v>42</v>
      </c>
      <c r="P21" s="36">
        <f t="shared" si="5"/>
        <v>42</v>
      </c>
      <c r="Q21" s="36">
        <f t="shared" si="5"/>
        <v>60</v>
      </c>
      <c r="R21" s="36">
        <f t="shared" si="5"/>
        <v>75</v>
      </c>
      <c r="T21" s="35">
        <v>3</v>
      </c>
      <c r="U21" s="37">
        <f t="shared" si="4"/>
        <v>7</v>
      </c>
      <c r="V21" s="37">
        <f t="shared" si="4"/>
        <v>12</v>
      </c>
      <c r="W21" s="37">
        <f t="shared" si="4"/>
        <v>14</v>
      </c>
      <c r="X21" s="37">
        <f t="shared" si="4"/>
        <v>14</v>
      </c>
      <c r="Y21" s="37">
        <f t="shared" si="4"/>
        <v>20</v>
      </c>
      <c r="Z21" s="37">
        <f t="shared" si="4"/>
        <v>25</v>
      </c>
    </row>
    <row r="22" spans="2:26" x14ac:dyDescent="0.25">
      <c r="B22" s="38" t="s">
        <v>32</v>
      </c>
      <c r="C22" s="39" t="s">
        <v>33</v>
      </c>
      <c r="D22" s="40">
        <v>8</v>
      </c>
      <c r="E22" s="41">
        <v>45</v>
      </c>
      <c r="F22" s="41">
        <v>60</v>
      </c>
      <c r="G22" s="41">
        <v>92</v>
      </c>
      <c r="H22" s="41">
        <v>92</v>
      </c>
      <c r="I22" s="41">
        <v>120</v>
      </c>
      <c r="J22" s="41">
        <v>150</v>
      </c>
      <c r="L22" s="28">
        <v>4</v>
      </c>
      <c r="M22" s="43">
        <f t="shared" ref="M22:R22" si="6">E21</f>
        <v>25</v>
      </c>
      <c r="N22" s="43">
        <f t="shared" si="6"/>
        <v>40</v>
      </c>
      <c r="O22" s="43">
        <f t="shared" si="6"/>
        <v>50</v>
      </c>
      <c r="P22" s="43">
        <f t="shared" si="6"/>
        <v>50</v>
      </c>
      <c r="Q22" s="43">
        <f t="shared" si="6"/>
        <v>70</v>
      </c>
      <c r="R22" s="43">
        <f t="shared" si="6"/>
        <v>80</v>
      </c>
      <c r="T22" s="28">
        <v>4</v>
      </c>
      <c r="U22" s="44">
        <f t="shared" si="4"/>
        <v>6.25</v>
      </c>
      <c r="V22" s="44">
        <f t="shared" si="4"/>
        <v>10</v>
      </c>
      <c r="W22" s="44">
        <f t="shared" si="4"/>
        <v>12.5</v>
      </c>
      <c r="X22" s="44">
        <f t="shared" si="4"/>
        <v>12.5</v>
      </c>
      <c r="Y22" s="44">
        <f t="shared" si="4"/>
        <v>17.5</v>
      </c>
      <c r="Z22" s="44">
        <f t="shared" si="4"/>
        <v>20</v>
      </c>
    </row>
    <row r="23" spans="2:26" x14ac:dyDescent="0.25">
      <c r="B23" s="38" t="s">
        <v>34</v>
      </c>
      <c r="C23" s="39" t="s">
        <v>35</v>
      </c>
      <c r="D23" s="40">
        <v>16</v>
      </c>
      <c r="E23" s="41">
        <v>70</v>
      </c>
      <c r="F23" s="41">
        <v>90</v>
      </c>
      <c r="G23" s="41">
        <v>134</v>
      </c>
      <c r="H23" s="41">
        <v>134</v>
      </c>
      <c r="I23" s="41">
        <v>180</v>
      </c>
      <c r="J23" s="41">
        <v>225</v>
      </c>
      <c r="L23" s="35">
        <v>5</v>
      </c>
      <c r="M23" s="36">
        <f t="shared" ref="M23:R25" si="7">IF(M22+M$19&gt;=M$26,M$26,M22+M$19)</f>
        <v>32</v>
      </c>
      <c r="N23" s="36">
        <f t="shared" si="7"/>
        <v>52</v>
      </c>
      <c r="O23" s="36">
        <f t="shared" si="7"/>
        <v>64</v>
      </c>
      <c r="P23" s="36">
        <f t="shared" si="7"/>
        <v>64</v>
      </c>
      <c r="Q23" s="36">
        <f t="shared" si="7"/>
        <v>90</v>
      </c>
      <c r="R23" s="36">
        <f t="shared" si="7"/>
        <v>105</v>
      </c>
      <c r="T23" s="35">
        <v>5</v>
      </c>
      <c r="U23" s="37">
        <f t="shared" si="4"/>
        <v>6.4</v>
      </c>
      <c r="V23" s="37">
        <f t="shared" si="4"/>
        <v>10.4</v>
      </c>
      <c r="W23" s="37">
        <f t="shared" si="4"/>
        <v>12.8</v>
      </c>
      <c r="X23" s="37">
        <f t="shared" si="4"/>
        <v>12.8</v>
      </c>
      <c r="Y23" s="37">
        <f t="shared" si="4"/>
        <v>18</v>
      </c>
      <c r="Z23" s="37">
        <f t="shared" si="4"/>
        <v>21</v>
      </c>
    </row>
    <row r="24" spans="2:26" x14ac:dyDescent="0.25">
      <c r="B24" s="45" t="s">
        <v>36</v>
      </c>
      <c r="C24" s="46" t="s">
        <v>37</v>
      </c>
      <c r="D24" s="45">
        <v>24</v>
      </c>
      <c r="E24" s="41">
        <v>105</v>
      </c>
      <c r="F24" s="41">
        <v>135</v>
      </c>
      <c r="G24" s="41">
        <v>184</v>
      </c>
      <c r="H24" s="41">
        <v>184</v>
      </c>
      <c r="I24" s="41">
        <v>270</v>
      </c>
      <c r="J24" s="41">
        <v>320</v>
      </c>
      <c r="L24" s="35">
        <v>6</v>
      </c>
      <c r="M24" s="36">
        <f t="shared" si="7"/>
        <v>39</v>
      </c>
      <c r="N24" s="36">
        <f t="shared" si="7"/>
        <v>60</v>
      </c>
      <c r="O24" s="36">
        <f t="shared" si="7"/>
        <v>78</v>
      </c>
      <c r="P24" s="36">
        <f t="shared" si="7"/>
        <v>78</v>
      </c>
      <c r="Q24" s="36">
        <f t="shared" si="7"/>
        <v>110</v>
      </c>
      <c r="R24" s="36">
        <f t="shared" si="7"/>
        <v>130</v>
      </c>
      <c r="T24" s="35">
        <v>6</v>
      </c>
      <c r="U24" s="37">
        <f t="shared" si="4"/>
        <v>6.5</v>
      </c>
      <c r="V24" s="37">
        <f t="shared" si="4"/>
        <v>10</v>
      </c>
      <c r="W24" s="37">
        <f t="shared" si="4"/>
        <v>13</v>
      </c>
      <c r="X24" s="37">
        <f t="shared" si="4"/>
        <v>13</v>
      </c>
      <c r="Y24" s="37">
        <f t="shared" si="4"/>
        <v>18.333333333333332</v>
      </c>
      <c r="Z24" s="37">
        <f t="shared" si="4"/>
        <v>21.666666666666668</v>
      </c>
    </row>
    <row r="25" spans="2:26" x14ac:dyDescent="0.25">
      <c r="B25" s="47"/>
      <c r="C25" s="48"/>
      <c r="D25" s="47"/>
      <c r="E25" s="49"/>
      <c r="F25" s="49"/>
      <c r="G25" s="49"/>
      <c r="H25" s="49"/>
      <c r="I25" s="49"/>
      <c r="J25" s="49"/>
      <c r="L25" s="35">
        <v>7</v>
      </c>
      <c r="M25" s="36">
        <f t="shared" si="7"/>
        <v>45</v>
      </c>
      <c r="N25" s="36">
        <f t="shared" si="7"/>
        <v>60</v>
      </c>
      <c r="O25" s="36">
        <f t="shared" si="7"/>
        <v>92</v>
      </c>
      <c r="P25" s="36">
        <f t="shared" si="7"/>
        <v>92</v>
      </c>
      <c r="Q25" s="36">
        <f t="shared" si="7"/>
        <v>120</v>
      </c>
      <c r="R25" s="36">
        <f t="shared" si="7"/>
        <v>150</v>
      </c>
      <c r="T25" s="35">
        <v>7</v>
      </c>
      <c r="U25" s="37">
        <f t="shared" si="4"/>
        <v>6.4285714285714288</v>
      </c>
      <c r="V25" s="37">
        <f t="shared" si="4"/>
        <v>8.5714285714285712</v>
      </c>
      <c r="W25" s="37">
        <f t="shared" si="4"/>
        <v>13.142857142857142</v>
      </c>
      <c r="X25" s="37">
        <f t="shared" si="4"/>
        <v>13.142857142857142</v>
      </c>
      <c r="Y25" s="37">
        <f t="shared" si="4"/>
        <v>17.142857142857142</v>
      </c>
      <c r="Z25" s="37">
        <f t="shared" si="4"/>
        <v>21.428571428571427</v>
      </c>
    </row>
    <row r="26" spans="2:26" ht="15.75" x14ac:dyDescent="0.25">
      <c r="C26" s="50" t="s">
        <v>38</v>
      </c>
      <c r="D26" s="51">
        <v>26</v>
      </c>
      <c r="E26" s="49"/>
      <c r="F26" s="49"/>
      <c r="G26" s="52"/>
      <c r="H26" s="49"/>
      <c r="I26" s="49"/>
      <c r="J26" s="49"/>
      <c r="L26" s="28">
        <v>8</v>
      </c>
      <c r="M26" s="43">
        <f t="shared" ref="M26:R26" si="8">E22</f>
        <v>45</v>
      </c>
      <c r="N26" s="43">
        <f t="shared" si="8"/>
        <v>60</v>
      </c>
      <c r="O26" s="43">
        <f t="shared" si="8"/>
        <v>92</v>
      </c>
      <c r="P26" s="43">
        <f t="shared" si="8"/>
        <v>92</v>
      </c>
      <c r="Q26" s="43">
        <f t="shared" si="8"/>
        <v>120</v>
      </c>
      <c r="R26" s="43">
        <f t="shared" si="8"/>
        <v>150</v>
      </c>
      <c r="T26" s="28">
        <v>8</v>
      </c>
      <c r="U26" s="44">
        <f t="shared" si="4"/>
        <v>5.625</v>
      </c>
      <c r="V26" s="44">
        <f t="shared" si="4"/>
        <v>7.5</v>
      </c>
      <c r="W26" s="44">
        <f t="shared" si="4"/>
        <v>11.5</v>
      </c>
      <c r="X26" s="44">
        <f t="shared" si="4"/>
        <v>11.5</v>
      </c>
      <c r="Y26" s="44">
        <f t="shared" si="4"/>
        <v>15</v>
      </c>
      <c r="Z26" s="44">
        <f t="shared" si="4"/>
        <v>18.75</v>
      </c>
    </row>
    <row r="27" spans="2:26" x14ac:dyDescent="0.25">
      <c r="C27" s="53" t="s">
        <v>39</v>
      </c>
      <c r="D27" s="54">
        <f>ROUNDDOWN(D26/24,0)</f>
        <v>1</v>
      </c>
      <c r="E27" s="55">
        <f t="shared" ref="E27:J27" si="9">(ROUNDDOWN($D26/24,0))*E24</f>
        <v>105</v>
      </c>
      <c r="F27" s="55">
        <f t="shared" si="9"/>
        <v>135</v>
      </c>
      <c r="G27" s="55">
        <f t="shared" si="9"/>
        <v>184</v>
      </c>
      <c r="H27" s="55">
        <f t="shared" si="9"/>
        <v>184</v>
      </c>
      <c r="I27" s="55">
        <f t="shared" si="9"/>
        <v>270</v>
      </c>
      <c r="J27" s="55">
        <f t="shared" si="9"/>
        <v>320</v>
      </c>
      <c r="L27" s="35">
        <v>9</v>
      </c>
      <c r="M27" s="36">
        <f t="shared" ref="M27:R33" si="10">IF(M26+M$19&gt;=M$34,M$34,M26+M$19)</f>
        <v>52</v>
      </c>
      <c r="N27" s="36">
        <f t="shared" si="10"/>
        <v>72</v>
      </c>
      <c r="O27" s="36">
        <f t="shared" si="10"/>
        <v>106</v>
      </c>
      <c r="P27" s="36">
        <f t="shared" si="10"/>
        <v>106</v>
      </c>
      <c r="Q27" s="36">
        <f t="shared" si="10"/>
        <v>140</v>
      </c>
      <c r="R27" s="36">
        <f t="shared" si="10"/>
        <v>175</v>
      </c>
      <c r="T27" s="35">
        <v>9</v>
      </c>
      <c r="U27" s="37">
        <f t="shared" si="4"/>
        <v>5.7777777777777777</v>
      </c>
      <c r="V27" s="37">
        <f t="shared" si="4"/>
        <v>8</v>
      </c>
      <c r="W27" s="37">
        <f t="shared" si="4"/>
        <v>11.777777777777779</v>
      </c>
      <c r="X27" s="37">
        <f t="shared" si="4"/>
        <v>11.777777777777779</v>
      </c>
      <c r="Y27" s="37">
        <f t="shared" si="4"/>
        <v>15.555555555555555</v>
      </c>
      <c r="Z27" s="37">
        <f t="shared" si="4"/>
        <v>19.444444444444443</v>
      </c>
    </row>
    <row r="28" spans="2:26" ht="15.75" thickBot="1" x14ac:dyDescent="0.3">
      <c r="C28" s="56" t="s">
        <v>40</v>
      </c>
      <c r="D28" s="57">
        <f>D26-(ROUNDDOWN(D26/24,0)*24)</f>
        <v>2</v>
      </c>
      <c r="E28" s="58">
        <f t="shared" ref="E28:J28" si="11">IF($D28=$L19,M19,0)+IF($D28=$L20,M20,0)+IF($D28=$L21,M21,0)+IF($D28=$L22,M22,0)+IF($D28=$L23,M23,0)+IF($D28=$L24,M24,0)+IF($D28=$L25,M25,0)+IF($D28=$L26,M26,0)+IF($D28=$L27,M27,0)+IF($D28=$L28,M28,0)+IF($D28=$L29,M29,0)+IF($D28=$L30,M30,0)+IF($D28=$L31,M31,0)+IF($D28=$L32,M32,0)+IF($D28=$L33,M33,0)+IF($D28=$L34,M34,0)+IF($D28=$L35,M35,0)+IF($D28=$L36,M36,0)+IF($D28=$L37,M37,0)+IF($D28=$L38,M38,0)+IF($D28=$L39,M39,0)+IF($D28=$L40,M40,0)+IF($D28=$L41,M41,0)</f>
        <v>14</v>
      </c>
      <c r="F28" s="58">
        <f t="shared" si="11"/>
        <v>24</v>
      </c>
      <c r="G28" s="58">
        <f t="shared" si="11"/>
        <v>28</v>
      </c>
      <c r="H28" s="58">
        <f t="shared" si="11"/>
        <v>28</v>
      </c>
      <c r="I28" s="58">
        <f t="shared" si="11"/>
        <v>40</v>
      </c>
      <c r="J28" s="58">
        <f t="shared" si="11"/>
        <v>50</v>
      </c>
      <c r="L28" s="35">
        <v>10</v>
      </c>
      <c r="M28" s="36">
        <f t="shared" si="10"/>
        <v>59</v>
      </c>
      <c r="N28" s="36">
        <f t="shared" si="10"/>
        <v>84</v>
      </c>
      <c r="O28" s="36">
        <f t="shared" si="10"/>
        <v>120</v>
      </c>
      <c r="P28" s="36">
        <f t="shared" si="10"/>
        <v>120</v>
      </c>
      <c r="Q28" s="36">
        <f t="shared" si="10"/>
        <v>160</v>
      </c>
      <c r="R28" s="36">
        <f t="shared" si="10"/>
        <v>200</v>
      </c>
      <c r="T28" s="35">
        <v>10</v>
      </c>
      <c r="U28" s="37">
        <f t="shared" si="4"/>
        <v>5.9</v>
      </c>
      <c r="V28" s="37">
        <f t="shared" si="4"/>
        <v>8.4</v>
      </c>
      <c r="W28" s="37">
        <f t="shared" si="4"/>
        <v>12</v>
      </c>
      <c r="X28" s="37">
        <f t="shared" si="4"/>
        <v>12</v>
      </c>
      <c r="Y28" s="37">
        <f t="shared" si="4"/>
        <v>16</v>
      </c>
      <c r="Z28" s="37">
        <f t="shared" si="4"/>
        <v>20</v>
      </c>
    </row>
    <row r="29" spans="2:26" ht="15.75" thickBot="1" x14ac:dyDescent="0.3">
      <c r="C29" s="59" t="s">
        <v>41</v>
      </c>
      <c r="D29" s="60"/>
      <c r="E29" s="61">
        <f t="shared" ref="E29:J29" si="12">E27+E28</f>
        <v>119</v>
      </c>
      <c r="F29" s="61">
        <f t="shared" si="12"/>
        <v>159</v>
      </c>
      <c r="G29" s="61">
        <f t="shared" si="12"/>
        <v>212</v>
      </c>
      <c r="H29" s="61">
        <f t="shared" si="12"/>
        <v>212</v>
      </c>
      <c r="I29" s="61">
        <f t="shared" si="12"/>
        <v>310</v>
      </c>
      <c r="J29" s="61">
        <f t="shared" si="12"/>
        <v>370</v>
      </c>
      <c r="L29" s="35">
        <v>11</v>
      </c>
      <c r="M29" s="36">
        <f t="shared" si="10"/>
        <v>66</v>
      </c>
      <c r="N29" s="36">
        <f t="shared" si="10"/>
        <v>90</v>
      </c>
      <c r="O29" s="36">
        <f t="shared" si="10"/>
        <v>134</v>
      </c>
      <c r="P29" s="36">
        <f t="shared" si="10"/>
        <v>134</v>
      </c>
      <c r="Q29" s="36">
        <f t="shared" si="10"/>
        <v>180</v>
      </c>
      <c r="R29" s="36">
        <f t="shared" si="10"/>
        <v>225</v>
      </c>
      <c r="T29" s="35">
        <v>11</v>
      </c>
      <c r="U29" s="37">
        <f t="shared" si="4"/>
        <v>6</v>
      </c>
      <c r="V29" s="37">
        <f t="shared" si="4"/>
        <v>8.1818181818181817</v>
      </c>
      <c r="W29" s="37">
        <f t="shared" si="4"/>
        <v>12.181818181818182</v>
      </c>
      <c r="X29" s="37">
        <f t="shared" si="4"/>
        <v>12.181818181818182</v>
      </c>
      <c r="Y29" s="37">
        <f t="shared" si="4"/>
        <v>16.363636363636363</v>
      </c>
      <c r="Z29" s="37">
        <f t="shared" si="4"/>
        <v>20.454545454545453</v>
      </c>
    </row>
    <row r="30" spans="2:26" ht="15.75" thickTop="1" x14ac:dyDescent="0.25">
      <c r="D30" s="47"/>
      <c r="E30" s="62"/>
      <c r="G30" s="62"/>
      <c r="H30" s="62"/>
      <c r="I30" s="62"/>
      <c r="J30" s="62"/>
      <c r="L30" s="35">
        <v>12</v>
      </c>
      <c r="M30" s="36">
        <f t="shared" si="10"/>
        <v>70</v>
      </c>
      <c r="N30" s="36">
        <f t="shared" si="10"/>
        <v>90</v>
      </c>
      <c r="O30" s="36">
        <f t="shared" si="10"/>
        <v>134</v>
      </c>
      <c r="P30" s="36">
        <f t="shared" si="10"/>
        <v>134</v>
      </c>
      <c r="Q30" s="36">
        <f t="shared" si="10"/>
        <v>180</v>
      </c>
      <c r="R30" s="36">
        <f t="shared" si="10"/>
        <v>225</v>
      </c>
      <c r="T30" s="35">
        <v>12</v>
      </c>
      <c r="U30" s="37">
        <f t="shared" si="4"/>
        <v>5.833333333333333</v>
      </c>
      <c r="V30" s="37">
        <f t="shared" si="4"/>
        <v>7.5</v>
      </c>
      <c r="W30" s="37">
        <f t="shared" si="4"/>
        <v>11.166666666666666</v>
      </c>
      <c r="X30" s="37">
        <f t="shared" si="4"/>
        <v>11.166666666666666</v>
      </c>
      <c r="Y30" s="37">
        <f t="shared" si="4"/>
        <v>15</v>
      </c>
      <c r="Z30" s="37">
        <f t="shared" si="4"/>
        <v>18.75</v>
      </c>
    </row>
    <row r="31" spans="2:26" x14ac:dyDescent="0.25">
      <c r="D31" s="47"/>
      <c r="E31" s="62"/>
      <c r="F31" s="62"/>
      <c r="G31" s="62"/>
      <c r="H31" s="62"/>
      <c r="I31" s="62"/>
      <c r="J31" s="62"/>
      <c r="L31" s="35">
        <v>13</v>
      </c>
      <c r="M31" s="36">
        <f t="shared" si="10"/>
        <v>70</v>
      </c>
      <c r="N31" s="36">
        <f t="shared" si="10"/>
        <v>90</v>
      </c>
      <c r="O31" s="36">
        <f t="shared" si="10"/>
        <v>134</v>
      </c>
      <c r="P31" s="36">
        <f t="shared" si="10"/>
        <v>134</v>
      </c>
      <c r="Q31" s="36">
        <f t="shared" si="10"/>
        <v>180</v>
      </c>
      <c r="R31" s="36">
        <f t="shared" si="10"/>
        <v>225</v>
      </c>
      <c r="T31" s="35">
        <v>13</v>
      </c>
      <c r="U31" s="37">
        <f t="shared" si="4"/>
        <v>5.384615384615385</v>
      </c>
      <c r="V31" s="37">
        <f t="shared" si="4"/>
        <v>6.9230769230769234</v>
      </c>
      <c r="W31" s="37">
        <f t="shared" si="4"/>
        <v>10.307692307692308</v>
      </c>
      <c r="X31" s="37">
        <f t="shared" si="4"/>
        <v>10.307692307692308</v>
      </c>
      <c r="Y31" s="37">
        <f t="shared" si="4"/>
        <v>13.846153846153847</v>
      </c>
      <c r="Z31" s="37">
        <f t="shared" si="4"/>
        <v>17.307692307692307</v>
      </c>
    </row>
    <row r="32" spans="2:26" x14ac:dyDescent="0.25">
      <c r="D32" s="47"/>
      <c r="E32" s="47"/>
      <c r="F32" s="47"/>
      <c r="G32" s="62"/>
      <c r="H32" s="62"/>
      <c r="I32" s="62"/>
      <c r="J32" s="62"/>
      <c r="L32" s="35">
        <v>14</v>
      </c>
      <c r="M32" s="36">
        <f t="shared" si="10"/>
        <v>70</v>
      </c>
      <c r="N32" s="36">
        <f t="shared" si="10"/>
        <v>90</v>
      </c>
      <c r="O32" s="36">
        <f t="shared" si="10"/>
        <v>134</v>
      </c>
      <c r="P32" s="36">
        <f t="shared" si="10"/>
        <v>134</v>
      </c>
      <c r="Q32" s="36">
        <f t="shared" si="10"/>
        <v>180</v>
      </c>
      <c r="R32" s="36">
        <f t="shared" si="10"/>
        <v>225</v>
      </c>
      <c r="T32" s="35">
        <v>14</v>
      </c>
      <c r="U32" s="37">
        <f t="shared" si="4"/>
        <v>5</v>
      </c>
      <c r="V32" s="37">
        <f t="shared" si="4"/>
        <v>6.4285714285714288</v>
      </c>
      <c r="W32" s="37">
        <f t="shared" si="4"/>
        <v>9.5714285714285712</v>
      </c>
      <c r="X32" s="37">
        <f t="shared" si="4"/>
        <v>9.5714285714285712</v>
      </c>
      <c r="Y32" s="37">
        <f t="shared" si="4"/>
        <v>12.857142857142858</v>
      </c>
      <c r="Z32" s="37">
        <f t="shared" si="4"/>
        <v>16.071428571428573</v>
      </c>
    </row>
    <row r="33" spans="2:26" x14ac:dyDescent="0.25">
      <c r="D33" s="47"/>
      <c r="E33" s="47"/>
      <c r="F33" s="47"/>
      <c r="G33" s="62"/>
      <c r="H33" s="62"/>
      <c r="I33" s="62"/>
      <c r="J33" s="62"/>
      <c r="L33" s="35">
        <v>15</v>
      </c>
      <c r="M33" s="36">
        <f t="shared" si="10"/>
        <v>70</v>
      </c>
      <c r="N33" s="36">
        <f t="shared" si="10"/>
        <v>90</v>
      </c>
      <c r="O33" s="36">
        <f t="shared" si="10"/>
        <v>134</v>
      </c>
      <c r="P33" s="36">
        <f t="shared" si="10"/>
        <v>134</v>
      </c>
      <c r="Q33" s="36">
        <f t="shared" si="10"/>
        <v>180</v>
      </c>
      <c r="R33" s="36">
        <f t="shared" si="10"/>
        <v>225</v>
      </c>
      <c r="T33" s="35">
        <v>15</v>
      </c>
      <c r="U33" s="37">
        <f t="shared" si="4"/>
        <v>4.666666666666667</v>
      </c>
      <c r="V33" s="37">
        <f t="shared" si="4"/>
        <v>6</v>
      </c>
      <c r="W33" s="37">
        <f t="shared" si="4"/>
        <v>8.9333333333333336</v>
      </c>
      <c r="X33" s="37">
        <f t="shared" si="4"/>
        <v>8.9333333333333336</v>
      </c>
      <c r="Y33" s="37">
        <f t="shared" si="4"/>
        <v>12</v>
      </c>
      <c r="Z33" s="37">
        <f t="shared" si="4"/>
        <v>15</v>
      </c>
    </row>
    <row r="34" spans="2:26" x14ac:dyDescent="0.25">
      <c r="D34" s="47"/>
      <c r="E34" s="47"/>
      <c r="F34" s="47"/>
      <c r="G34" s="62"/>
      <c r="H34" s="62"/>
      <c r="I34" s="62"/>
      <c r="J34" s="62"/>
      <c r="L34" s="28">
        <v>16</v>
      </c>
      <c r="M34" s="43">
        <f t="shared" ref="M34:R34" si="13">E23</f>
        <v>70</v>
      </c>
      <c r="N34" s="43">
        <f t="shared" si="13"/>
        <v>90</v>
      </c>
      <c r="O34" s="43">
        <f t="shared" si="13"/>
        <v>134</v>
      </c>
      <c r="P34" s="43">
        <f t="shared" si="13"/>
        <v>134</v>
      </c>
      <c r="Q34" s="43">
        <f t="shared" si="13"/>
        <v>180</v>
      </c>
      <c r="R34" s="43">
        <f t="shared" si="13"/>
        <v>225</v>
      </c>
      <c r="T34" s="28">
        <v>16</v>
      </c>
      <c r="U34" s="44">
        <f t="shared" si="4"/>
        <v>4.375</v>
      </c>
      <c r="V34" s="44">
        <f t="shared" si="4"/>
        <v>5.625</v>
      </c>
      <c r="W34" s="44">
        <f t="shared" si="4"/>
        <v>8.375</v>
      </c>
      <c r="X34" s="44">
        <f t="shared" si="4"/>
        <v>8.375</v>
      </c>
      <c r="Y34" s="44">
        <f t="shared" si="4"/>
        <v>11.25</v>
      </c>
      <c r="Z34" s="44">
        <f t="shared" si="4"/>
        <v>14.0625</v>
      </c>
    </row>
    <row r="35" spans="2:26" x14ac:dyDescent="0.25">
      <c r="D35" s="47"/>
      <c r="E35" s="47"/>
      <c r="F35" s="47"/>
      <c r="G35" s="62"/>
      <c r="H35" s="62"/>
      <c r="I35" s="62"/>
      <c r="J35" s="62"/>
      <c r="L35" s="35">
        <v>17</v>
      </c>
      <c r="M35" s="36">
        <f t="shared" ref="M35:R37" si="14">IF(M34+M$19&gt;=M$38,M$38,M34+M$19)</f>
        <v>77</v>
      </c>
      <c r="N35" s="36">
        <f t="shared" si="14"/>
        <v>102</v>
      </c>
      <c r="O35" s="36">
        <f t="shared" si="14"/>
        <v>148</v>
      </c>
      <c r="P35" s="36">
        <f t="shared" si="14"/>
        <v>148</v>
      </c>
      <c r="Q35" s="36">
        <f t="shared" si="14"/>
        <v>200</v>
      </c>
      <c r="R35" s="36">
        <f t="shared" si="14"/>
        <v>250</v>
      </c>
      <c r="T35" s="35">
        <v>17</v>
      </c>
      <c r="U35" s="37">
        <f t="shared" si="4"/>
        <v>4.5294117647058822</v>
      </c>
      <c r="V35" s="37">
        <f t="shared" si="4"/>
        <v>6</v>
      </c>
      <c r="W35" s="37">
        <f t="shared" si="4"/>
        <v>8.7058823529411757</v>
      </c>
      <c r="X35" s="37">
        <f t="shared" si="4"/>
        <v>8.7058823529411757</v>
      </c>
      <c r="Y35" s="37">
        <f t="shared" si="4"/>
        <v>11.764705882352942</v>
      </c>
      <c r="Z35" s="37">
        <f t="shared" si="4"/>
        <v>14.705882352941176</v>
      </c>
    </row>
    <row r="36" spans="2:26" x14ac:dyDescent="0.25">
      <c r="D36" s="47"/>
      <c r="E36" s="47"/>
      <c r="F36" s="47"/>
      <c r="G36" s="62"/>
      <c r="H36" s="62"/>
      <c r="I36" s="62"/>
      <c r="J36" s="62"/>
      <c r="L36" s="35">
        <v>18</v>
      </c>
      <c r="M36" s="36">
        <f t="shared" si="14"/>
        <v>84</v>
      </c>
      <c r="N36" s="36">
        <f t="shared" si="14"/>
        <v>114</v>
      </c>
      <c r="O36" s="36">
        <f t="shared" si="14"/>
        <v>162</v>
      </c>
      <c r="P36" s="36">
        <f t="shared" si="14"/>
        <v>162</v>
      </c>
      <c r="Q36" s="36">
        <f t="shared" si="14"/>
        <v>220</v>
      </c>
      <c r="R36" s="36">
        <f t="shared" si="14"/>
        <v>275</v>
      </c>
      <c r="T36" s="35">
        <v>18</v>
      </c>
      <c r="U36" s="37">
        <f t="shared" si="4"/>
        <v>4.666666666666667</v>
      </c>
      <c r="V36" s="37">
        <f t="shared" si="4"/>
        <v>6.333333333333333</v>
      </c>
      <c r="W36" s="37">
        <f t="shared" si="4"/>
        <v>9</v>
      </c>
      <c r="X36" s="37">
        <f t="shared" si="4"/>
        <v>9</v>
      </c>
      <c r="Y36" s="37">
        <f t="shared" si="4"/>
        <v>12.222222222222221</v>
      </c>
      <c r="Z36" s="37">
        <f t="shared" si="4"/>
        <v>15.277777777777779</v>
      </c>
    </row>
    <row r="37" spans="2:26" x14ac:dyDescent="0.25">
      <c r="D37" s="47"/>
      <c r="E37" s="62"/>
      <c r="F37" s="62"/>
      <c r="G37" s="62"/>
      <c r="H37" s="62"/>
      <c r="I37" s="62"/>
      <c r="J37" s="62"/>
      <c r="L37" s="35">
        <v>19</v>
      </c>
      <c r="M37" s="36">
        <f t="shared" si="14"/>
        <v>91</v>
      </c>
      <c r="N37" s="36">
        <f t="shared" si="14"/>
        <v>126</v>
      </c>
      <c r="O37" s="36">
        <f t="shared" si="14"/>
        <v>176</v>
      </c>
      <c r="P37" s="36">
        <f t="shared" si="14"/>
        <v>176</v>
      </c>
      <c r="Q37" s="36">
        <f t="shared" si="14"/>
        <v>240</v>
      </c>
      <c r="R37" s="36">
        <f t="shared" si="14"/>
        <v>300</v>
      </c>
      <c r="T37" s="35">
        <v>19</v>
      </c>
      <c r="U37" s="37">
        <f t="shared" si="4"/>
        <v>4.7894736842105265</v>
      </c>
      <c r="V37" s="37">
        <f t="shared" si="4"/>
        <v>6.6315789473684212</v>
      </c>
      <c r="W37" s="37">
        <f t="shared" si="4"/>
        <v>9.2631578947368425</v>
      </c>
      <c r="X37" s="37">
        <f t="shared" si="4"/>
        <v>9.2631578947368425</v>
      </c>
      <c r="Y37" s="37">
        <f t="shared" si="4"/>
        <v>12.631578947368421</v>
      </c>
      <c r="Z37" s="37">
        <f t="shared" si="4"/>
        <v>15.789473684210526</v>
      </c>
    </row>
    <row r="38" spans="2:26" x14ac:dyDescent="0.25">
      <c r="D38" s="47"/>
      <c r="E38" s="62"/>
      <c r="F38" s="62"/>
      <c r="G38" s="62"/>
      <c r="H38" s="62"/>
      <c r="I38" s="62"/>
      <c r="J38" s="62"/>
      <c r="L38" s="63">
        <v>20</v>
      </c>
      <c r="M38" s="64">
        <f t="shared" ref="M38:R38" si="15">M34+M22</f>
        <v>95</v>
      </c>
      <c r="N38" s="64">
        <f t="shared" si="15"/>
        <v>130</v>
      </c>
      <c r="O38" s="64">
        <f>O34+O22</f>
        <v>184</v>
      </c>
      <c r="P38" s="64">
        <f t="shared" si="15"/>
        <v>184</v>
      </c>
      <c r="Q38" s="64">
        <f t="shared" si="15"/>
        <v>250</v>
      </c>
      <c r="R38" s="64">
        <f t="shared" si="15"/>
        <v>305</v>
      </c>
      <c r="T38" s="63">
        <v>20</v>
      </c>
      <c r="U38" s="65">
        <f t="shared" si="4"/>
        <v>4.75</v>
      </c>
      <c r="V38" s="65">
        <f t="shared" si="4"/>
        <v>6.5</v>
      </c>
      <c r="W38" s="65">
        <f t="shared" si="4"/>
        <v>9.1999999999999993</v>
      </c>
      <c r="X38" s="65">
        <f t="shared" si="4"/>
        <v>9.1999999999999993</v>
      </c>
      <c r="Y38" s="65">
        <f t="shared" si="4"/>
        <v>12.5</v>
      </c>
      <c r="Z38" s="65">
        <f t="shared" si="4"/>
        <v>15.25</v>
      </c>
    </row>
    <row r="39" spans="2:26" x14ac:dyDescent="0.25">
      <c r="D39" s="47"/>
      <c r="E39" s="62"/>
      <c r="F39" s="62"/>
      <c r="G39" s="62"/>
      <c r="H39" s="62"/>
      <c r="I39" s="62"/>
      <c r="J39" s="62"/>
      <c r="L39" s="35">
        <v>21</v>
      </c>
      <c r="M39" s="36">
        <f t="shared" ref="M39:R41" si="16">IF(M38+M$19&gt;=M$42,M$42,M38+M$19)</f>
        <v>102</v>
      </c>
      <c r="N39" s="36">
        <f t="shared" si="16"/>
        <v>135</v>
      </c>
      <c r="O39" s="36">
        <f t="shared" si="16"/>
        <v>184</v>
      </c>
      <c r="P39" s="36">
        <f t="shared" si="16"/>
        <v>184</v>
      </c>
      <c r="Q39" s="36">
        <f t="shared" si="16"/>
        <v>270</v>
      </c>
      <c r="R39" s="36">
        <f t="shared" si="16"/>
        <v>320</v>
      </c>
      <c r="T39" s="35">
        <v>21</v>
      </c>
      <c r="U39" s="37">
        <f t="shared" si="4"/>
        <v>4.8571428571428568</v>
      </c>
      <c r="V39" s="37">
        <f t="shared" si="4"/>
        <v>6.4285714285714288</v>
      </c>
      <c r="W39" s="37">
        <f t="shared" si="4"/>
        <v>8.7619047619047628</v>
      </c>
      <c r="X39" s="37">
        <f t="shared" si="4"/>
        <v>8.7619047619047628</v>
      </c>
      <c r="Y39" s="37">
        <f t="shared" si="4"/>
        <v>12.857142857142858</v>
      </c>
      <c r="Z39" s="37">
        <f t="shared" si="4"/>
        <v>15.238095238095237</v>
      </c>
    </row>
    <row r="40" spans="2:26" x14ac:dyDescent="0.25">
      <c r="D40" s="47"/>
      <c r="E40" s="62"/>
      <c r="F40" s="62"/>
      <c r="G40" s="62"/>
      <c r="H40" s="62"/>
      <c r="I40" s="62"/>
      <c r="J40" s="62"/>
      <c r="L40" s="35">
        <v>22</v>
      </c>
      <c r="M40" s="36">
        <f t="shared" si="16"/>
        <v>105</v>
      </c>
      <c r="N40" s="36">
        <f t="shared" si="16"/>
        <v>135</v>
      </c>
      <c r="O40" s="36">
        <f t="shared" si="16"/>
        <v>184</v>
      </c>
      <c r="P40" s="36">
        <f t="shared" si="16"/>
        <v>184</v>
      </c>
      <c r="Q40" s="36">
        <f t="shared" si="16"/>
        <v>270</v>
      </c>
      <c r="R40" s="36">
        <f t="shared" si="16"/>
        <v>320</v>
      </c>
      <c r="T40" s="35">
        <v>22</v>
      </c>
      <c r="U40" s="37">
        <f t="shared" si="4"/>
        <v>4.7727272727272725</v>
      </c>
      <c r="V40" s="37">
        <f t="shared" si="4"/>
        <v>6.1363636363636367</v>
      </c>
      <c r="W40" s="37">
        <f t="shared" si="4"/>
        <v>8.3636363636363633</v>
      </c>
      <c r="X40" s="37">
        <f t="shared" si="4"/>
        <v>8.3636363636363633</v>
      </c>
      <c r="Y40" s="37">
        <f t="shared" si="4"/>
        <v>12.272727272727273</v>
      </c>
      <c r="Z40" s="37">
        <f t="shared" si="4"/>
        <v>14.545454545454545</v>
      </c>
    </row>
    <row r="41" spans="2:26" x14ac:dyDescent="0.25">
      <c r="D41" s="47"/>
      <c r="E41" s="62"/>
      <c r="F41" s="62"/>
      <c r="G41" s="62"/>
      <c r="H41" s="62"/>
      <c r="I41" s="62"/>
      <c r="J41" s="62"/>
      <c r="L41" s="35">
        <v>23</v>
      </c>
      <c r="M41" s="36">
        <f t="shared" si="16"/>
        <v>105</v>
      </c>
      <c r="N41" s="36">
        <f t="shared" si="16"/>
        <v>135</v>
      </c>
      <c r="O41" s="36">
        <f t="shared" si="16"/>
        <v>184</v>
      </c>
      <c r="P41" s="36">
        <f t="shared" si="16"/>
        <v>184</v>
      </c>
      <c r="Q41" s="36">
        <f t="shared" si="16"/>
        <v>270</v>
      </c>
      <c r="R41" s="36">
        <f t="shared" si="16"/>
        <v>320</v>
      </c>
      <c r="T41" s="35">
        <v>23</v>
      </c>
      <c r="U41" s="37">
        <f t="shared" si="4"/>
        <v>4.5652173913043477</v>
      </c>
      <c r="V41" s="37">
        <f t="shared" si="4"/>
        <v>5.8695652173913047</v>
      </c>
      <c r="W41" s="37">
        <f t="shared" si="4"/>
        <v>8</v>
      </c>
      <c r="X41" s="37">
        <f t="shared" si="4"/>
        <v>8</v>
      </c>
      <c r="Y41" s="37">
        <f t="shared" si="4"/>
        <v>11.739130434782609</v>
      </c>
      <c r="Z41" s="37">
        <f t="shared" si="4"/>
        <v>13.913043478260869</v>
      </c>
    </row>
    <row r="42" spans="2:26" x14ac:dyDescent="0.25">
      <c r="D42" s="47"/>
      <c r="E42" s="62"/>
      <c r="F42" s="62"/>
      <c r="G42" s="62"/>
      <c r="H42" s="62"/>
      <c r="I42" s="62"/>
      <c r="J42" s="62"/>
      <c r="L42" s="28">
        <v>24</v>
      </c>
      <c r="M42" s="43">
        <f t="shared" ref="M42:R42" si="17">E24</f>
        <v>105</v>
      </c>
      <c r="N42" s="43">
        <f t="shared" si="17"/>
        <v>135</v>
      </c>
      <c r="O42" s="43">
        <f t="shared" si="17"/>
        <v>184</v>
      </c>
      <c r="P42" s="43">
        <f t="shared" si="17"/>
        <v>184</v>
      </c>
      <c r="Q42" s="43">
        <f t="shared" si="17"/>
        <v>270</v>
      </c>
      <c r="R42" s="43">
        <f t="shared" si="17"/>
        <v>320</v>
      </c>
      <c r="T42" s="28">
        <v>24</v>
      </c>
      <c r="U42" s="44">
        <f t="shared" si="4"/>
        <v>4.375</v>
      </c>
      <c r="V42" s="44">
        <f t="shared" si="4"/>
        <v>5.625</v>
      </c>
      <c r="W42" s="44">
        <f t="shared" si="4"/>
        <v>7.666666666666667</v>
      </c>
      <c r="X42" s="44">
        <f t="shared" si="4"/>
        <v>7.666666666666667</v>
      </c>
      <c r="Y42" s="44">
        <f t="shared" si="4"/>
        <v>11.25</v>
      </c>
      <c r="Z42" s="44">
        <f t="shared" si="4"/>
        <v>13.333333333333334</v>
      </c>
    </row>
    <row r="43" spans="2:26" x14ac:dyDescent="0.25">
      <c r="B43" s="66"/>
      <c r="C43" s="66"/>
      <c r="D43" s="66"/>
      <c r="E43" s="67"/>
      <c r="F43" s="67"/>
      <c r="G43" s="67"/>
      <c r="H43" s="67"/>
      <c r="I43" s="67"/>
      <c r="J43" s="67"/>
      <c r="N43" s="68"/>
      <c r="P43" s="68"/>
      <c r="R43" s="68"/>
      <c r="T43" s="68"/>
      <c r="X43" s="68"/>
      <c r="Z43" s="68"/>
    </row>
    <row r="44" spans="2:26" ht="18" x14ac:dyDescent="0.25">
      <c r="B44" s="19" t="s">
        <v>42</v>
      </c>
      <c r="C44" s="69"/>
      <c r="D44" s="70"/>
      <c r="E44" s="71"/>
      <c r="F44" s="71"/>
      <c r="G44" s="71"/>
      <c r="H44" s="71"/>
      <c r="I44" s="71"/>
      <c r="J44" s="72"/>
      <c r="L44" s="22" t="str">
        <f>B44</f>
        <v>UW Internal Rates fee-for-service With Labor</v>
      </c>
      <c r="M44" s="23"/>
      <c r="N44" s="23"/>
      <c r="O44" s="23"/>
      <c r="P44" s="23"/>
      <c r="Q44" s="23"/>
      <c r="R44" s="23"/>
      <c r="T44" s="22" t="s">
        <v>14</v>
      </c>
      <c r="U44" s="23"/>
      <c r="V44" s="23"/>
      <c r="W44" s="23"/>
      <c r="X44" s="23"/>
      <c r="Y44" s="23"/>
      <c r="Z44" s="23"/>
    </row>
    <row r="45" spans="2:26" x14ac:dyDescent="0.25">
      <c r="B45" s="24"/>
      <c r="C45" s="73"/>
      <c r="D45" s="26" t="s">
        <v>15</v>
      </c>
      <c r="E45" s="25" t="s">
        <v>16</v>
      </c>
      <c r="F45" s="74"/>
      <c r="G45" s="74"/>
      <c r="H45" s="74"/>
      <c r="I45" s="74"/>
      <c r="J45" s="75"/>
      <c r="L45" s="28"/>
      <c r="M45" s="28" t="str">
        <f t="shared" ref="M45:R45" si="18">E18</f>
        <v>TSQA</v>
      </c>
      <c r="N45" s="28" t="str">
        <f t="shared" si="18"/>
        <v>TSQV</v>
      </c>
      <c r="O45" s="28" t="str">
        <f t="shared" si="18"/>
        <v>OT1</v>
      </c>
      <c r="P45" s="28" t="str">
        <f t="shared" si="18"/>
        <v>OT2</v>
      </c>
      <c r="Q45" s="28" t="str">
        <f t="shared" si="18"/>
        <v>QE +</v>
      </c>
      <c r="R45" s="28" t="str">
        <f t="shared" si="18"/>
        <v>Fusion</v>
      </c>
      <c r="T45" s="28"/>
      <c r="U45" s="28" t="str">
        <f t="shared" ref="U45:Z45" si="19">E18</f>
        <v>TSQA</v>
      </c>
      <c r="V45" s="28" t="str">
        <f t="shared" si="19"/>
        <v>TSQV</v>
      </c>
      <c r="W45" s="28" t="str">
        <f t="shared" si="19"/>
        <v>OT1</v>
      </c>
      <c r="X45" s="28" t="str">
        <f t="shared" si="19"/>
        <v>OT2</v>
      </c>
      <c r="Y45" s="28" t="str">
        <f t="shared" si="19"/>
        <v>QE +</v>
      </c>
      <c r="Z45" s="28" t="str">
        <f t="shared" si="19"/>
        <v>Fusion</v>
      </c>
    </row>
    <row r="46" spans="2:26" x14ac:dyDescent="0.25">
      <c r="B46" s="29" t="s">
        <v>17</v>
      </c>
      <c r="C46" s="25" t="s">
        <v>18</v>
      </c>
      <c r="D46" s="26" t="s">
        <v>19</v>
      </c>
      <c r="E46" s="26" t="str">
        <f t="shared" ref="E46:J46" si="20">E18</f>
        <v>TSQA</v>
      </c>
      <c r="F46" s="26" t="str">
        <f t="shared" si="20"/>
        <v>TSQV</v>
      </c>
      <c r="G46" s="26" t="str">
        <f t="shared" si="20"/>
        <v>OT1</v>
      </c>
      <c r="H46" s="26" t="str">
        <f t="shared" si="20"/>
        <v>OT2</v>
      </c>
      <c r="I46" s="26" t="str">
        <f t="shared" si="20"/>
        <v>QE +</v>
      </c>
      <c r="J46" s="30" t="str">
        <f t="shared" si="20"/>
        <v>Fusion</v>
      </c>
      <c r="L46" s="28" t="s">
        <v>26</v>
      </c>
      <c r="M46" s="28" t="s">
        <v>27</v>
      </c>
      <c r="N46" s="28" t="s">
        <v>27</v>
      </c>
      <c r="O46" s="28" t="s">
        <v>27</v>
      </c>
      <c r="P46" s="28" t="s">
        <v>27</v>
      </c>
      <c r="Q46" s="28" t="s">
        <v>27</v>
      </c>
      <c r="R46" s="28" t="s">
        <v>27</v>
      </c>
      <c r="T46" s="28" t="s">
        <v>26</v>
      </c>
      <c r="U46" s="28" t="s">
        <v>27</v>
      </c>
      <c r="V46" s="28" t="s">
        <v>27</v>
      </c>
      <c r="W46" s="28" t="s">
        <v>27</v>
      </c>
      <c r="X46" s="28" t="s">
        <v>27</v>
      </c>
      <c r="Y46" s="28" t="s">
        <v>27</v>
      </c>
      <c r="Z46" s="28" t="s">
        <v>27</v>
      </c>
    </row>
    <row r="47" spans="2:26" x14ac:dyDescent="0.25">
      <c r="B47" s="76"/>
      <c r="C47" s="77"/>
      <c r="D47" s="77"/>
      <c r="E47" s="77"/>
      <c r="F47" s="77"/>
      <c r="G47" s="77"/>
      <c r="H47" s="77"/>
      <c r="I47" s="77"/>
      <c r="J47" s="78"/>
      <c r="L47" s="35">
        <v>1</v>
      </c>
      <c r="M47" s="79">
        <f t="shared" ref="M47:R47" si="21">E48</f>
        <v>14</v>
      </c>
      <c r="N47" s="79">
        <f t="shared" si="21"/>
        <v>24</v>
      </c>
      <c r="O47" s="79">
        <f t="shared" si="21"/>
        <v>28</v>
      </c>
      <c r="P47" s="79">
        <f t="shared" si="21"/>
        <v>28</v>
      </c>
      <c r="Q47" s="79">
        <f t="shared" si="21"/>
        <v>40</v>
      </c>
      <c r="R47" s="79">
        <f t="shared" si="21"/>
        <v>50</v>
      </c>
      <c r="T47" s="35">
        <v>1</v>
      </c>
      <c r="U47" s="37">
        <f t="shared" ref="U47:Z70" si="22">M47/$T47</f>
        <v>14</v>
      </c>
      <c r="V47" s="37">
        <f t="shared" si="22"/>
        <v>24</v>
      </c>
      <c r="W47" s="37">
        <f t="shared" si="22"/>
        <v>28</v>
      </c>
      <c r="X47" s="37">
        <f t="shared" si="22"/>
        <v>28</v>
      </c>
      <c r="Y47" s="37">
        <f t="shared" si="22"/>
        <v>40</v>
      </c>
      <c r="Z47" s="37">
        <f t="shared" si="22"/>
        <v>50</v>
      </c>
    </row>
    <row r="48" spans="2:26" x14ac:dyDescent="0.25">
      <c r="B48" s="45" t="s">
        <v>28</v>
      </c>
      <c r="C48" s="46" t="str">
        <f>C20</f>
        <v>Hourly Rate</v>
      </c>
      <c r="D48" s="45">
        <v>1</v>
      </c>
      <c r="E48" s="42">
        <v>14</v>
      </c>
      <c r="F48" s="42">
        <v>24</v>
      </c>
      <c r="G48" s="42">
        <v>28</v>
      </c>
      <c r="H48" s="42">
        <v>28</v>
      </c>
      <c r="I48" s="42">
        <v>40</v>
      </c>
      <c r="J48" s="42">
        <v>50</v>
      </c>
      <c r="L48" s="35">
        <v>2</v>
      </c>
      <c r="M48" s="79">
        <f>$L48*M$47</f>
        <v>28</v>
      </c>
      <c r="N48" s="79">
        <f>$L48*N$47</f>
        <v>48</v>
      </c>
      <c r="O48" s="79">
        <f t="shared" ref="N48:R49" si="23">$L48*O$47</f>
        <v>56</v>
      </c>
      <c r="P48" s="79">
        <f t="shared" si="23"/>
        <v>56</v>
      </c>
      <c r="Q48" s="79">
        <f t="shared" si="23"/>
        <v>80</v>
      </c>
      <c r="R48" s="79">
        <f t="shared" si="23"/>
        <v>100</v>
      </c>
      <c r="T48" s="35">
        <v>2</v>
      </c>
      <c r="U48" s="37">
        <f t="shared" si="22"/>
        <v>14</v>
      </c>
      <c r="V48" s="37">
        <f t="shared" si="22"/>
        <v>24</v>
      </c>
      <c r="W48" s="37">
        <f t="shared" si="22"/>
        <v>28</v>
      </c>
      <c r="X48" s="37">
        <f t="shared" si="22"/>
        <v>28</v>
      </c>
      <c r="Y48" s="37">
        <f t="shared" si="22"/>
        <v>40</v>
      </c>
      <c r="Z48" s="37">
        <f t="shared" si="22"/>
        <v>50</v>
      </c>
    </row>
    <row r="49" spans="2:26" x14ac:dyDescent="0.25">
      <c r="B49" s="38" t="s">
        <v>30</v>
      </c>
      <c r="C49" s="39" t="str">
        <f>C21</f>
        <v>Half Day block (9am-1pm or 1pm-5pm) 4hrs</v>
      </c>
      <c r="D49" s="38">
        <v>4</v>
      </c>
      <c r="E49" s="41">
        <v>50</v>
      </c>
      <c r="F49" s="41">
        <v>80</v>
      </c>
      <c r="G49" s="41">
        <v>100</v>
      </c>
      <c r="H49" s="41">
        <v>100</v>
      </c>
      <c r="I49" s="41">
        <v>140</v>
      </c>
      <c r="J49" s="41">
        <v>160</v>
      </c>
      <c r="L49" s="35">
        <v>3</v>
      </c>
      <c r="M49" s="79">
        <f>$L49*M$47</f>
        <v>42</v>
      </c>
      <c r="N49" s="79">
        <f t="shared" si="23"/>
        <v>72</v>
      </c>
      <c r="O49" s="79">
        <f t="shared" si="23"/>
        <v>84</v>
      </c>
      <c r="P49" s="79">
        <f t="shared" si="23"/>
        <v>84</v>
      </c>
      <c r="Q49" s="79">
        <f t="shared" si="23"/>
        <v>120</v>
      </c>
      <c r="R49" s="79">
        <f t="shared" si="23"/>
        <v>150</v>
      </c>
      <c r="T49" s="35">
        <v>3</v>
      </c>
      <c r="U49" s="37">
        <f t="shared" si="22"/>
        <v>14</v>
      </c>
      <c r="V49" s="37">
        <f t="shared" si="22"/>
        <v>24</v>
      </c>
      <c r="W49" s="37">
        <f t="shared" si="22"/>
        <v>28</v>
      </c>
      <c r="X49" s="37">
        <f t="shared" si="22"/>
        <v>28</v>
      </c>
      <c r="Y49" s="37">
        <f t="shared" si="22"/>
        <v>40</v>
      </c>
      <c r="Z49" s="37">
        <f t="shared" si="22"/>
        <v>50</v>
      </c>
    </row>
    <row r="50" spans="2:26" x14ac:dyDescent="0.25">
      <c r="B50" s="38" t="s">
        <v>32</v>
      </c>
      <c r="C50" s="39" t="str">
        <f>C22</f>
        <v>Whole Day block (9am-5pm) 8 hrs</v>
      </c>
      <c r="D50" s="38">
        <v>8</v>
      </c>
      <c r="E50" s="41">
        <v>90</v>
      </c>
      <c r="F50" s="41">
        <v>120</v>
      </c>
      <c r="G50" s="41">
        <v>184</v>
      </c>
      <c r="H50" s="41">
        <v>184</v>
      </c>
      <c r="I50" s="41">
        <v>240</v>
      </c>
      <c r="J50" s="41">
        <v>300</v>
      </c>
      <c r="L50" s="28">
        <v>4</v>
      </c>
      <c r="M50" s="80">
        <f t="shared" ref="M50:R50" si="24">E49</f>
        <v>50</v>
      </c>
      <c r="N50" s="80">
        <f t="shared" si="24"/>
        <v>80</v>
      </c>
      <c r="O50" s="80">
        <f t="shared" si="24"/>
        <v>100</v>
      </c>
      <c r="P50" s="80">
        <f t="shared" si="24"/>
        <v>100</v>
      </c>
      <c r="Q50" s="80">
        <f t="shared" si="24"/>
        <v>140</v>
      </c>
      <c r="R50" s="80">
        <f t="shared" si="24"/>
        <v>160</v>
      </c>
      <c r="T50" s="28">
        <v>4</v>
      </c>
      <c r="U50" s="44">
        <f t="shared" si="22"/>
        <v>12.5</v>
      </c>
      <c r="V50" s="44">
        <f t="shared" si="22"/>
        <v>20</v>
      </c>
      <c r="W50" s="44">
        <f t="shared" si="22"/>
        <v>25</v>
      </c>
      <c r="X50" s="44">
        <f t="shared" si="22"/>
        <v>25</v>
      </c>
      <c r="Y50" s="44">
        <f t="shared" si="22"/>
        <v>35</v>
      </c>
      <c r="Z50" s="44">
        <f t="shared" si="22"/>
        <v>40</v>
      </c>
    </row>
    <row r="51" spans="2:26" x14ac:dyDescent="0.25">
      <c r="B51" s="38" t="s">
        <v>34</v>
      </c>
      <c r="C51" s="39" t="str">
        <f>C23</f>
        <v>Over Night block (5pm-9am) 16 hrs</v>
      </c>
      <c r="D51" s="40">
        <v>16</v>
      </c>
      <c r="E51" s="41">
        <v>140</v>
      </c>
      <c r="F51" s="41">
        <v>180</v>
      </c>
      <c r="G51" s="41">
        <v>268</v>
      </c>
      <c r="H51" s="41">
        <v>268</v>
      </c>
      <c r="I51" s="41">
        <v>360</v>
      </c>
      <c r="J51" s="41">
        <v>450</v>
      </c>
      <c r="L51" s="35">
        <v>5</v>
      </c>
      <c r="M51" s="79">
        <f>IF(M50+M$47&gt;=M$54,M$54,M50+M$47)</f>
        <v>64</v>
      </c>
      <c r="N51" s="79">
        <f t="shared" ref="N51:R53" si="25">IF(N50+N$47&gt;=N$54,N$54,N50+N$47)</f>
        <v>104</v>
      </c>
      <c r="O51" s="79">
        <f t="shared" si="25"/>
        <v>128</v>
      </c>
      <c r="P51" s="79">
        <f t="shared" si="25"/>
        <v>128</v>
      </c>
      <c r="Q51" s="79">
        <f t="shared" si="25"/>
        <v>180</v>
      </c>
      <c r="R51" s="79">
        <f t="shared" si="25"/>
        <v>210</v>
      </c>
      <c r="T51" s="35">
        <v>5</v>
      </c>
      <c r="U51" s="37">
        <f t="shared" si="22"/>
        <v>12.8</v>
      </c>
      <c r="V51" s="37">
        <f t="shared" si="22"/>
        <v>20.8</v>
      </c>
      <c r="W51" s="37">
        <f t="shared" si="22"/>
        <v>25.6</v>
      </c>
      <c r="X51" s="37">
        <f t="shared" si="22"/>
        <v>25.6</v>
      </c>
      <c r="Y51" s="37">
        <f t="shared" si="22"/>
        <v>36</v>
      </c>
      <c r="Z51" s="37">
        <f t="shared" si="22"/>
        <v>42</v>
      </c>
    </row>
    <row r="52" spans="2:26" x14ac:dyDescent="0.25">
      <c r="B52" s="45" t="s">
        <v>36</v>
      </c>
      <c r="C52" s="39" t="str">
        <f>C24</f>
        <v>consecutive 24hr block (9am-9am)</v>
      </c>
      <c r="D52" s="45">
        <v>24</v>
      </c>
      <c r="E52" s="41">
        <v>210</v>
      </c>
      <c r="F52" s="41">
        <v>270</v>
      </c>
      <c r="G52" s="41">
        <v>368</v>
      </c>
      <c r="H52" s="41">
        <v>368</v>
      </c>
      <c r="I52" s="41">
        <v>540</v>
      </c>
      <c r="J52" s="41">
        <v>640</v>
      </c>
      <c r="L52" s="35">
        <v>6</v>
      </c>
      <c r="M52" s="79">
        <f>IF(M51+M$47&gt;=M$54,M$54,M51+M$47)</f>
        <v>78</v>
      </c>
      <c r="N52" s="79">
        <f t="shared" si="25"/>
        <v>120</v>
      </c>
      <c r="O52" s="79">
        <f t="shared" si="25"/>
        <v>156</v>
      </c>
      <c r="P52" s="79">
        <f t="shared" si="25"/>
        <v>156</v>
      </c>
      <c r="Q52" s="79">
        <f t="shared" si="25"/>
        <v>220</v>
      </c>
      <c r="R52" s="79">
        <f t="shared" si="25"/>
        <v>260</v>
      </c>
      <c r="T52" s="35">
        <v>6</v>
      </c>
      <c r="U52" s="37">
        <f t="shared" si="22"/>
        <v>13</v>
      </c>
      <c r="V52" s="37">
        <f t="shared" si="22"/>
        <v>20</v>
      </c>
      <c r="W52" s="37">
        <f t="shared" si="22"/>
        <v>26</v>
      </c>
      <c r="X52" s="37">
        <f t="shared" si="22"/>
        <v>26</v>
      </c>
      <c r="Y52" s="37">
        <f t="shared" si="22"/>
        <v>36.666666666666664</v>
      </c>
      <c r="Z52" s="37">
        <f t="shared" si="22"/>
        <v>43.333333333333336</v>
      </c>
    </row>
    <row r="53" spans="2:26" x14ac:dyDescent="0.25">
      <c r="B53" s="47"/>
      <c r="C53" s="48"/>
      <c r="D53" s="47"/>
      <c r="E53" s="49"/>
      <c r="F53" s="49"/>
      <c r="G53" s="49"/>
      <c r="H53" s="49"/>
      <c r="I53" s="49"/>
      <c r="J53" s="49"/>
      <c r="L53" s="35">
        <v>7</v>
      </c>
      <c r="M53" s="79">
        <f>IF(M52+M$47&gt;=M$54,M$54,M52+M$47)</f>
        <v>90</v>
      </c>
      <c r="N53" s="79">
        <f t="shared" si="25"/>
        <v>120</v>
      </c>
      <c r="O53" s="79">
        <f t="shared" si="25"/>
        <v>184</v>
      </c>
      <c r="P53" s="79">
        <f t="shared" si="25"/>
        <v>184</v>
      </c>
      <c r="Q53" s="79">
        <f t="shared" si="25"/>
        <v>240</v>
      </c>
      <c r="R53" s="79">
        <f t="shared" si="25"/>
        <v>300</v>
      </c>
      <c r="T53" s="35">
        <v>7</v>
      </c>
      <c r="U53" s="37">
        <f t="shared" si="22"/>
        <v>12.857142857142858</v>
      </c>
      <c r="V53" s="37">
        <f t="shared" si="22"/>
        <v>17.142857142857142</v>
      </c>
      <c r="W53" s="37">
        <f t="shared" si="22"/>
        <v>26.285714285714285</v>
      </c>
      <c r="X53" s="37">
        <f t="shared" si="22"/>
        <v>26.285714285714285</v>
      </c>
      <c r="Y53" s="37">
        <f t="shared" si="22"/>
        <v>34.285714285714285</v>
      </c>
      <c r="Z53" s="37">
        <f t="shared" si="22"/>
        <v>42.857142857142854</v>
      </c>
    </row>
    <row r="54" spans="2:26" ht="15.75" x14ac:dyDescent="0.25">
      <c r="B54" s="47"/>
      <c r="C54" s="50" t="s">
        <v>38</v>
      </c>
      <c r="D54" s="51">
        <v>25</v>
      </c>
      <c r="E54" s="52"/>
      <c r="F54" s="49"/>
      <c r="G54" s="49"/>
      <c r="H54" s="49"/>
      <c r="I54" s="49"/>
      <c r="J54" s="49"/>
      <c r="L54" s="28">
        <v>8</v>
      </c>
      <c r="M54" s="80">
        <f t="shared" ref="M54:R54" si="26">E50</f>
        <v>90</v>
      </c>
      <c r="N54" s="80">
        <f t="shared" si="26"/>
        <v>120</v>
      </c>
      <c r="O54" s="80">
        <f t="shared" si="26"/>
        <v>184</v>
      </c>
      <c r="P54" s="80">
        <f t="shared" si="26"/>
        <v>184</v>
      </c>
      <c r="Q54" s="80">
        <f t="shared" si="26"/>
        <v>240</v>
      </c>
      <c r="R54" s="80">
        <f t="shared" si="26"/>
        <v>300</v>
      </c>
      <c r="T54" s="28">
        <v>8</v>
      </c>
      <c r="U54" s="44">
        <f t="shared" si="22"/>
        <v>11.25</v>
      </c>
      <c r="V54" s="44">
        <f t="shared" si="22"/>
        <v>15</v>
      </c>
      <c r="W54" s="44">
        <f t="shared" si="22"/>
        <v>23</v>
      </c>
      <c r="X54" s="44">
        <f t="shared" si="22"/>
        <v>23</v>
      </c>
      <c r="Y54" s="44">
        <f t="shared" si="22"/>
        <v>30</v>
      </c>
      <c r="Z54" s="44">
        <f t="shared" si="22"/>
        <v>37.5</v>
      </c>
    </row>
    <row r="55" spans="2:26" x14ac:dyDescent="0.25">
      <c r="B55" s="47"/>
      <c r="C55" s="53" t="s">
        <v>39</v>
      </c>
      <c r="D55" s="54">
        <f>ROUNDDOWN(D54/24,0)</f>
        <v>1</v>
      </c>
      <c r="E55" s="55">
        <f t="shared" ref="E55:J55" si="27">(ROUNDDOWN($D54/24,0))*E52</f>
        <v>210</v>
      </c>
      <c r="F55" s="55">
        <f t="shared" si="27"/>
        <v>270</v>
      </c>
      <c r="G55" s="55">
        <f t="shared" si="27"/>
        <v>368</v>
      </c>
      <c r="H55" s="55">
        <f t="shared" si="27"/>
        <v>368</v>
      </c>
      <c r="I55" s="55">
        <f t="shared" si="27"/>
        <v>540</v>
      </c>
      <c r="J55" s="55">
        <f t="shared" si="27"/>
        <v>640</v>
      </c>
      <c r="L55" s="35">
        <v>9</v>
      </c>
      <c r="M55" s="79">
        <f t="shared" ref="M55:R61" si="28">IF(M54+M$47&gt;=M$62,M$62,M54+M$47)</f>
        <v>104</v>
      </c>
      <c r="N55" s="79">
        <f t="shared" si="28"/>
        <v>144</v>
      </c>
      <c r="O55" s="79">
        <f t="shared" si="28"/>
        <v>212</v>
      </c>
      <c r="P55" s="79">
        <f t="shared" si="28"/>
        <v>212</v>
      </c>
      <c r="Q55" s="79">
        <f t="shared" si="28"/>
        <v>280</v>
      </c>
      <c r="R55" s="79">
        <f t="shared" si="28"/>
        <v>350</v>
      </c>
      <c r="T55" s="35">
        <v>9</v>
      </c>
      <c r="U55" s="37">
        <f t="shared" si="22"/>
        <v>11.555555555555555</v>
      </c>
      <c r="V55" s="37">
        <f t="shared" si="22"/>
        <v>16</v>
      </c>
      <c r="W55" s="37">
        <f t="shared" si="22"/>
        <v>23.555555555555557</v>
      </c>
      <c r="X55" s="37">
        <f t="shared" si="22"/>
        <v>23.555555555555557</v>
      </c>
      <c r="Y55" s="37">
        <f t="shared" si="22"/>
        <v>31.111111111111111</v>
      </c>
      <c r="Z55" s="37">
        <f t="shared" si="22"/>
        <v>38.888888888888886</v>
      </c>
    </row>
    <row r="56" spans="2:26" ht="15.75" thickBot="1" x14ac:dyDescent="0.3">
      <c r="B56" s="47"/>
      <c r="C56" s="56" t="s">
        <v>40</v>
      </c>
      <c r="D56" s="57">
        <f>D54-(ROUNDDOWN(D54/24,0)*24)</f>
        <v>1</v>
      </c>
      <c r="E56" s="58">
        <f t="shared" ref="E56:J56" si="29">IF($D56=$L47,M47,0)+IF($D56=$L48,M48,0)+IF($D56=$L49,M49,0)+IF($D56=$L50,M50,0)+IF($D56=$L51,M51,0)+IF($D56=$L52,M52,0)+IF($D56=$L53,M53,0)+IF($D56=$L54,M54,0)+IF($D56=$L55,M55,0)+IF($D56=$L56,M56,0)+IF($D56=$L57,M57,0)+IF($D56=$L58,M58,0)+IF($D56=$L59,M59,0)+IF($D56=$L60,M60,0)+IF($D56=$L61,M61,0)+IF($D56=$L62,M62,0)+IF($D56=$L63,M63,0)+IF($D56=$L64,M64,0)+IF($D56=$L65,M65,0)+IF($D56=$L66,M66,0)+IF($D56=$L67,M67,0)+IF($D56=$L68,M68,0)+IF($D56=$L69,M69,0)</f>
        <v>14</v>
      </c>
      <c r="F56" s="58">
        <f t="shared" si="29"/>
        <v>24</v>
      </c>
      <c r="G56" s="58">
        <f t="shared" si="29"/>
        <v>28</v>
      </c>
      <c r="H56" s="58">
        <f t="shared" si="29"/>
        <v>28</v>
      </c>
      <c r="I56" s="58">
        <f t="shared" si="29"/>
        <v>40</v>
      </c>
      <c r="J56" s="58">
        <f t="shared" si="29"/>
        <v>50</v>
      </c>
      <c r="L56" s="35">
        <v>10</v>
      </c>
      <c r="M56" s="79">
        <f t="shared" si="28"/>
        <v>118</v>
      </c>
      <c r="N56" s="79">
        <f t="shared" si="28"/>
        <v>168</v>
      </c>
      <c r="O56" s="79">
        <f t="shared" si="28"/>
        <v>240</v>
      </c>
      <c r="P56" s="79">
        <f t="shared" si="28"/>
        <v>240</v>
      </c>
      <c r="Q56" s="79">
        <f t="shared" si="28"/>
        <v>320</v>
      </c>
      <c r="R56" s="79">
        <f t="shared" si="28"/>
        <v>400</v>
      </c>
      <c r="T56" s="35">
        <v>10</v>
      </c>
      <c r="U56" s="37">
        <f t="shared" si="22"/>
        <v>11.8</v>
      </c>
      <c r="V56" s="37">
        <f t="shared" si="22"/>
        <v>16.8</v>
      </c>
      <c r="W56" s="37">
        <f t="shared" si="22"/>
        <v>24</v>
      </c>
      <c r="X56" s="37">
        <f t="shared" si="22"/>
        <v>24</v>
      </c>
      <c r="Y56" s="37">
        <f t="shared" si="22"/>
        <v>32</v>
      </c>
      <c r="Z56" s="37">
        <f t="shared" si="22"/>
        <v>40</v>
      </c>
    </row>
    <row r="57" spans="2:26" ht="15.75" thickBot="1" x14ac:dyDescent="0.3">
      <c r="B57" s="47"/>
      <c r="C57" s="59" t="s">
        <v>41</v>
      </c>
      <c r="D57" s="60"/>
      <c r="E57" s="61">
        <f t="shared" ref="E57:J57" si="30">E55+E56</f>
        <v>224</v>
      </c>
      <c r="F57" s="61">
        <f t="shared" si="30"/>
        <v>294</v>
      </c>
      <c r="G57" s="61">
        <f t="shared" si="30"/>
        <v>396</v>
      </c>
      <c r="H57" s="61">
        <f t="shared" si="30"/>
        <v>396</v>
      </c>
      <c r="I57" s="61">
        <f t="shared" si="30"/>
        <v>580</v>
      </c>
      <c r="J57" s="61">
        <f t="shared" si="30"/>
        <v>690</v>
      </c>
      <c r="L57" s="35">
        <v>11</v>
      </c>
      <c r="M57" s="79">
        <f t="shared" si="28"/>
        <v>132</v>
      </c>
      <c r="N57" s="79">
        <f t="shared" si="28"/>
        <v>180</v>
      </c>
      <c r="O57" s="79">
        <f t="shared" si="28"/>
        <v>268</v>
      </c>
      <c r="P57" s="79">
        <f t="shared" si="28"/>
        <v>268</v>
      </c>
      <c r="Q57" s="79">
        <f t="shared" si="28"/>
        <v>360</v>
      </c>
      <c r="R57" s="79">
        <f t="shared" si="28"/>
        <v>450</v>
      </c>
      <c r="T57" s="35">
        <v>11</v>
      </c>
      <c r="U57" s="37">
        <f t="shared" si="22"/>
        <v>12</v>
      </c>
      <c r="V57" s="37">
        <f t="shared" si="22"/>
        <v>16.363636363636363</v>
      </c>
      <c r="W57" s="37">
        <f t="shared" si="22"/>
        <v>24.363636363636363</v>
      </c>
      <c r="X57" s="37">
        <f t="shared" si="22"/>
        <v>24.363636363636363</v>
      </c>
      <c r="Y57" s="37">
        <f t="shared" si="22"/>
        <v>32.727272727272727</v>
      </c>
      <c r="Z57" s="37">
        <f t="shared" si="22"/>
        <v>40.909090909090907</v>
      </c>
    </row>
    <row r="58" spans="2:26" ht="15.75" thickTop="1" x14ac:dyDescent="0.25">
      <c r="B58" s="47"/>
      <c r="C58" s="48"/>
      <c r="D58" s="47"/>
      <c r="E58" s="81"/>
      <c r="F58" s="81"/>
      <c r="H58" s="81"/>
      <c r="I58" s="81"/>
      <c r="J58" s="81"/>
      <c r="L58" s="35">
        <v>12</v>
      </c>
      <c r="M58" s="79">
        <f t="shared" si="28"/>
        <v>140</v>
      </c>
      <c r="N58" s="79">
        <f t="shared" si="28"/>
        <v>180</v>
      </c>
      <c r="O58" s="79">
        <f t="shared" si="28"/>
        <v>268</v>
      </c>
      <c r="P58" s="79">
        <f t="shared" si="28"/>
        <v>268</v>
      </c>
      <c r="Q58" s="79">
        <f t="shared" si="28"/>
        <v>360</v>
      </c>
      <c r="R58" s="79">
        <f t="shared" si="28"/>
        <v>450</v>
      </c>
      <c r="T58" s="35">
        <v>12</v>
      </c>
      <c r="U58" s="37">
        <f t="shared" si="22"/>
        <v>11.666666666666666</v>
      </c>
      <c r="V58" s="37">
        <f t="shared" si="22"/>
        <v>15</v>
      </c>
      <c r="W58" s="37">
        <f t="shared" si="22"/>
        <v>22.333333333333332</v>
      </c>
      <c r="X58" s="37">
        <f t="shared" si="22"/>
        <v>22.333333333333332</v>
      </c>
      <c r="Y58" s="37">
        <f t="shared" si="22"/>
        <v>30</v>
      </c>
      <c r="Z58" s="37">
        <f t="shared" si="22"/>
        <v>37.5</v>
      </c>
    </row>
    <row r="59" spans="2:26" x14ac:dyDescent="0.25">
      <c r="B59" s="47"/>
      <c r="C59" s="48"/>
      <c r="D59" s="47"/>
      <c r="E59" s="81"/>
      <c r="F59" s="81"/>
      <c r="G59" s="81"/>
      <c r="H59" s="81"/>
      <c r="I59" s="81"/>
      <c r="J59" s="81"/>
      <c r="L59" s="35">
        <v>13</v>
      </c>
      <c r="M59" s="79">
        <f t="shared" si="28"/>
        <v>140</v>
      </c>
      <c r="N59" s="79">
        <f t="shared" si="28"/>
        <v>180</v>
      </c>
      <c r="O59" s="79">
        <f t="shared" si="28"/>
        <v>268</v>
      </c>
      <c r="P59" s="79">
        <f t="shared" si="28"/>
        <v>268</v>
      </c>
      <c r="Q59" s="79">
        <f t="shared" si="28"/>
        <v>360</v>
      </c>
      <c r="R59" s="79">
        <f t="shared" si="28"/>
        <v>450</v>
      </c>
      <c r="T59" s="35">
        <v>13</v>
      </c>
      <c r="U59" s="37">
        <f t="shared" si="22"/>
        <v>10.76923076923077</v>
      </c>
      <c r="V59" s="37">
        <f t="shared" si="22"/>
        <v>13.846153846153847</v>
      </c>
      <c r="W59" s="37">
        <f t="shared" si="22"/>
        <v>20.615384615384617</v>
      </c>
      <c r="X59" s="37">
        <f t="shared" si="22"/>
        <v>20.615384615384617</v>
      </c>
      <c r="Y59" s="37">
        <f t="shared" si="22"/>
        <v>27.692307692307693</v>
      </c>
      <c r="Z59" s="37">
        <f t="shared" si="22"/>
        <v>34.615384615384613</v>
      </c>
    </row>
    <row r="60" spans="2:26" x14ac:dyDescent="0.25">
      <c r="B60" s="47"/>
      <c r="C60" s="48"/>
      <c r="D60" s="47"/>
      <c r="G60" s="81"/>
      <c r="H60" s="81"/>
      <c r="I60" s="81"/>
      <c r="J60" s="81"/>
      <c r="L60" s="35">
        <v>14</v>
      </c>
      <c r="M60" s="79">
        <f t="shared" si="28"/>
        <v>140</v>
      </c>
      <c r="N60" s="79">
        <f t="shared" si="28"/>
        <v>180</v>
      </c>
      <c r="O60" s="79">
        <f t="shared" si="28"/>
        <v>268</v>
      </c>
      <c r="P60" s="79">
        <f t="shared" si="28"/>
        <v>268</v>
      </c>
      <c r="Q60" s="79">
        <f t="shared" si="28"/>
        <v>360</v>
      </c>
      <c r="R60" s="79">
        <f t="shared" si="28"/>
        <v>450</v>
      </c>
      <c r="T60" s="35">
        <v>14</v>
      </c>
      <c r="U60" s="37">
        <f t="shared" si="22"/>
        <v>10</v>
      </c>
      <c r="V60" s="37">
        <f t="shared" si="22"/>
        <v>12.857142857142858</v>
      </c>
      <c r="W60" s="37">
        <f t="shared" si="22"/>
        <v>19.142857142857142</v>
      </c>
      <c r="X60" s="37">
        <f t="shared" si="22"/>
        <v>19.142857142857142</v>
      </c>
      <c r="Y60" s="37">
        <f t="shared" si="22"/>
        <v>25.714285714285715</v>
      </c>
      <c r="Z60" s="37">
        <f t="shared" si="22"/>
        <v>32.142857142857146</v>
      </c>
    </row>
    <row r="61" spans="2:26" x14ac:dyDescent="0.25">
      <c r="B61" s="47"/>
      <c r="C61" s="48"/>
      <c r="D61" s="47"/>
      <c r="G61" s="81"/>
      <c r="H61" s="81"/>
      <c r="I61" s="81"/>
      <c r="J61" s="81"/>
      <c r="L61" s="35">
        <v>15</v>
      </c>
      <c r="M61" s="79">
        <f t="shared" si="28"/>
        <v>140</v>
      </c>
      <c r="N61" s="79">
        <f t="shared" si="28"/>
        <v>180</v>
      </c>
      <c r="O61" s="79">
        <f t="shared" si="28"/>
        <v>268</v>
      </c>
      <c r="P61" s="79">
        <f t="shared" si="28"/>
        <v>268</v>
      </c>
      <c r="Q61" s="79">
        <f t="shared" si="28"/>
        <v>360</v>
      </c>
      <c r="R61" s="79">
        <f t="shared" si="28"/>
        <v>450</v>
      </c>
      <c r="T61" s="35">
        <v>15</v>
      </c>
      <c r="U61" s="37">
        <f t="shared" si="22"/>
        <v>9.3333333333333339</v>
      </c>
      <c r="V61" s="37">
        <f t="shared" si="22"/>
        <v>12</v>
      </c>
      <c r="W61" s="37">
        <f t="shared" si="22"/>
        <v>17.866666666666667</v>
      </c>
      <c r="X61" s="37">
        <f t="shared" si="22"/>
        <v>17.866666666666667</v>
      </c>
      <c r="Y61" s="37">
        <f t="shared" si="22"/>
        <v>24</v>
      </c>
      <c r="Z61" s="37">
        <f t="shared" si="22"/>
        <v>30</v>
      </c>
    </row>
    <row r="62" spans="2:26" x14ac:dyDescent="0.25">
      <c r="B62" s="47"/>
      <c r="C62" s="48"/>
      <c r="D62" s="47"/>
      <c r="G62" s="81"/>
      <c r="H62" s="81"/>
      <c r="I62" s="81"/>
      <c r="J62" s="81"/>
      <c r="L62" s="28">
        <v>16</v>
      </c>
      <c r="M62" s="80">
        <f t="shared" ref="M62:R62" si="31">E51</f>
        <v>140</v>
      </c>
      <c r="N62" s="80">
        <f t="shared" si="31"/>
        <v>180</v>
      </c>
      <c r="O62" s="80">
        <f t="shared" si="31"/>
        <v>268</v>
      </c>
      <c r="P62" s="80">
        <f t="shared" si="31"/>
        <v>268</v>
      </c>
      <c r="Q62" s="80">
        <f t="shared" si="31"/>
        <v>360</v>
      </c>
      <c r="R62" s="80">
        <f t="shared" si="31"/>
        <v>450</v>
      </c>
      <c r="T62" s="28">
        <v>16</v>
      </c>
      <c r="U62" s="44">
        <f t="shared" si="22"/>
        <v>8.75</v>
      </c>
      <c r="V62" s="44">
        <f t="shared" si="22"/>
        <v>11.25</v>
      </c>
      <c r="W62" s="44">
        <f t="shared" si="22"/>
        <v>16.75</v>
      </c>
      <c r="X62" s="44">
        <f t="shared" si="22"/>
        <v>16.75</v>
      </c>
      <c r="Y62" s="44">
        <f t="shared" si="22"/>
        <v>22.5</v>
      </c>
      <c r="Z62" s="44">
        <f t="shared" si="22"/>
        <v>28.125</v>
      </c>
    </row>
    <row r="63" spans="2:26" x14ac:dyDescent="0.25">
      <c r="B63" s="47"/>
      <c r="C63" s="48"/>
      <c r="D63" s="47"/>
      <c r="E63" s="81"/>
      <c r="F63" s="81"/>
      <c r="G63" s="81"/>
      <c r="H63" s="81"/>
      <c r="I63" s="81"/>
      <c r="J63" s="81"/>
      <c r="L63" s="35">
        <v>17</v>
      </c>
      <c r="M63" s="79">
        <f>IF(M62+M$47&gt;=M$66,M$66,M62+M$47)</f>
        <v>154</v>
      </c>
      <c r="N63" s="79">
        <f t="shared" ref="N63:R65" si="32">IF(N62+N$47&gt;=N$66,N$66,N62+N$47)</f>
        <v>204</v>
      </c>
      <c r="O63" s="79">
        <f t="shared" si="32"/>
        <v>296</v>
      </c>
      <c r="P63" s="79">
        <f t="shared" si="32"/>
        <v>296</v>
      </c>
      <c r="Q63" s="79">
        <f t="shared" si="32"/>
        <v>400</v>
      </c>
      <c r="R63" s="79">
        <f t="shared" si="32"/>
        <v>500</v>
      </c>
      <c r="T63" s="35">
        <v>17</v>
      </c>
      <c r="U63" s="37">
        <f t="shared" si="22"/>
        <v>9.0588235294117645</v>
      </c>
      <c r="V63" s="37">
        <f t="shared" si="22"/>
        <v>12</v>
      </c>
      <c r="W63" s="37">
        <f t="shared" si="22"/>
        <v>17.411764705882351</v>
      </c>
      <c r="X63" s="37">
        <f t="shared" si="22"/>
        <v>17.411764705882351</v>
      </c>
      <c r="Y63" s="37">
        <f t="shared" si="22"/>
        <v>23.529411764705884</v>
      </c>
      <c r="Z63" s="37">
        <f t="shared" si="22"/>
        <v>29.411764705882351</v>
      </c>
    </row>
    <row r="64" spans="2:26" x14ac:dyDescent="0.25">
      <c r="B64" s="47"/>
      <c r="C64" s="48"/>
      <c r="D64" s="47"/>
      <c r="E64" s="81"/>
      <c r="F64" s="81"/>
      <c r="G64" s="81"/>
      <c r="H64" s="81"/>
      <c r="I64" s="81"/>
      <c r="J64" s="81"/>
      <c r="L64" s="35">
        <v>18</v>
      </c>
      <c r="M64" s="79">
        <f>IF(M63+M$47&gt;=M$66,M$66,M63+M$47)</f>
        <v>168</v>
      </c>
      <c r="N64" s="79">
        <f t="shared" si="32"/>
        <v>228</v>
      </c>
      <c r="O64" s="79">
        <f t="shared" si="32"/>
        <v>324</v>
      </c>
      <c r="P64" s="79">
        <f t="shared" si="32"/>
        <v>324</v>
      </c>
      <c r="Q64" s="79">
        <f t="shared" si="32"/>
        <v>440</v>
      </c>
      <c r="R64" s="79">
        <f t="shared" si="32"/>
        <v>550</v>
      </c>
      <c r="T64" s="35">
        <v>18</v>
      </c>
      <c r="U64" s="37">
        <f t="shared" si="22"/>
        <v>9.3333333333333339</v>
      </c>
      <c r="V64" s="37">
        <f t="shared" si="22"/>
        <v>12.666666666666666</v>
      </c>
      <c r="W64" s="37">
        <f t="shared" si="22"/>
        <v>18</v>
      </c>
      <c r="X64" s="37">
        <f t="shared" si="22"/>
        <v>18</v>
      </c>
      <c r="Y64" s="37">
        <f t="shared" si="22"/>
        <v>24.444444444444443</v>
      </c>
      <c r="Z64" s="37">
        <f t="shared" si="22"/>
        <v>30.555555555555557</v>
      </c>
    </row>
    <row r="65" spans="2:26" x14ac:dyDescent="0.25">
      <c r="B65" s="47"/>
      <c r="C65" s="48"/>
      <c r="D65" s="47"/>
      <c r="E65" s="81"/>
      <c r="F65" s="81"/>
      <c r="G65" s="81"/>
      <c r="H65" s="81"/>
      <c r="I65" s="81"/>
      <c r="J65" s="81"/>
      <c r="L65" s="35">
        <v>19</v>
      </c>
      <c r="M65" s="79">
        <f>IF(M64+M$47&gt;=M$66,M$66,M64+M$47)</f>
        <v>182</v>
      </c>
      <c r="N65" s="79">
        <f t="shared" si="32"/>
        <v>252</v>
      </c>
      <c r="O65" s="79">
        <f t="shared" si="32"/>
        <v>352</v>
      </c>
      <c r="P65" s="79">
        <f t="shared" si="32"/>
        <v>352</v>
      </c>
      <c r="Q65" s="79">
        <f t="shared" si="32"/>
        <v>480</v>
      </c>
      <c r="R65" s="79">
        <f t="shared" si="32"/>
        <v>600</v>
      </c>
      <c r="T65" s="35">
        <v>19</v>
      </c>
      <c r="U65" s="37">
        <f t="shared" si="22"/>
        <v>9.5789473684210531</v>
      </c>
      <c r="V65" s="37">
        <f t="shared" si="22"/>
        <v>13.263157894736842</v>
      </c>
      <c r="W65" s="37">
        <f t="shared" si="22"/>
        <v>18.526315789473685</v>
      </c>
      <c r="X65" s="37">
        <f t="shared" si="22"/>
        <v>18.526315789473685</v>
      </c>
      <c r="Y65" s="37">
        <f t="shared" si="22"/>
        <v>25.263157894736842</v>
      </c>
      <c r="Z65" s="37">
        <f t="shared" si="22"/>
        <v>31.578947368421051</v>
      </c>
    </row>
    <row r="66" spans="2:26" x14ac:dyDescent="0.25">
      <c r="B66" s="47"/>
      <c r="C66" s="48"/>
      <c r="D66" s="47"/>
      <c r="E66" s="81"/>
      <c r="F66" s="81"/>
      <c r="G66" s="81"/>
      <c r="H66" s="81"/>
      <c r="I66" s="81"/>
      <c r="J66" s="81"/>
      <c r="L66" s="63">
        <v>20</v>
      </c>
      <c r="M66" s="82">
        <f t="shared" ref="M66:R66" si="33">M62+M50</f>
        <v>190</v>
      </c>
      <c r="N66" s="82">
        <f t="shared" si="33"/>
        <v>260</v>
      </c>
      <c r="O66" s="82">
        <f t="shared" si="33"/>
        <v>368</v>
      </c>
      <c r="P66" s="82">
        <f t="shared" si="33"/>
        <v>368</v>
      </c>
      <c r="Q66" s="82">
        <f t="shared" si="33"/>
        <v>500</v>
      </c>
      <c r="R66" s="82">
        <f t="shared" si="33"/>
        <v>610</v>
      </c>
      <c r="T66" s="63">
        <v>20</v>
      </c>
      <c r="U66" s="65">
        <f t="shared" si="22"/>
        <v>9.5</v>
      </c>
      <c r="V66" s="65">
        <f t="shared" si="22"/>
        <v>13</v>
      </c>
      <c r="W66" s="65">
        <f t="shared" si="22"/>
        <v>18.399999999999999</v>
      </c>
      <c r="X66" s="65">
        <f t="shared" si="22"/>
        <v>18.399999999999999</v>
      </c>
      <c r="Y66" s="65">
        <f t="shared" si="22"/>
        <v>25</v>
      </c>
      <c r="Z66" s="65">
        <f t="shared" si="22"/>
        <v>30.5</v>
      </c>
    </row>
    <row r="67" spans="2:26" x14ac:dyDescent="0.25">
      <c r="B67" s="47"/>
      <c r="C67" s="48"/>
      <c r="D67" s="47"/>
      <c r="E67" s="81"/>
      <c r="F67" s="81"/>
      <c r="G67" s="81"/>
      <c r="H67" s="81"/>
      <c r="I67" s="81"/>
      <c r="J67" s="81"/>
      <c r="L67" s="35">
        <v>21</v>
      </c>
      <c r="M67" s="79">
        <f>IF(M66+M$47&gt;=M$70,M$70,M66+M$47)</f>
        <v>204</v>
      </c>
      <c r="N67" s="79">
        <f t="shared" ref="N67:R69" si="34">IF(N66+N$47&gt;=N$70,N$70,N66+N$47)</f>
        <v>270</v>
      </c>
      <c r="O67" s="79">
        <f t="shared" si="34"/>
        <v>368</v>
      </c>
      <c r="P67" s="79">
        <f t="shared" si="34"/>
        <v>368</v>
      </c>
      <c r="Q67" s="79">
        <f t="shared" si="34"/>
        <v>540</v>
      </c>
      <c r="R67" s="79">
        <f t="shared" si="34"/>
        <v>640</v>
      </c>
      <c r="T67" s="35">
        <v>21</v>
      </c>
      <c r="U67" s="37">
        <f t="shared" si="22"/>
        <v>9.7142857142857135</v>
      </c>
      <c r="V67" s="37">
        <f t="shared" si="22"/>
        <v>12.857142857142858</v>
      </c>
      <c r="W67" s="37">
        <f t="shared" si="22"/>
        <v>17.523809523809526</v>
      </c>
      <c r="X67" s="37">
        <f t="shared" si="22"/>
        <v>17.523809523809526</v>
      </c>
      <c r="Y67" s="37">
        <f t="shared" si="22"/>
        <v>25.714285714285715</v>
      </c>
      <c r="Z67" s="37">
        <f t="shared" si="22"/>
        <v>30.476190476190474</v>
      </c>
    </row>
    <row r="68" spans="2:26" x14ac:dyDescent="0.25">
      <c r="B68" s="47"/>
      <c r="C68" s="48"/>
      <c r="D68" s="47"/>
      <c r="E68" s="81"/>
      <c r="F68" s="81"/>
      <c r="G68" s="81"/>
      <c r="H68" s="81"/>
      <c r="I68" s="81"/>
      <c r="J68" s="81"/>
      <c r="L68" s="35">
        <v>22</v>
      </c>
      <c r="M68" s="79">
        <f>IF(M67+M$47&gt;=M$70,M$70,M67+M$47)</f>
        <v>210</v>
      </c>
      <c r="N68" s="79">
        <f t="shared" si="34"/>
        <v>270</v>
      </c>
      <c r="O68" s="79">
        <f t="shared" si="34"/>
        <v>368</v>
      </c>
      <c r="P68" s="79">
        <f t="shared" si="34"/>
        <v>368</v>
      </c>
      <c r="Q68" s="79">
        <f t="shared" si="34"/>
        <v>540</v>
      </c>
      <c r="R68" s="79">
        <f t="shared" si="34"/>
        <v>640</v>
      </c>
      <c r="T68" s="35">
        <v>22</v>
      </c>
      <c r="U68" s="37">
        <f t="shared" si="22"/>
        <v>9.545454545454545</v>
      </c>
      <c r="V68" s="37">
        <f t="shared" si="22"/>
        <v>12.272727272727273</v>
      </c>
      <c r="W68" s="37">
        <f t="shared" si="22"/>
        <v>16.727272727272727</v>
      </c>
      <c r="X68" s="37">
        <f t="shared" si="22"/>
        <v>16.727272727272727</v>
      </c>
      <c r="Y68" s="37">
        <f t="shared" si="22"/>
        <v>24.545454545454547</v>
      </c>
      <c r="Z68" s="37">
        <f t="shared" si="22"/>
        <v>29.09090909090909</v>
      </c>
    </row>
    <row r="69" spans="2:26" x14ac:dyDescent="0.25">
      <c r="B69" s="47"/>
      <c r="C69" s="48"/>
      <c r="D69" s="47"/>
      <c r="E69" s="81"/>
      <c r="F69" s="81"/>
      <c r="G69" s="81"/>
      <c r="H69" s="81"/>
      <c r="I69" s="81"/>
      <c r="J69" s="81"/>
      <c r="L69" s="35">
        <v>23</v>
      </c>
      <c r="M69" s="79">
        <f>IF(M68+M$47&gt;=M$70,M$70,M68+M$47)</f>
        <v>210</v>
      </c>
      <c r="N69" s="79">
        <f t="shared" si="34"/>
        <v>270</v>
      </c>
      <c r="O69" s="79">
        <f t="shared" si="34"/>
        <v>368</v>
      </c>
      <c r="P69" s="79">
        <f t="shared" si="34"/>
        <v>368</v>
      </c>
      <c r="Q69" s="79">
        <f t="shared" si="34"/>
        <v>540</v>
      </c>
      <c r="R69" s="79">
        <f t="shared" si="34"/>
        <v>640</v>
      </c>
      <c r="T69" s="35">
        <v>23</v>
      </c>
      <c r="U69" s="37">
        <f t="shared" si="22"/>
        <v>9.1304347826086953</v>
      </c>
      <c r="V69" s="37">
        <f t="shared" si="22"/>
        <v>11.739130434782609</v>
      </c>
      <c r="W69" s="37">
        <f t="shared" si="22"/>
        <v>16</v>
      </c>
      <c r="X69" s="37">
        <f t="shared" si="22"/>
        <v>16</v>
      </c>
      <c r="Y69" s="37">
        <f t="shared" si="22"/>
        <v>23.478260869565219</v>
      </c>
      <c r="Z69" s="37">
        <f t="shared" si="22"/>
        <v>27.826086956521738</v>
      </c>
    </row>
    <row r="70" spans="2:26" x14ac:dyDescent="0.25">
      <c r="B70" s="47"/>
      <c r="C70" s="48"/>
      <c r="D70" s="47"/>
      <c r="E70" s="81"/>
      <c r="F70" s="81"/>
      <c r="G70" s="81"/>
      <c r="H70" s="81"/>
      <c r="I70" s="81"/>
      <c r="J70" s="81"/>
      <c r="L70" s="28">
        <v>24</v>
      </c>
      <c r="M70" s="80">
        <f t="shared" ref="M70:R70" si="35">E52</f>
        <v>210</v>
      </c>
      <c r="N70" s="80">
        <f t="shared" si="35"/>
        <v>270</v>
      </c>
      <c r="O70" s="80">
        <f t="shared" si="35"/>
        <v>368</v>
      </c>
      <c r="P70" s="80">
        <f t="shared" si="35"/>
        <v>368</v>
      </c>
      <c r="Q70" s="80">
        <f t="shared" si="35"/>
        <v>540</v>
      </c>
      <c r="R70" s="80">
        <f t="shared" si="35"/>
        <v>640</v>
      </c>
      <c r="T70" s="28">
        <v>24</v>
      </c>
      <c r="U70" s="44">
        <f t="shared" si="22"/>
        <v>8.75</v>
      </c>
      <c r="V70" s="44">
        <f t="shared" si="22"/>
        <v>11.25</v>
      </c>
      <c r="W70" s="44">
        <f t="shared" si="22"/>
        <v>15.333333333333334</v>
      </c>
      <c r="X70" s="44">
        <f t="shared" si="22"/>
        <v>15.333333333333334</v>
      </c>
      <c r="Y70" s="44">
        <f t="shared" si="22"/>
        <v>22.5</v>
      </c>
      <c r="Z70" s="44">
        <f t="shared" si="22"/>
        <v>26.666666666666668</v>
      </c>
    </row>
    <row r="71" spans="2:26" x14ac:dyDescent="0.25">
      <c r="B71" s="66"/>
      <c r="C71" s="66"/>
      <c r="D71" s="66"/>
      <c r="E71" s="67"/>
      <c r="F71" s="67"/>
      <c r="G71" s="67"/>
      <c r="H71" s="67"/>
      <c r="I71" s="67"/>
      <c r="J71" s="67"/>
    </row>
    <row r="72" spans="2:26" ht="18" x14ac:dyDescent="0.25">
      <c r="B72" s="83" t="s">
        <v>43</v>
      </c>
      <c r="C72" s="84"/>
      <c r="D72" s="84"/>
      <c r="E72" s="85"/>
      <c r="F72" s="85"/>
      <c r="G72" s="85"/>
      <c r="H72" s="85"/>
      <c r="I72" s="85"/>
      <c r="J72" s="86"/>
      <c r="L72" s="87" t="str">
        <f>B72</f>
        <v>External Billing Rates - Non Profit With Labor</v>
      </c>
      <c r="M72" s="88"/>
      <c r="N72" s="88"/>
      <c r="O72" s="88"/>
      <c r="P72" s="88"/>
      <c r="Q72" s="88"/>
      <c r="R72" s="88"/>
      <c r="T72" s="87" t="s">
        <v>14</v>
      </c>
      <c r="U72" s="88"/>
      <c r="V72" s="88"/>
      <c r="W72" s="88"/>
      <c r="X72" s="88"/>
      <c r="Y72" s="88"/>
      <c r="Z72" s="88"/>
    </row>
    <row r="73" spans="2:26" x14ac:dyDescent="0.25">
      <c r="B73" s="89"/>
      <c r="C73" s="90"/>
      <c r="D73" s="91" t="s">
        <v>15</v>
      </c>
      <c r="E73" s="92" t="s">
        <v>16</v>
      </c>
      <c r="F73" s="93"/>
      <c r="G73" s="93"/>
      <c r="H73" s="93"/>
      <c r="I73" s="93"/>
      <c r="J73" s="94"/>
      <c r="L73" s="95"/>
      <c r="M73" s="95" t="str">
        <f t="shared" ref="M73:R73" si="36">E18</f>
        <v>TSQA</v>
      </c>
      <c r="N73" s="95" t="str">
        <f t="shared" si="36"/>
        <v>TSQV</v>
      </c>
      <c r="O73" s="95" t="str">
        <f t="shared" si="36"/>
        <v>OT1</v>
      </c>
      <c r="P73" s="95" t="str">
        <f t="shared" si="36"/>
        <v>OT2</v>
      </c>
      <c r="Q73" s="95" t="str">
        <f t="shared" si="36"/>
        <v>QE +</v>
      </c>
      <c r="R73" s="95" t="str">
        <f t="shared" si="36"/>
        <v>Fusion</v>
      </c>
      <c r="T73" s="95"/>
      <c r="U73" s="95" t="str">
        <f t="shared" ref="U73:Z73" si="37">E18</f>
        <v>TSQA</v>
      </c>
      <c r="V73" s="95" t="str">
        <f t="shared" si="37"/>
        <v>TSQV</v>
      </c>
      <c r="W73" s="95" t="str">
        <f t="shared" si="37"/>
        <v>OT1</v>
      </c>
      <c r="X73" s="95" t="str">
        <f t="shared" si="37"/>
        <v>OT2</v>
      </c>
      <c r="Y73" s="95" t="str">
        <f t="shared" si="37"/>
        <v>QE +</v>
      </c>
      <c r="Z73" s="95" t="str">
        <f t="shared" si="37"/>
        <v>Fusion</v>
      </c>
    </row>
    <row r="74" spans="2:26" x14ac:dyDescent="0.25">
      <c r="B74" s="96" t="s">
        <v>17</v>
      </c>
      <c r="C74" s="92" t="s">
        <v>18</v>
      </c>
      <c r="D74" s="91" t="s">
        <v>19</v>
      </c>
      <c r="E74" s="91" t="str">
        <f t="shared" ref="E74:J74" si="38">E18</f>
        <v>TSQA</v>
      </c>
      <c r="F74" s="91" t="str">
        <f t="shared" si="38"/>
        <v>TSQV</v>
      </c>
      <c r="G74" s="91" t="str">
        <f t="shared" si="38"/>
        <v>OT1</v>
      </c>
      <c r="H74" s="91" t="str">
        <f t="shared" si="38"/>
        <v>OT2</v>
      </c>
      <c r="I74" s="91" t="str">
        <f t="shared" si="38"/>
        <v>QE +</v>
      </c>
      <c r="J74" s="97" t="str">
        <f t="shared" si="38"/>
        <v>Fusion</v>
      </c>
      <c r="L74" s="95" t="s">
        <v>26</v>
      </c>
      <c r="M74" s="95" t="s">
        <v>27</v>
      </c>
      <c r="N74" s="95" t="s">
        <v>27</v>
      </c>
      <c r="O74" s="95" t="s">
        <v>27</v>
      </c>
      <c r="P74" s="95" t="s">
        <v>27</v>
      </c>
      <c r="Q74" s="95" t="s">
        <v>27</v>
      </c>
      <c r="R74" s="95" t="s">
        <v>27</v>
      </c>
      <c r="T74" s="95" t="s">
        <v>26</v>
      </c>
      <c r="U74" s="95" t="s">
        <v>27</v>
      </c>
      <c r="V74" s="95" t="s">
        <v>27</v>
      </c>
      <c r="W74" s="95" t="s">
        <v>27</v>
      </c>
      <c r="X74" s="95" t="s">
        <v>27</v>
      </c>
      <c r="Y74" s="95" t="s">
        <v>27</v>
      </c>
      <c r="Z74" s="95" t="s">
        <v>27</v>
      </c>
    </row>
    <row r="75" spans="2:26" x14ac:dyDescent="0.25">
      <c r="B75" s="98"/>
      <c r="C75" s="99"/>
      <c r="D75" s="99"/>
      <c r="E75" s="100"/>
      <c r="F75" s="100"/>
      <c r="G75" s="100"/>
      <c r="H75" s="100"/>
      <c r="I75" s="100"/>
      <c r="J75" s="101"/>
      <c r="L75" s="35">
        <v>1</v>
      </c>
      <c r="M75" s="79">
        <f t="shared" ref="M75:R75" si="39">E76</f>
        <v>148.80000000000001</v>
      </c>
      <c r="N75" s="79">
        <f t="shared" si="39"/>
        <v>65.12</v>
      </c>
      <c r="O75" s="79">
        <f t="shared" si="39"/>
        <v>99.91</v>
      </c>
      <c r="P75" s="79">
        <f t="shared" si="39"/>
        <v>99.91</v>
      </c>
      <c r="Q75" s="79">
        <f t="shared" si="39"/>
        <v>64.84</v>
      </c>
      <c r="R75" s="79">
        <f t="shared" si="39"/>
        <v>100.17</v>
      </c>
      <c r="T75" s="35">
        <v>1</v>
      </c>
      <c r="U75" s="37">
        <f t="shared" ref="U75:Z98" si="40">M75/$T75</f>
        <v>148.80000000000001</v>
      </c>
      <c r="V75" s="37">
        <f t="shared" si="40"/>
        <v>65.12</v>
      </c>
      <c r="W75" s="37">
        <f t="shared" si="40"/>
        <v>99.91</v>
      </c>
      <c r="X75" s="37">
        <f t="shared" si="40"/>
        <v>99.91</v>
      </c>
      <c r="Y75" s="37">
        <f t="shared" si="40"/>
        <v>64.84</v>
      </c>
      <c r="Z75" s="37">
        <f t="shared" si="40"/>
        <v>100.17</v>
      </c>
    </row>
    <row r="76" spans="2:26" x14ac:dyDescent="0.25">
      <c r="B76" s="45" t="s">
        <v>28</v>
      </c>
      <c r="C76" s="102" t="str">
        <f>C20</f>
        <v>Hourly Rate</v>
      </c>
      <c r="D76" s="45">
        <v>1</v>
      </c>
      <c r="E76" s="103">
        <v>148.80000000000001</v>
      </c>
      <c r="F76" s="103">
        <v>65.12</v>
      </c>
      <c r="G76" s="103">
        <v>99.91</v>
      </c>
      <c r="H76" s="103">
        <v>99.91</v>
      </c>
      <c r="I76" s="103">
        <v>64.84</v>
      </c>
      <c r="J76" s="103">
        <v>100.17</v>
      </c>
      <c r="L76" s="35">
        <v>2</v>
      </c>
      <c r="M76" s="79">
        <f>$L76*M$75</f>
        <v>297.60000000000002</v>
      </c>
      <c r="N76" s="79">
        <f t="shared" ref="N76:R77" si="41">$L76*N$75</f>
        <v>130.24</v>
      </c>
      <c r="O76" s="79">
        <f t="shared" si="41"/>
        <v>199.82</v>
      </c>
      <c r="P76" s="79">
        <f t="shared" si="41"/>
        <v>199.82</v>
      </c>
      <c r="Q76" s="79">
        <f t="shared" si="41"/>
        <v>129.68</v>
      </c>
      <c r="R76" s="79">
        <f t="shared" si="41"/>
        <v>200.34</v>
      </c>
      <c r="T76" s="35">
        <v>2</v>
      </c>
      <c r="U76" s="37">
        <f t="shared" si="40"/>
        <v>148.80000000000001</v>
      </c>
      <c r="V76" s="37">
        <f t="shared" si="40"/>
        <v>65.12</v>
      </c>
      <c r="W76" s="37">
        <f t="shared" si="40"/>
        <v>99.91</v>
      </c>
      <c r="X76" s="37">
        <f t="shared" si="40"/>
        <v>99.91</v>
      </c>
      <c r="Y76" s="37">
        <f t="shared" si="40"/>
        <v>64.84</v>
      </c>
      <c r="Z76" s="37">
        <f t="shared" si="40"/>
        <v>100.17</v>
      </c>
    </row>
    <row r="77" spans="2:26" x14ac:dyDescent="0.25">
      <c r="B77" s="38" t="s">
        <v>30</v>
      </c>
      <c r="C77" s="104" t="str">
        <f>C21</f>
        <v>Half Day block (9am-1pm or 1pm-5pm) 4hrs</v>
      </c>
      <c r="D77" s="38">
        <v>4</v>
      </c>
      <c r="E77" s="105">
        <v>521</v>
      </c>
      <c r="F77" s="105">
        <v>228</v>
      </c>
      <c r="G77" s="105">
        <v>350</v>
      </c>
      <c r="H77" s="105">
        <v>350</v>
      </c>
      <c r="I77" s="105">
        <v>227</v>
      </c>
      <c r="J77" s="105">
        <v>351</v>
      </c>
      <c r="L77" s="35">
        <v>3</v>
      </c>
      <c r="M77" s="79">
        <f>$L77*M$75</f>
        <v>446.40000000000003</v>
      </c>
      <c r="N77" s="79">
        <f t="shared" si="41"/>
        <v>195.36</v>
      </c>
      <c r="O77" s="79">
        <f t="shared" si="41"/>
        <v>299.73</v>
      </c>
      <c r="P77" s="79">
        <f t="shared" si="41"/>
        <v>299.73</v>
      </c>
      <c r="Q77" s="79">
        <f t="shared" si="41"/>
        <v>194.52</v>
      </c>
      <c r="R77" s="79">
        <f t="shared" si="41"/>
        <v>300.51</v>
      </c>
      <c r="T77" s="35">
        <v>3</v>
      </c>
      <c r="U77" s="37">
        <f t="shared" si="40"/>
        <v>148.80000000000001</v>
      </c>
      <c r="V77" s="37">
        <f t="shared" si="40"/>
        <v>65.12</v>
      </c>
      <c r="W77" s="37">
        <f t="shared" si="40"/>
        <v>99.910000000000011</v>
      </c>
      <c r="X77" s="37">
        <f t="shared" si="40"/>
        <v>99.910000000000011</v>
      </c>
      <c r="Y77" s="37">
        <f t="shared" si="40"/>
        <v>64.84</v>
      </c>
      <c r="Z77" s="37">
        <f t="shared" si="40"/>
        <v>100.17</v>
      </c>
    </row>
    <row r="78" spans="2:26" x14ac:dyDescent="0.25">
      <c r="B78" s="38" t="s">
        <v>32</v>
      </c>
      <c r="C78" s="104" t="str">
        <f>C22</f>
        <v>Whole Day block (9am-5pm) 8 hrs</v>
      </c>
      <c r="D78" s="38">
        <v>8</v>
      </c>
      <c r="E78" s="105">
        <v>967</v>
      </c>
      <c r="F78" s="105">
        <v>423</v>
      </c>
      <c r="G78" s="105">
        <v>649</v>
      </c>
      <c r="H78" s="105">
        <v>649</v>
      </c>
      <c r="I78" s="105">
        <v>421</v>
      </c>
      <c r="J78" s="105">
        <v>651</v>
      </c>
      <c r="L78" s="95">
        <v>4</v>
      </c>
      <c r="M78" s="106">
        <f t="shared" ref="M78:R78" si="42">E77</f>
        <v>521</v>
      </c>
      <c r="N78" s="106">
        <f t="shared" si="42"/>
        <v>228</v>
      </c>
      <c r="O78" s="106">
        <f t="shared" si="42"/>
        <v>350</v>
      </c>
      <c r="P78" s="106">
        <f t="shared" si="42"/>
        <v>350</v>
      </c>
      <c r="Q78" s="106">
        <f t="shared" si="42"/>
        <v>227</v>
      </c>
      <c r="R78" s="106">
        <f t="shared" si="42"/>
        <v>351</v>
      </c>
      <c r="T78" s="95">
        <v>4</v>
      </c>
      <c r="U78" s="107">
        <f t="shared" si="40"/>
        <v>130.25</v>
      </c>
      <c r="V78" s="107">
        <f t="shared" si="40"/>
        <v>57</v>
      </c>
      <c r="W78" s="107">
        <f t="shared" si="40"/>
        <v>87.5</v>
      </c>
      <c r="X78" s="107">
        <f t="shared" si="40"/>
        <v>87.5</v>
      </c>
      <c r="Y78" s="107">
        <f t="shared" si="40"/>
        <v>56.75</v>
      </c>
      <c r="Z78" s="107">
        <f t="shared" si="40"/>
        <v>87.75</v>
      </c>
    </row>
    <row r="79" spans="2:26" x14ac:dyDescent="0.25">
      <c r="B79" s="108" t="s">
        <v>34</v>
      </c>
      <c r="C79" s="104" t="str">
        <f>C23</f>
        <v>Over Night block (5pm-9am) 16 hrs</v>
      </c>
      <c r="D79" s="38">
        <v>16</v>
      </c>
      <c r="E79" s="105">
        <v>1265</v>
      </c>
      <c r="F79" s="105">
        <v>554</v>
      </c>
      <c r="G79" s="105">
        <v>849</v>
      </c>
      <c r="H79" s="105">
        <v>849</v>
      </c>
      <c r="I79" s="105">
        <v>551</v>
      </c>
      <c r="J79" s="105">
        <v>851</v>
      </c>
      <c r="L79" s="35">
        <v>5</v>
      </c>
      <c r="M79" s="79">
        <f>IF(M78+M$75&gt;=M$82,M$82,M78+M$75)</f>
        <v>669.8</v>
      </c>
      <c r="N79" s="79">
        <f t="shared" ref="N79:R81" si="43">IF(N78+N$75&gt;=N$82,N$82,N78+N$75)</f>
        <v>293.12</v>
      </c>
      <c r="O79" s="79">
        <f t="shared" si="43"/>
        <v>449.90999999999997</v>
      </c>
      <c r="P79" s="79">
        <f t="shared" si="43"/>
        <v>449.90999999999997</v>
      </c>
      <c r="Q79" s="79">
        <f t="shared" si="43"/>
        <v>291.84000000000003</v>
      </c>
      <c r="R79" s="79">
        <f t="shared" si="43"/>
        <v>451.17</v>
      </c>
      <c r="T79" s="35">
        <v>5</v>
      </c>
      <c r="U79" s="37">
        <f t="shared" si="40"/>
        <v>133.95999999999998</v>
      </c>
      <c r="V79" s="37">
        <f t="shared" si="40"/>
        <v>58.624000000000002</v>
      </c>
      <c r="W79" s="37">
        <f t="shared" si="40"/>
        <v>89.981999999999999</v>
      </c>
      <c r="X79" s="37">
        <f t="shared" si="40"/>
        <v>89.981999999999999</v>
      </c>
      <c r="Y79" s="37">
        <f t="shared" si="40"/>
        <v>58.368000000000009</v>
      </c>
      <c r="Z79" s="37">
        <f t="shared" si="40"/>
        <v>90.234000000000009</v>
      </c>
    </row>
    <row r="80" spans="2:26" x14ac:dyDescent="0.25">
      <c r="B80" s="38" t="s">
        <v>36</v>
      </c>
      <c r="C80" s="104" t="str">
        <f>C24</f>
        <v>consecutive 24hr block (9am-9am)</v>
      </c>
      <c r="D80" s="109">
        <v>24</v>
      </c>
      <c r="E80" s="105">
        <v>2232</v>
      </c>
      <c r="F80" s="105">
        <v>977</v>
      </c>
      <c r="G80" s="105">
        <v>1499</v>
      </c>
      <c r="H80" s="105">
        <v>1499</v>
      </c>
      <c r="I80" s="105">
        <v>973</v>
      </c>
      <c r="J80" s="105">
        <v>1503</v>
      </c>
      <c r="L80" s="35">
        <v>6</v>
      </c>
      <c r="M80" s="79">
        <f>IF(M79+M$75&gt;=M$82,M$82,M79+M$75)</f>
        <v>818.59999999999991</v>
      </c>
      <c r="N80" s="79">
        <f t="shared" si="43"/>
        <v>358.24</v>
      </c>
      <c r="O80" s="79">
        <f t="shared" si="43"/>
        <v>549.81999999999994</v>
      </c>
      <c r="P80" s="79">
        <f t="shared" si="43"/>
        <v>549.81999999999994</v>
      </c>
      <c r="Q80" s="79">
        <f t="shared" si="43"/>
        <v>356.68000000000006</v>
      </c>
      <c r="R80" s="79">
        <f t="shared" si="43"/>
        <v>551.34</v>
      </c>
      <c r="T80" s="35">
        <v>6</v>
      </c>
      <c r="U80" s="37">
        <f t="shared" si="40"/>
        <v>136.43333333333331</v>
      </c>
      <c r="V80" s="37">
        <f t="shared" si="40"/>
        <v>59.706666666666671</v>
      </c>
      <c r="W80" s="37">
        <f t="shared" si="40"/>
        <v>91.636666666666656</v>
      </c>
      <c r="X80" s="37">
        <f t="shared" si="40"/>
        <v>91.636666666666656</v>
      </c>
      <c r="Y80" s="37">
        <f t="shared" si="40"/>
        <v>59.44666666666668</v>
      </c>
      <c r="Z80" s="37">
        <f t="shared" si="40"/>
        <v>91.89</v>
      </c>
    </row>
    <row r="81" spans="2:26" x14ac:dyDescent="0.25">
      <c r="B81" s="66"/>
      <c r="C81" s="66"/>
      <c r="D81" s="47"/>
      <c r="E81" s="81"/>
      <c r="F81" s="81"/>
      <c r="G81" s="81"/>
      <c r="H81" s="110"/>
      <c r="I81" s="81"/>
      <c r="J81" s="81"/>
      <c r="L81" s="35">
        <v>7</v>
      </c>
      <c r="M81" s="79">
        <f>IF(M80+M$75&gt;=M$82,M$82,M80+M$75)</f>
        <v>967</v>
      </c>
      <c r="N81" s="79">
        <f t="shared" si="43"/>
        <v>423</v>
      </c>
      <c r="O81" s="79">
        <f t="shared" si="43"/>
        <v>649</v>
      </c>
      <c r="P81" s="79">
        <f t="shared" si="43"/>
        <v>649</v>
      </c>
      <c r="Q81" s="79">
        <f t="shared" si="43"/>
        <v>421</v>
      </c>
      <c r="R81" s="79">
        <f t="shared" si="43"/>
        <v>651</v>
      </c>
      <c r="T81" s="35">
        <v>7</v>
      </c>
      <c r="U81" s="37">
        <f t="shared" si="40"/>
        <v>138.14285714285714</v>
      </c>
      <c r="V81" s="37">
        <f t="shared" si="40"/>
        <v>60.428571428571431</v>
      </c>
      <c r="W81" s="37">
        <f t="shared" si="40"/>
        <v>92.714285714285708</v>
      </c>
      <c r="X81" s="37">
        <f t="shared" si="40"/>
        <v>92.714285714285708</v>
      </c>
      <c r="Y81" s="37">
        <f t="shared" si="40"/>
        <v>60.142857142857146</v>
      </c>
      <c r="Z81" s="37">
        <f t="shared" si="40"/>
        <v>93</v>
      </c>
    </row>
    <row r="82" spans="2:26" ht="15.75" x14ac:dyDescent="0.25">
      <c r="C82" s="50" t="s">
        <v>38</v>
      </c>
      <c r="D82" s="51">
        <v>1</v>
      </c>
      <c r="E82" s="111"/>
      <c r="F82" s="81"/>
      <c r="G82" s="81"/>
      <c r="H82" s="81"/>
      <c r="I82" s="81"/>
      <c r="J82" s="81"/>
      <c r="L82" s="95">
        <v>8</v>
      </c>
      <c r="M82" s="106">
        <f t="shared" ref="M82:R82" si="44">E78</f>
        <v>967</v>
      </c>
      <c r="N82" s="106">
        <f t="shared" si="44"/>
        <v>423</v>
      </c>
      <c r="O82" s="106">
        <f t="shared" si="44"/>
        <v>649</v>
      </c>
      <c r="P82" s="106">
        <f t="shared" si="44"/>
        <v>649</v>
      </c>
      <c r="Q82" s="106">
        <f t="shared" si="44"/>
        <v>421</v>
      </c>
      <c r="R82" s="106">
        <f t="shared" si="44"/>
        <v>651</v>
      </c>
      <c r="T82" s="95">
        <v>8</v>
      </c>
      <c r="U82" s="107">
        <f t="shared" si="40"/>
        <v>120.875</v>
      </c>
      <c r="V82" s="107">
        <f t="shared" si="40"/>
        <v>52.875</v>
      </c>
      <c r="W82" s="107">
        <f t="shared" si="40"/>
        <v>81.125</v>
      </c>
      <c r="X82" s="107">
        <f t="shared" si="40"/>
        <v>81.125</v>
      </c>
      <c r="Y82" s="107">
        <f t="shared" si="40"/>
        <v>52.625</v>
      </c>
      <c r="Z82" s="107">
        <f t="shared" si="40"/>
        <v>81.375</v>
      </c>
    </row>
    <row r="83" spans="2:26" x14ac:dyDescent="0.25">
      <c r="C83" s="53" t="s">
        <v>39</v>
      </c>
      <c r="D83" s="54">
        <f>ROUNDDOWN(D82/24,0)</f>
        <v>0</v>
      </c>
      <c r="E83" s="112">
        <f t="shared" ref="E83:J83" si="45">(ROUNDDOWN($D82/24,0))*E80</f>
        <v>0</v>
      </c>
      <c r="F83" s="112">
        <f t="shared" si="45"/>
        <v>0</v>
      </c>
      <c r="G83" s="112">
        <f t="shared" si="45"/>
        <v>0</v>
      </c>
      <c r="H83" s="112">
        <f t="shared" si="45"/>
        <v>0</v>
      </c>
      <c r="I83" s="112">
        <f t="shared" si="45"/>
        <v>0</v>
      </c>
      <c r="J83" s="112">
        <f t="shared" si="45"/>
        <v>0</v>
      </c>
      <c r="L83" s="35">
        <v>9</v>
      </c>
      <c r="M83" s="79">
        <f t="shared" ref="M83:R89" si="46">IF(M82+M$75&gt;=M$90,M$90,M82+M$75)</f>
        <v>1115.8</v>
      </c>
      <c r="N83" s="79">
        <f t="shared" si="46"/>
        <v>488.12</v>
      </c>
      <c r="O83" s="79">
        <f t="shared" si="46"/>
        <v>748.91</v>
      </c>
      <c r="P83" s="79">
        <f t="shared" si="46"/>
        <v>748.91</v>
      </c>
      <c r="Q83" s="79">
        <f t="shared" si="46"/>
        <v>485.84000000000003</v>
      </c>
      <c r="R83" s="79">
        <f t="shared" si="46"/>
        <v>751.17</v>
      </c>
      <c r="T83" s="35">
        <v>9</v>
      </c>
      <c r="U83" s="37">
        <f t="shared" si="40"/>
        <v>123.97777777777777</v>
      </c>
      <c r="V83" s="37">
        <f t="shared" si="40"/>
        <v>54.235555555555557</v>
      </c>
      <c r="W83" s="37">
        <f t="shared" si="40"/>
        <v>83.212222222222223</v>
      </c>
      <c r="X83" s="37">
        <f t="shared" si="40"/>
        <v>83.212222222222223</v>
      </c>
      <c r="Y83" s="37">
        <f t="shared" si="40"/>
        <v>53.982222222222227</v>
      </c>
      <c r="Z83" s="37">
        <f t="shared" si="40"/>
        <v>83.463333333333324</v>
      </c>
    </row>
    <row r="84" spans="2:26" ht="15.75" thickBot="1" x14ac:dyDescent="0.3">
      <c r="C84" s="56" t="s">
        <v>40</v>
      </c>
      <c r="D84" s="57">
        <f>D82-(ROUNDDOWN(D82/24,0)*24)</f>
        <v>1</v>
      </c>
      <c r="E84" s="113">
        <f t="shared" ref="E84:J84" si="47">IF($D84=$L75,M75,0)+IF($D84=$L76,M76,0)+IF($D84=$L77,M77,0)+IF($D84=$L78,M78,0)+IF($D84=$L79,M79,0)+IF($D84=$L80,M80,0)+IF($D84=$L81,M81,0)+IF($D84=$L82,M82,0)+IF($D84=$L83,M83,0)+IF($D84=$L84,M84,0)+IF($D84=$L85,M85,0)+IF($D84=$L86,M86,0)+IF($D84=$L87,M87,0)+IF($D84=$L88,M88,0)+IF($D84=$L89,M89,0)+IF($D84=$L90,M90,0)+IF($D84=$L91,M91,0)+IF($D84=$L92,M92,0)+IF($D84=$L93,M93,0)+IF($D84=$L94,M94,0)+IF($D84=$L95,M95,0)+IF($D84=$L96,M96,0)+IF($D84=$L97,M97,0)</f>
        <v>148.80000000000001</v>
      </c>
      <c r="F84" s="113">
        <f t="shared" si="47"/>
        <v>65.12</v>
      </c>
      <c r="G84" s="113">
        <f t="shared" si="47"/>
        <v>99.91</v>
      </c>
      <c r="H84" s="113">
        <f t="shared" si="47"/>
        <v>99.91</v>
      </c>
      <c r="I84" s="113">
        <f t="shared" si="47"/>
        <v>64.84</v>
      </c>
      <c r="J84" s="113">
        <f t="shared" si="47"/>
        <v>100.17</v>
      </c>
      <c r="L84" s="35">
        <v>10</v>
      </c>
      <c r="M84" s="79">
        <f t="shared" si="46"/>
        <v>1264.5999999999999</v>
      </c>
      <c r="N84" s="79">
        <f t="shared" si="46"/>
        <v>553.24</v>
      </c>
      <c r="O84" s="79">
        <f t="shared" si="46"/>
        <v>848.81999999999994</v>
      </c>
      <c r="P84" s="79">
        <f t="shared" si="46"/>
        <v>848.81999999999994</v>
      </c>
      <c r="Q84" s="79">
        <f t="shared" si="46"/>
        <v>550.68000000000006</v>
      </c>
      <c r="R84" s="79">
        <f t="shared" si="46"/>
        <v>851</v>
      </c>
      <c r="T84" s="35">
        <v>10</v>
      </c>
      <c r="U84" s="37">
        <f t="shared" si="40"/>
        <v>126.46</v>
      </c>
      <c r="V84" s="37">
        <f t="shared" si="40"/>
        <v>55.323999999999998</v>
      </c>
      <c r="W84" s="37">
        <f t="shared" si="40"/>
        <v>84.881999999999991</v>
      </c>
      <c r="X84" s="37">
        <f t="shared" si="40"/>
        <v>84.881999999999991</v>
      </c>
      <c r="Y84" s="37">
        <f t="shared" si="40"/>
        <v>55.068000000000005</v>
      </c>
      <c r="Z84" s="37">
        <f t="shared" si="40"/>
        <v>85.1</v>
      </c>
    </row>
    <row r="85" spans="2:26" ht="15.75" thickBot="1" x14ac:dyDescent="0.3">
      <c r="C85" s="59" t="s">
        <v>41</v>
      </c>
      <c r="D85" s="60"/>
      <c r="E85" s="114">
        <f t="shared" ref="E85:J85" si="48">E83+E84</f>
        <v>148.80000000000001</v>
      </c>
      <c r="F85" s="114">
        <f t="shared" si="48"/>
        <v>65.12</v>
      </c>
      <c r="G85" s="114">
        <f t="shared" si="48"/>
        <v>99.91</v>
      </c>
      <c r="H85" s="114">
        <f t="shared" si="48"/>
        <v>99.91</v>
      </c>
      <c r="I85" s="114">
        <f t="shared" si="48"/>
        <v>64.84</v>
      </c>
      <c r="J85" s="114">
        <f t="shared" si="48"/>
        <v>100.17</v>
      </c>
      <c r="L85" s="35">
        <v>11</v>
      </c>
      <c r="M85" s="79">
        <f t="shared" si="46"/>
        <v>1265</v>
      </c>
      <c r="N85" s="79">
        <f t="shared" si="46"/>
        <v>554</v>
      </c>
      <c r="O85" s="79">
        <f t="shared" si="46"/>
        <v>849</v>
      </c>
      <c r="P85" s="79">
        <f t="shared" si="46"/>
        <v>849</v>
      </c>
      <c r="Q85" s="79">
        <f t="shared" si="46"/>
        <v>551</v>
      </c>
      <c r="R85" s="79">
        <f t="shared" si="46"/>
        <v>851</v>
      </c>
      <c r="T85" s="35">
        <v>11</v>
      </c>
      <c r="U85" s="37">
        <f t="shared" si="40"/>
        <v>115</v>
      </c>
      <c r="V85" s="37">
        <f t="shared" si="40"/>
        <v>50.363636363636367</v>
      </c>
      <c r="W85" s="37">
        <f t="shared" si="40"/>
        <v>77.181818181818187</v>
      </c>
      <c r="X85" s="37">
        <f t="shared" si="40"/>
        <v>77.181818181818187</v>
      </c>
      <c r="Y85" s="37">
        <f t="shared" si="40"/>
        <v>50.090909090909093</v>
      </c>
      <c r="Z85" s="37">
        <f t="shared" si="40"/>
        <v>77.36363636363636</v>
      </c>
    </row>
    <row r="86" spans="2:26" ht="15.75" thickTop="1" x14ac:dyDescent="0.25">
      <c r="L86" s="35">
        <v>12</v>
      </c>
      <c r="M86" s="79">
        <f t="shared" si="46"/>
        <v>1265</v>
      </c>
      <c r="N86" s="79">
        <f t="shared" si="46"/>
        <v>554</v>
      </c>
      <c r="O86" s="79">
        <f t="shared" si="46"/>
        <v>849</v>
      </c>
      <c r="P86" s="79">
        <f t="shared" si="46"/>
        <v>849</v>
      </c>
      <c r="Q86" s="79">
        <f t="shared" si="46"/>
        <v>551</v>
      </c>
      <c r="R86" s="79">
        <f t="shared" si="46"/>
        <v>851</v>
      </c>
      <c r="T86" s="35">
        <v>12</v>
      </c>
      <c r="U86" s="37">
        <f t="shared" si="40"/>
        <v>105.41666666666667</v>
      </c>
      <c r="V86" s="37">
        <f t="shared" si="40"/>
        <v>46.166666666666664</v>
      </c>
      <c r="W86" s="37">
        <f t="shared" si="40"/>
        <v>70.75</v>
      </c>
      <c r="X86" s="37">
        <f t="shared" si="40"/>
        <v>70.75</v>
      </c>
      <c r="Y86" s="37">
        <f t="shared" si="40"/>
        <v>45.916666666666664</v>
      </c>
      <c r="Z86" s="37">
        <f t="shared" si="40"/>
        <v>70.916666666666671</v>
      </c>
    </row>
    <row r="87" spans="2:26" x14ac:dyDescent="0.25">
      <c r="B87" s="115"/>
      <c r="C87" s="115"/>
      <c r="D87" s="115"/>
      <c r="E87" s="115"/>
      <c r="F87" s="115"/>
      <c r="I87" s="115"/>
      <c r="J87" s="115"/>
      <c r="L87" s="35">
        <v>13</v>
      </c>
      <c r="M87" s="79">
        <f t="shared" si="46"/>
        <v>1265</v>
      </c>
      <c r="N87" s="79">
        <f t="shared" si="46"/>
        <v>554</v>
      </c>
      <c r="O87" s="79">
        <f t="shared" si="46"/>
        <v>849</v>
      </c>
      <c r="P87" s="79">
        <f t="shared" si="46"/>
        <v>849</v>
      </c>
      <c r="Q87" s="79">
        <f t="shared" si="46"/>
        <v>551</v>
      </c>
      <c r="R87" s="79">
        <f t="shared" si="46"/>
        <v>851</v>
      </c>
      <c r="T87" s="35">
        <v>13</v>
      </c>
      <c r="U87" s="37">
        <f t="shared" si="40"/>
        <v>97.307692307692307</v>
      </c>
      <c r="V87" s="37">
        <f t="shared" si="40"/>
        <v>42.615384615384613</v>
      </c>
      <c r="W87" s="37">
        <f t="shared" si="40"/>
        <v>65.307692307692307</v>
      </c>
      <c r="X87" s="37">
        <f t="shared" si="40"/>
        <v>65.307692307692307</v>
      </c>
      <c r="Y87" s="37">
        <f t="shared" si="40"/>
        <v>42.384615384615387</v>
      </c>
      <c r="Z87" s="37">
        <f t="shared" si="40"/>
        <v>65.461538461538467</v>
      </c>
    </row>
    <row r="88" spans="2:26" x14ac:dyDescent="0.25">
      <c r="B88" s="115"/>
      <c r="C88" s="115"/>
      <c r="D88" s="115"/>
      <c r="E88" s="115"/>
      <c r="F88" s="115"/>
      <c r="I88" s="115"/>
      <c r="J88" s="115"/>
      <c r="L88" s="35">
        <v>14</v>
      </c>
      <c r="M88" s="79">
        <f t="shared" si="46"/>
        <v>1265</v>
      </c>
      <c r="N88" s="79">
        <f t="shared" si="46"/>
        <v>554</v>
      </c>
      <c r="O88" s="79">
        <f t="shared" si="46"/>
        <v>849</v>
      </c>
      <c r="P88" s="79">
        <f t="shared" si="46"/>
        <v>849</v>
      </c>
      <c r="Q88" s="79">
        <f t="shared" si="46"/>
        <v>551</v>
      </c>
      <c r="R88" s="79">
        <f t="shared" si="46"/>
        <v>851</v>
      </c>
      <c r="T88" s="35">
        <v>14</v>
      </c>
      <c r="U88" s="37">
        <f t="shared" si="40"/>
        <v>90.357142857142861</v>
      </c>
      <c r="V88" s="37">
        <f t="shared" si="40"/>
        <v>39.571428571428569</v>
      </c>
      <c r="W88" s="37">
        <f t="shared" si="40"/>
        <v>60.642857142857146</v>
      </c>
      <c r="X88" s="37">
        <f t="shared" si="40"/>
        <v>60.642857142857146</v>
      </c>
      <c r="Y88" s="37">
        <f t="shared" si="40"/>
        <v>39.357142857142854</v>
      </c>
      <c r="Z88" s="37">
        <f t="shared" si="40"/>
        <v>60.785714285714285</v>
      </c>
    </row>
    <row r="89" spans="2:26" x14ac:dyDescent="0.25">
      <c r="B89" s="115"/>
      <c r="C89" s="115"/>
      <c r="D89" s="115"/>
      <c r="E89" s="115"/>
      <c r="F89" s="115"/>
      <c r="G89" s="115"/>
      <c r="H89" s="115"/>
      <c r="I89" s="115"/>
      <c r="J89" s="115"/>
      <c r="L89" s="35">
        <v>15</v>
      </c>
      <c r="M89" s="79">
        <f t="shared" si="46"/>
        <v>1265</v>
      </c>
      <c r="N89" s="79">
        <f t="shared" si="46"/>
        <v>554</v>
      </c>
      <c r="O89" s="79">
        <f t="shared" si="46"/>
        <v>849</v>
      </c>
      <c r="P89" s="79">
        <f t="shared" si="46"/>
        <v>849</v>
      </c>
      <c r="Q89" s="79">
        <f t="shared" si="46"/>
        <v>551</v>
      </c>
      <c r="R89" s="79">
        <f t="shared" si="46"/>
        <v>851</v>
      </c>
      <c r="T89" s="35">
        <v>15</v>
      </c>
      <c r="U89" s="37">
        <f t="shared" si="40"/>
        <v>84.333333333333329</v>
      </c>
      <c r="V89" s="37">
        <f t="shared" si="40"/>
        <v>36.93333333333333</v>
      </c>
      <c r="W89" s="37">
        <f t="shared" si="40"/>
        <v>56.6</v>
      </c>
      <c r="X89" s="37">
        <f t="shared" si="40"/>
        <v>56.6</v>
      </c>
      <c r="Y89" s="37">
        <f t="shared" si="40"/>
        <v>36.733333333333334</v>
      </c>
      <c r="Z89" s="37">
        <f t="shared" si="40"/>
        <v>56.733333333333334</v>
      </c>
    </row>
    <row r="90" spans="2:26" x14ac:dyDescent="0.25">
      <c r="B90" s="115"/>
      <c r="C90" s="115"/>
      <c r="D90" s="115"/>
      <c r="E90" s="115"/>
      <c r="F90" s="115"/>
      <c r="G90" s="115"/>
      <c r="H90" s="115"/>
      <c r="I90" s="115"/>
      <c r="J90" s="115"/>
      <c r="L90" s="95">
        <v>16</v>
      </c>
      <c r="M90" s="106">
        <f t="shared" ref="M90:R90" si="49">E79</f>
        <v>1265</v>
      </c>
      <c r="N90" s="106">
        <f t="shared" si="49"/>
        <v>554</v>
      </c>
      <c r="O90" s="106">
        <f t="shared" si="49"/>
        <v>849</v>
      </c>
      <c r="P90" s="106">
        <f t="shared" si="49"/>
        <v>849</v>
      </c>
      <c r="Q90" s="106">
        <f t="shared" si="49"/>
        <v>551</v>
      </c>
      <c r="R90" s="106">
        <f t="shared" si="49"/>
        <v>851</v>
      </c>
      <c r="T90" s="95">
        <v>16</v>
      </c>
      <c r="U90" s="107">
        <f t="shared" si="40"/>
        <v>79.0625</v>
      </c>
      <c r="V90" s="107">
        <f t="shared" si="40"/>
        <v>34.625</v>
      </c>
      <c r="W90" s="107">
        <f t="shared" si="40"/>
        <v>53.0625</v>
      </c>
      <c r="X90" s="107">
        <f t="shared" si="40"/>
        <v>53.0625</v>
      </c>
      <c r="Y90" s="107">
        <f t="shared" si="40"/>
        <v>34.4375</v>
      </c>
      <c r="Z90" s="107">
        <f t="shared" si="40"/>
        <v>53.1875</v>
      </c>
    </row>
    <row r="91" spans="2:26" x14ac:dyDescent="0.25">
      <c r="B91" s="115"/>
      <c r="C91" s="115"/>
      <c r="D91" s="115"/>
      <c r="E91" s="115"/>
      <c r="F91" s="115"/>
      <c r="G91" s="115"/>
      <c r="H91" s="115"/>
      <c r="I91" s="115"/>
      <c r="J91" s="115"/>
      <c r="L91" s="35">
        <v>17</v>
      </c>
      <c r="M91" s="79">
        <f>IF(M90+M$75&gt;=M$94,M$94,M90+M$75)</f>
        <v>1413.8</v>
      </c>
      <c r="N91" s="79">
        <f t="shared" ref="N91:R93" si="50">IF(N90+N$75&gt;=N$94,N$94,N90+N$75)</f>
        <v>619.12</v>
      </c>
      <c r="O91" s="79">
        <f t="shared" si="50"/>
        <v>948.91</v>
      </c>
      <c r="P91" s="79">
        <f t="shared" si="50"/>
        <v>948.91</v>
      </c>
      <c r="Q91" s="79">
        <f t="shared" si="50"/>
        <v>615.84</v>
      </c>
      <c r="R91" s="79">
        <f t="shared" si="50"/>
        <v>951.17</v>
      </c>
      <c r="T91" s="35">
        <v>17</v>
      </c>
      <c r="U91" s="37">
        <f t="shared" si="40"/>
        <v>83.164705882352933</v>
      </c>
      <c r="V91" s="37">
        <f t="shared" si="40"/>
        <v>36.418823529411767</v>
      </c>
      <c r="W91" s="37">
        <f t="shared" si="40"/>
        <v>55.818235294117642</v>
      </c>
      <c r="X91" s="37">
        <f t="shared" si="40"/>
        <v>55.818235294117642</v>
      </c>
      <c r="Y91" s="37">
        <f t="shared" si="40"/>
        <v>36.225882352941177</v>
      </c>
      <c r="Z91" s="37">
        <f t="shared" si="40"/>
        <v>55.95117647058823</v>
      </c>
    </row>
    <row r="92" spans="2:26" x14ac:dyDescent="0.25">
      <c r="B92" s="115"/>
      <c r="C92" s="115"/>
      <c r="D92" s="115"/>
      <c r="E92" s="115"/>
      <c r="F92" s="115"/>
      <c r="G92" s="115"/>
      <c r="H92" s="115"/>
      <c r="I92" s="115"/>
      <c r="J92" s="115"/>
      <c r="L92" s="35">
        <v>18</v>
      </c>
      <c r="M92" s="79">
        <f>IF(M91+M$75&gt;=M$94,M$94,M91+M$75)</f>
        <v>1562.6</v>
      </c>
      <c r="N92" s="79">
        <f t="shared" si="50"/>
        <v>684.24</v>
      </c>
      <c r="O92" s="79">
        <f t="shared" si="50"/>
        <v>1048.82</v>
      </c>
      <c r="P92" s="79">
        <f t="shared" si="50"/>
        <v>1048.82</v>
      </c>
      <c r="Q92" s="79">
        <f t="shared" si="50"/>
        <v>680.68000000000006</v>
      </c>
      <c r="R92" s="79">
        <f t="shared" si="50"/>
        <v>1051.3399999999999</v>
      </c>
      <c r="T92" s="35">
        <v>18</v>
      </c>
      <c r="U92" s="37">
        <f t="shared" si="40"/>
        <v>86.811111111111103</v>
      </c>
      <c r="V92" s="37">
        <f t="shared" si="40"/>
        <v>38.013333333333335</v>
      </c>
      <c r="W92" s="37">
        <f t="shared" si="40"/>
        <v>58.267777777777773</v>
      </c>
      <c r="X92" s="37">
        <f t="shared" si="40"/>
        <v>58.267777777777773</v>
      </c>
      <c r="Y92" s="37">
        <f t="shared" si="40"/>
        <v>37.815555555555562</v>
      </c>
      <c r="Z92" s="37">
        <f t="shared" si="40"/>
        <v>58.407777777777774</v>
      </c>
    </row>
    <row r="93" spans="2:26" x14ac:dyDescent="0.25">
      <c r="B93" s="115"/>
      <c r="C93" s="115"/>
      <c r="D93" s="115"/>
      <c r="E93" s="115"/>
      <c r="F93" s="115"/>
      <c r="G93" s="115"/>
      <c r="H93" s="115"/>
      <c r="I93" s="115"/>
      <c r="J93" s="115"/>
      <c r="L93" s="35">
        <v>19</v>
      </c>
      <c r="M93" s="79">
        <f>IF(M92+M$75&gt;=M$94,M$94,M92+M$75)</f>
        <v>1711.3999999999999</v>
      </c>
      <c r="N93" s="79">
        <f t="shared" si="50"/>
        <v>749.36</v>
      </c>
      <c r="O93" s="79">
        <f t="shared" si="50"/>
        <v>1148.73</v>
      </c>
      <c r="P93" s="79">
        <f t="shared" si="50"/>
        <v>1148.73</v>
      </c>
      <c r="Q93" s="79">
        <f t="shared" si="50"/>
        <v>745.5200000000001</v>
      </c>
      <c r="R93" s="79">
        <f t="shared" si="50"/>
        <v>1151.51</v>
      </c>
      <c r="T93" s="35">
        <v>19</v>
      </c>
      <c r="U93" s="37">
        <f t="shared" si="40"/>
        <v>90.073684210526309</v>
      </c>
      <c r="V93" s="37">
        <f t="shared" si="40"/>
        <v>39.44</v>
      </c>
      <c r="W93" s="37">
        <f t="shared" si="40"/>
        <v>60.459473684210529</v>
      </c>
      <c r="X93" s="37">
        <f t="shared" si="40"/>
        <v>60.459473684210529</v>
      </c>
      <c r="Y93" s="37">
        <f t="shared" si="40"/>
        <v>39.237894736842108</v>
      </c>
      <c r="Z93" s="37">
        <f t="shared" si="40"/>
        <v>60.605789473684212</v>
      </c>
    </row>
    <row r="94" spans="2:26" x14ac:dyDescent="0.25">
      <c r="B94" s="115"/>
      <c r="C94" s="115"/>
      <c r="D94" s="115"/>
      <c r="E94" s="115"/>
      <c r="F94" s="115"/>
      <c r="G94" s="115"/>
      <c r="H94" s="115"/>
      <c r="I94" s="115"/>
      <c r="J94" s="115"/>
      <c r="L94" s="95">
        <v>20</v>
      </c>
      <c r="M94" s="106">
        <f t="shared" ref="M94:R94" si="51">M90+M78</f>
        <v>1786</v>
      </c>
      <c r="N94" s="106">
        <f t="shared" si="51"/>
        <v>782</v>
      </c>
      <c r="O94" s="106">
        <f t="shared" si="51"/>
        <v>1199</v>
      </c>
      <c r="P94" s="106">
        <f t="shared" si="51"/>
        <v>1199</v>
      </c>
      <c r="Q94" s="106">
        <f t="shared" si="51"/>
        <v>778</v>
      </c>
      <c r="R94" s="106">
        <f t="shared" si="51"/>
        <v>1202</v>
      </c>
      <c r="T94" s="95">
        <v>20</v>
      </c>
      <c r="U94" s="107">
        <f t="shared" si="40"/>
        <v>89.3</v>
      </c>
      <c r="V94" s="107">
        <f t="shared" si="40"/>
        <v>39.1</v>
      </c>
      <c r="W94" s="107">
        <f t="shared" si="40"/>
        <v>59.95</v>
      </c>
      <c r="X94" s="107">
        <f t="shared" si="40"/>
        <v>59.95</v>
      </c>
      <c r="Y94" s="107">
        <f t="shared" si="40"/>
        <v>38.9</v>
      </c>
      <c r="Z94" s="107">
        <f t="shared" si="40"/>
        <v>60.1</v>
      </c>
    </row>
    <row r="95" spans="2:26" x14ac:dyDescent="0.25">
      <c r="L95" s="35">
        <v>21</v>
      </c>
      <c r="M95" s="79">
        <f>IF(M94+M$75&gt;=M$98,M$98,M94+M$75)</f>
        <v>1934.8</v>
      </c>
      <c r="N95" s="79">
        <f t="shared" ref="N95:R96" si="52">IF(N94+N$75&gt;=N$98,N$98,N94+N$75)</f>
        <v>847.12</v>
      </c>
      <c r="O95" s="79">
        <f t="shared" si="52"/>
        <v>1298.9100000000001</v>
      </c>
      <c r="P95" s="79">
        <f t="shared" si="52"/>
        <v>1298.9100000000001</v>
      </c>
      <c r="Q95" s="79">
        <f t="shared" si="52"/>
        <v>842.84</v>
      </c>
      <c r="R95" s="79">
        <f t="shared" si="52"/>
        <v>1302.17</v>
      </c>
      <c r="T95" s="35">
        <v>21</v>
      </c>
      <c r="U95" s="37">
        <f t="shared" si="40"/>
        <v>92.133333333333326</v>
      </c>
      <c r="V95" s="37">
        <f t="shared" si="40"/>
        <v>40.339047619047619</v>
      </c>
      <c r="W95" s="37">
        <f t="shared" si="40"/>
        <v>61.852857142857147</v>
      </c>
      <c r="X95" s="37">
        <f t="shared" si="40"/>
        <v>61.852857142857147</v>
      </c>
      <c r="Y95" s="37">
        <f t="shared" si="40"/>
        <v>40.135238095238094</v>
      </c>
      <c r="Z95" s="37">
        <f t="shared" si="40"/>
        <v>62.008095238095244</v>
      </c>
    </row>
    <row r="96" spans="2:26" x14ac:dyDescent="0.25">
      <c r="L96" s="35">
        <v>22</v>
      </c>
      <c r="M96" s="79">
        <f>IF(M95+M$75&gt;=M$98,M$98,M95+M$75)</f>
        <v>2083.6</v>
      </c>
      <c r="N96" s="79">
        <f t="shared" si="52"/>
        <v>912.24</v>
      </c>
      <c r="O96" s="79">
        <f t="shared" si="52"/>
        <v>1398.8200000000002</v>
      </c>
      <c r="P96" s="79">
        <f t="shared" si="52"/>
        <v>1398.8200000000002</v>
      </c>
      <c r="Q96" s="79">
        <f t="shared" si="52"/>
        <v>907.68000000000006</v>
      </c>
      <c r="R96" s="79">
        <f t="shared" si="52"/>
        <v>1402.3400000000001</v>
      </c>
      <c r="T96" s="35">
        <v>22</v>
      </c>
      <c r="U96" s="37">
        <f t="shared" si="40"/>
        <v>94.709090909090904</v>
      </c>
      <c r="V96" s="37">
        <f t="shared" si="40"/>
        <v>41.465454545454548</v>
      </c>
      <c r="W96" s="37">
        <f t="shared" si="40"/>
        <v>63.582727272727283</v>
      </c>
      <c r="X96" s="37">
        <f t="shared" si="40"/>
        <v>63.582727272727283</v>
      </c>
      <c r="Y96" s="37">
        <f t="shared" si="40"/>
        <v>41.258181818181818</v>
      </c>
      <c r="Z96" s="37">
        <f t="shared" si="40"/>
        <v>63.742727272727279</v>
      </c>
    </row>
    <row r="97" spans="2:26" x14ac:dyDescent="0.25">
      <c r="L97" s="35">
        <v>23</v>
      </c>
      <c r="M97" s="79">
        <f t="shared" ref="M97:R97" si="53">ROUNDUP(IF(M96+M$75&gt;=M$98,M$98,M96+M$75),0)</f>
        <v>2232</v>
      </c>
      <c r="N97" s="79">
        <f t="shared" si="53"/>
        <v>977</v>
      </c>
      <c r="O97" s="79">
        <f t="shared" si="53"/>
        <v>1499</v>
      </c>
      <c r="P97" s="79">
        <f t="shared" si="53"/>
        <v>1499</v>
      </c>
      <c r="Q97" s="79">
        <f t="shared" si="53"/>
        <v>973</v>
      </c>
      <c r="R97" s="79">
        <f t="shared" si="53"/>
        <v>1503</v>
      </c>
      <c r="T97" s="35">
        <v>23</v>
      </c>
      <c r="U97" s="37">
        <f t="shared" si="40"/>
        <v>97.043478260869563</v>
      </c>
      <c r="V97" s="37">
        <f t="shared" si="40"/>
        <v>42.478260869565219</v>
      </c>
      <c r="W97" s="37">
        <f t="shared" si="40"/>
        <v>65.173913043478265</v>
      </c>
      <c r="X97" s="37">
        <f t="shared" si="40"/>
        <v>65.173913043478265</v>
      </c>
      <c r="Y97" s="37">
        <f t="shared" si="40"/>
        <v>42.304347826086953</v>
      </c>
      <c r="Z97" s="37">
        <f t="shared" si="40"/>
        <v>65.347826086956516</v>
      </c>
    </row>
    <row r="98" spans="2:26" x14ac:dyDescent="0.25">
      <c r="L98" s="95">
        <v>24</v>
      </c>
      <c r="M98" s="106">
        <f t="shared" ref="M98:R98" si="54">E80</f>
        <v>2232</v>
      </c>
      <c r="N98" s="106">
        <f t="shared" si="54"/>
        <v>977</v>
      </c>
      <c r="O98" s="106">
        <f t="shared" si="54"/>
        <v>1499</v>
      </c>
      <c r="P98" s="106">
        <f t="shared" si="54"/>
        <v>1499</v>
      </c>
      <c r="Q98" s="106">
        <f t="shared" si="54"/>
        <v>973</v>
      </c>
      <c r="R98" s="106">
        <f t="shared" si="54"/>
        <v>1503</v>
      </c>
      <c r="T98" s="95">
        <v>24</v>
      </c>
      <c r="U98" s="107">
        <f t="shared" si="40"/>
        <v>93</v>
      </c>
      <c r="V98" s="107">
        <f t="shared" si="40"/>
        <v>40.708333333333336</v>
      </c>
      <c r="W98" s="107">
        <f t="shared" si="40"/>
        <v>62.458333333333336</v>
      </c>
      <c r="X98" s="107">
        <f t="shared" si="40"/>
        <v>62.458333333333336</v>
      </c>
      <c r="Y98" s="107">
        <f t="shared" si="40"/>
        <v>40.541666666666664</v>
      </c>
      <c r="Z98" s="107">
        <f t="shared" si="40"/>
        <v>62.625</v>
      </c>
    </row>
    <row r="100" spans="2:26" ht="18" x14ac:dyDescent="0.25">
      <c r="B100" s="83" t="s">
        <v>44</v>
      </c>
      <c r="C100" s="116"/>
      <c r="D100" s="117"/>
      <c r="E100" s="118"/>
      <c r="F100" s="85"/>
      <c r="G100" s="85"/>
      <c r="H100" s="85"/>
      <c r="I100" s="85"/>
      <c r="J100" s="86"/>
      <c r="L100" s="87" t="str">
        <f>B100</f>
        <v>External Billing Rates - Commercial With Labor</v>
      </c>
      <c r="M100" s="88"/>
      <c r="N100" s="88"/>
      <c r="O100" s="88"/>
      <c r="P100" s="88"/>
      <c r="Q100" s="88"/>
      <c r="R100" s="88"/>
      <c r="T100" s="87" t="s">
        <v>14</v>
      </c>
      <c r="U100" s="88"/>
      <c r="V100" s="88"/>
      <c r="W100" s="88"/>
      <c r="X100" s="88"/>
      <c r="Y100" s="88"/>
      <c r="Z100" s="88"/>
    </row>
    <row r="101" spans="2:26" x14ac:dyDescent="0.25">
      <c r="B101" s="89"/>
      <c r="C101" s="90"/>
      <c r="D101" s="91" t="s">
        <v>15</v>
      </c>
      <c r="E101" s="92" t="s">
        <v>16</v>
      </c>
      <c r="F101" s="93"/>
      <c r="G101" s="93"/>
      <c r="H101" s="93"/>
      <c r="I101" s="93"/>
      <c r="J101" s="94"/>
      <c r="L101" s="95"/>
      <c r="M101" s="95" t="str">
        <f t="shared" ref="M101:R101" si="55">E18</f>
        <v>TSQA</v>
      </c>
      <c r="N101" s="95" t="str">
        <f t="shared" si="55"/>
        <v>TSQV</v>
      </c>
      <c r="O101" s="95" t="str">
        <f t="shared" si="55"/>
        <v>OT1</v>
      </c>
      <c r="P101" s="95" t="str">
        <f t="shared" si="55"/>
        <v>OT2</v>
      </c>
      <c r="Q101" s="95" t="str">
        <f t="shared" si="55"/>
        <v>QE +</v>
      </c>
      <c r="R101" s="95" t="str">
        <f t="shared" si="55"/>
        <v>Fusion</v>
      </c>
      <c r="T101" s="95"/>
      <c r="U101" s="95" t="str">
        <f t="shared" ref="U101:Z101" si="56">E18</f>
        <v>TSQA</v>
      </c>
      <c r="V101" s="95" t="str">
        <f t="shared" si="56"/>
        <v>TSQV</v>
      </c>
      <c r="W101" s="95" t="str">
        <f t="shared" si="56"/>
        <v>OT1</v>
      </c>
      <c r="X101" s="95" t="str">
        <f t="shared" si="56"/>
        <v>OT2</v>
      </c>
      <c r="Y101" s="95" t="str">
        <f t="shared" si="56"/>
        <v>QE +</v>
      </c>
      <c r="Z101" s="95" t="str">
        <f t="shared" si="56"/>
        <v>Fusion</v>
      </c>
    </row>
    <row r="102" spans="2:26" x14ac:dyDescent="0.25">
      <c r="B102" s="119"/>
      <c r="C102" s="120"/>
      <c r="D102" s="121" t="s">
        <v>19</v>
      </c>
      <c r="E102" s="121" t="str">
        <f t="shared" ref="E102:J102" si="57">E18</f>
        <v>TSQA</v>
      </c>
      <c r="F102" s="121" t="str">
        <f t="shared" si="57"/>
        <v>TSQV</v>
      </c>
      <c r="G102" s="121" t="str">
        <f t="shared" si="57"/>
        <v>OT1</v>
      </c>
      <c r="H102" s="121" t="str">
        <f t="shared" si="57"/>
        <v>OT2</v>
      </c>
      <c r="I102" s="121" t="str">
        <f t="shared" si="57"/>
        <v>QE +</v>
      </c>
      <c r="J102" s="122" t="str">
        <f t="shared" si="57"/>
        <v>Fusion</v>
      </c>
      <c r="L102" s="95" t="s">
        <v>26</v>
      </c>
      <c r="M102" s="95" t="s">
        <v>27</v>
      </c>
      <c r="N102" s="95" t="s">
        <v>27</v>
      </c>
      <c r="O102" s="95" t="s">
        <v>27</v>
      </c>
      <c r="P102" s="95" t="s">
        <v>27</v>
      </c>
      <c r="Q102" s="95" t="s">
        <v>27</v>
      </c>
      <c r="R102" s="95" t="s">
        <v>27</v>
      </c>
      <c r="T102" s="95" t="s">
        <v>26</v>
      </c>
      <c r="U102" s="95" t="s">
        <v>27</v>
      </c>
      <c r="V102" s="95" t="s">
        <v>27</v>
      </c>
      <c r="W102" s="95" t="s">
        <v>27</v>
      </c>
      <c r="X102" s="95" t="s">
        <v>27</v>
      </c>
      <c r="Y102" s="95" t="s">
        <v>27</v>
      </c>
      <c r="Z102" s="95" t="s">
        <v>27</v>
      </c>
    </row>
    <row r="103" spans="2:26" x14ac:dyDescent="0.25">
      <c r="B103" s="76"/>
      <c r="C103" s="77"/>
      <c r="D103" s="77"/>
      <c r="E103" s="123"/>
      <c r="F103" s="123"/>
      <c r="G103" s="123"/>
      <c r="H103" s="123"/>
      <c r="I103" s="124"/>
      <c r="J103" s="124"/>
      <c r="L103" s="35">
        <v>1</v>
      </c>
      <c r="M103" s="79">
        <f t="shared" ref="M103:R103" si="58">E104</f>
        <v>223.19</v>
      </c>
      <c r="N103" s="79">
        <f t="shared" si="58"/>
        <v>195.36</v>
      </c>
      <c r="O103" s="79">
        <f t="shared" si="58"/>
        <v>179.84</v>
      </c>
      <c r="P103" s="79">
        <f t="shared" si="58"/>
        <v>179.84</v>
      </c>
      <c r="Q103" s="79">
        <f t="shared" si="58"/>
        <v>197.33</v>
      </c>
      <c r="R103" s="79">
        <f t="shared" si="58"/>
        <v>282.52999999999997</v>
      </c>
      <c r="T103" s="35">
        <v>1</v>
      </c>
      <c r="U103" s="37">
        <f t="shared" ref="U103:Z126" si="59">M103/$T103</f>
        <v>223.19</v>
      </c>
      <c r="V103" s="37">
        <f t="shared" si="59"/>
        <v>195.36</v>
      </c>
      <c r="W103" s="37">
        <f t="shared" si="59"/>
        <v>179.84</v>
      </c>
      <c r="X103" s="37">
        <f t="shared" si="59"/>
        <v>179.84</v>
      </c>
      <c r="Y103" s="37">
        <f t="shared" si="59"/>
        <v>197.33</v>
      </c>
      <c r="Z103" s="37">
        <f t="shared" si="59"/>
        <v>282.52999999999997</v>
      </c>
    </row>
    <row r="104" spans="2:26" x14ac:dyDescent="0.25">
      <c r="B104" s="38" t="s">
        <v>28</v>
      </c>
      <c r="C104" s="125" t="str">
        <f>C20</f>
        <v>Hourly Rate</v>
      </c>
      <c r="D104" s="38">
        <v>1</v>
      </c>
      <c r="E104" s="105">
        <v>223.19</v>
      </c>
      <c r="F104" s="105">
        <v>195.36</v>
      </c>
      <c r="G104" s="105">
        <v>179.84</v>
      </c>
      <c r="H104" s="105">
        <v>179.84</v>
      </c>
      <c r="I104" s="105">
        <v>197.33</v>
      </c>
      <c r="J104" s="105">
        <v>282.52999999999997</v>
      </c>
      <c r="L104" s="35">
        <v>2</v>
      </c>
      <c r="M104" s="79">
        <f>$L104*M$103</f>
        <v>446.38</v>
      </c>
      <c r="N104" s="79">
        <f t="shared" ref="N104:R105" si="60">$L104*N$103</f>
        <v>390.72</v>
      </c>
      <c r="O104" s="79">
        <f t="shared" si="60"/>
        <v>359.68</v>
      </c>
      <c r="P104" s="79">
        <f t="shared" si="60"/>
        <v>359.68</v>
      </c>
      <c r="Q104" s="79">
        <f t="shared" si="60"/>
        <v>394.66</v>
      </c>
      <c r="R104" s="79">
        <f t="shared" si="60"/>
        <v>565.05999999999995</v>
      </c>
      <c r="T104" s="35">
        <v>2</v>
      </c>
      <c r="U104" s="37">
        <f t="shared" si="59"/>
        <v>223.19</v>
      </c>
      <c r="V104" s="37">
        <f t="shared" si="59"/>
        <v>195.36</v>
      </c>
      <c r="W104" s="37">
        <f t="shared" si="59"/>
        <v>179.84</v>
      </c>
      <c r="X104" s="37">
        <f t="shared" si="59"/>
        <v>179.84</v>
      </c>
      <c r="Y104" s="37">
        <f t="shared" si="59"/>
        <v>197.33</v>
      </c>
      <c r="Z104" s="37">
        <f t="shared" si="59"/>
        <v>282.52999999999997</v>
      </c>
    </row>
    <row r="105" spans="2:26" x14ac:dyDescent="0.25">
      <c r="B105" s="38" t="s">
        <v>30</v>
      </c>
      <c r="C105" s="125" t="str">
        <f>C21</f>
        <v>Half Day block (9am-1pm or 1pm-5pm) 4hrs</v>
      </c>
      <c r="D105" s="38">
        <v>4</v>
      </c>
      <c r="E105" s="105">
        <v>781</v>
      </c>
      <c r="F105" s="105">
        <v>684</v>
      </c>
      <c r="G105" s="105">
        <v>629</v>
      </c>
      <c r="H105" s="105">
        <v>629</v>
      </c>
      <c r="I105" s="105">
        <v>691</v>
      </c>
      <c r="J105" s="105">
        <v>989</v>
      </c>
      <c r="L105" s="35">
        <v>3</v>
      </c>
      <c r="M105" s="79">
        <f>$L105*M$103</f>
        <v>669.56999999999994</v>
      </c>
      <c r="N105" s="79">
        <f t="shared" si="60"/>
        <v>586.08000000000004</v>
      </c>
      <c r="O105" s="79">
        <f t="shared" si="60"/>
        <v>539.52</v>
      </c>
      <c r="P105" s="79">
        <f t="shared" si="60"/>
        <v>539.52</v>
      </c>
      <c r="Q105" s="79">
        <f t="shared" si="60"/>
        <v>591.99</v>
      </c>
      <c r="R105" s="79">
        <f t="shared" si="60"/>
        <v>847.58999999999992</v>
      </c>
      <c r="T105" s="35">
        <v>3</v>
      </c>
      <c r="U105" s="37">
        <f t="shared" si="59"/>
        <v>223.18999999999997</v>
      </c>
      <c r="V105" s="37">
        <f t="shared" si="59"/>
        <v>195.36</v>
      </c>
      <c r="W105" s="37">
        <f t="shared" si="59"/>
        <v>179.84</v>
      </c>
      <c r="X105" s="37">
        <f t="shared" si="59"/>
        <v>179.84</v>
      </c>
      <c r="Y105" s="37">
        <f t="shared" si="59"/>
        <v>197.33</v>
      </c>
      <c r="Z105" s="37">
        <f t="shared" si="59"/>
        <v>282.52999999999997</v>
      </c>
    </row>
    <row r="106" spans="2:26" x14ac:dyDescent="0.25">
      <c r="B106" s="38" t="s">
        <v>32</v>
      </c>
      <c r="C106" s="125" t="str">
        <f>C22</f>
        <v>Whole Day block (9am-5pm) 8 hrs</v>
      </c>
      <c r="D106" s="38">
        <v>8</v>
      </c>
      <c r="E106" s="105">
        <v>1451</v>
      </c>
      <c r="F106" s="105">
        <v>1270</v>
      </c>
      <c r="G106" s="105">
        <v>1169</v>
      </c>
      <c r="H106" s="105">
        <v>1169</v>
      </c>
      <c r="I106" s="105">
        <v>1283</v>
      </c>
      <c r="J106" s="105">
        <v>1836</v>
      </c>
      <c r="L106" s="95">
        <v>4</v>
      </c>
      <c r="M106" s="106">
        <f t="shared" ref="M106:R106" si="61">E105</f>
        <v>781</v>
      </c>
      <c r="N106" s="106">
        <f t="shared" si="61"/>
        <v>684</v>
      </c>
      <c r="O106" s="106">
        <f t="shared" si="61"/>
        <v>629</v>
      </c>
      <c r="P106" s="106">
        <f t="shared" si="61"/>
        <v>629</v>
      </c>
      <c r="Q106" s="106">
        <f t="shared" si="61"/>
        <v>691</v>
      </c>
      <c r="R106" s="106">
        <f t="shared" si="61"/>
        <v>989</v>
      </c>
      <c r="T106" s="95">
        <v>4</v>
      </c>
      <c r="U106" s="107">
        <f t="shared" si="59"/>
        <v>195.25</v>
      </c>
      <c r="V106" s="107">
        <f t="shared" si="59"/>
        <v>171</v>
      </c>
      <c r="W106" s="107">
        <f t="shared" si="59"/>
        <v>157.25</v>
      </c>
      <c r="X106" s="107">
        <f t="shared" si="59"/>
        <v>157.25</v>
      </c>
      <c r="Y106" s="107">
        <f t="shared" si="59"/>
        <v>172.75</v>
      </c>
      <c r="Z106" s="107">
        <f t="shared" si="59"/>
        <v>247.25</v>
      </c>
    </row>
    <row r="107" spans="2:26" x14ac:dyDescent="0.25">
      <c r="B107" s="108" t="s">
        <v>34</v>
      </c>
      <c r="C107" s="125" t="str">
        <f>C23</f>
        <v>Over Night block (5pm-9am) 16 hrs</v>
      </c>
      <c r="D107" s="38">
        <v>16</v>
      </c>
      <c r="E107" s="105">
        <v>1897</v>
      </c>
      <c r="F107" s="105">
        <v>1661</v>
      </c>
      <c r="G107" s="105">
        <v>1529</v>
      </c>
      <c r="H107" s="105">
        <v>1529</v>
      </c>
      <c r="I107" s="105">
        <v>1677</v>
      </c>
      <c r="J107" s="105">
        <v>2402</v>
      </c>
      <c r="L107" s="35">
        <v>5</v>
      </c>
      <c r="M107" s="79">
        <f>IF(M106+M$103&gt;=M$110,M$110,M106+M$103)</f>
        <v>1004.19</v>
      </c>
      <c r="N107" s="79">
        <f t="shared" ref="N107:R109" si="62">IF(N106+N$103&gt;=N$110,N$110,N106+N$103)</f>
        <v>879.36</v>
      </c>
      <c r="O107" s="79">
        <f t="shared" si="62"/>
        <v>808.84</v>
      </c>
      <c r="P107" s="79">
        <f t="shared" si="62"/>
        <v>808.84</v>
      </c>
      <c r="Q107" s="79">
        <f t="shared" si="62"/>
        <v>888.33</v>
      </c>
      <c r="R107" s="79">
        <f t="shared" si="62"/>
        <v>1271.53</v>
      </c>
      <c r="T107" s="35">
        <v>5</v>
      </c>
      <c r="U107" s="37">
        <f t="shared" si="59"/>
        <v>200.83800000000002</v>
      </c>
      <c r="V107" s="37">
        <f t="shared" si="59"/>
        <v>175.87200000000001</v>
      </c>
      <c r="W107" s="37">
        <f t="shared" si="59"/>
        <v>161.768</v>
      </c>
      <c r="X107" s="37">
        <f t="shared" si="59"/>
        <v>161.768</v>
      </c>
      <c r="Y107" s="37">
        <f t="shared" si="59"/>
        <v>177.666</v>
      </c>
      <c r="Z107" s="37">
        <f t="shared" si="59"/>
        <v>254.30599999999998</v>
      </c>
    </row>
    <row r="108" spans="2:26" x14ac:dyDescent="0.25">
      <c r="B108" s="38" t="s">
        <v>36</v>
      </c>
      <c r="C108" s="125" t="str">
        <f>C24</f>
        <v>consecutive 24hr block (9am-9am)</v>
      </c>
      <c r="D108" s="109">
        <v>24</v>
      </c>
      <c r="E108" s="105">
        <v>3348</v>
      </c>
      <c r="F108" s="105">
        <v>2930</v>
      </c>
      <c r="G108" s="105">
        <v>2698</v>
      </c>
      <c r="H108" s="105">
        <v>2698</v>
      </c>
      <c r="I108" s="105">
        <v>2960</v>
      </c>
      <c r="J108" s="105">
        <v>4238</v>
      </c>
      <c r="L108" s="35">
        <v>6</v>
      </c>
      <c r="M108" s="79">
        <f>IF(M107+M$103&gt;=M$110,M$110,M107+M$103)</f>
        <v>1227.3800000000001</v>
      </c>
      <c r="N108" s="79">
        <f t="shared" si="62"/>
        <v>1074.72</v>
      </c>
      <c r="O108" s="79">
        <f t="shared" si="62"/>
        <v>988.68000000000006</v>
      </c>
      <c r="P108" s="79">
        <f t="shared" si="62"/>
        <v>988.68000000000006</v>
      </c>
      <c r="Q108" s="79">
        <f t="shared" si="62"/>
        <v>1085.6600000000001</v>
      </c>
      <c r="R108" s="79">
        <f t="shared" si="62"/>
        <v>1554.06</v>
      </c>
      <c r="T108" s="35">
        <v>6</v>
      </c>
      <c r="U108" s="37">
        <f t="shared" si="59"/>
        <v>204.56333333333336</v>
      </c>
      <c r="V108" s="37">
        <f t="shared" si="59"/>
        <v>179.12</v>
      </c>
      <c r="W108" s="37">
        <f t="shared" si="59"/>
        <v>164.78</v>
      </c>
      <c r="X108" s="37">
        <f t="shared" si="59"/>
        <v>164.78</v>
      </c>
      <c r="Y108" s="37">
        <f t="shared" si="59"/>
        <v>180.94333333333336</v>
      </c>
      <c r="Z108" s="37">
        <f t="shared" si="59"/>
        <v>259.01</v>
      </c>
    </row>
    <row r="109" spans="2:26" x14ac:dyDescent="0.25">
      <c r="B109" s="47"/>
      <c r="C109" s="48"/>
      <c r="D109" s="47"/>
      <c r="E109" s="81"/>
      <c r="F109" s="81"/>
      <c r="G109" s="81"/>
      <c r="H109" s="81"/>
      <c r="I109" s="81"/>
      <c r="J109" s="81"/>
      <c r="L109" s="35">
        <v>7</v>
      </c>
      <c r="M109" s="79">
        <f>IF(M108+M$103&gt;=M$110,M$110,M108+M$103)</f>
        <v>1450.5700000000002</v>
      </c>
      <c r="N109" s="79">
        <f t="shared" si="62"/>
        <v>1270</v>
      </c>
      <c r="O109" s="79">
        <f t="shared" si="62"/>
        <v>1168.52</v>
      </c>
      <c r="P109" s="79">
        <f t="shared" si="62"/>
        <v>1168.52</v>
      </c>
      <c r="Q109" s="79">
        <f t="shared" si="62"/>
        <v>1282.99</v>
      </c>
      <c r="R109" s="79">
        <f t="shared" si="62"/>
        <v>1836</v>
      </c>
      <c r="T109" s="35">
        <v>7</v>
      </c>
      <c r="U109" s="37">
        <f t="shared" si="59"/>
        <v>207.22428571428574</v>
      </c>
      <c r="V109" s="37">
        <f t="shared" si="59"/>
        <v>181.42857142857142</v>
      </c>
      <c r="W109" s="37">
        <f t="shared" si="59"/>
        <v>166.93142857142857</v>
      </c>
      <c r="X109" s="37">
        <f t="shared" si="59"/>
        <v>166.93142857142857</v>
      </c>
      <c r="Y109" s="37">
        <f t="shared" si="59"/>
        <v>183.28428571428572</v>
      </c>
      <c r="Z109" s="37">
        <f t="shared" si="59"/>
        <v>262.28571428571428</v>
      </c>
    </row>
    <row r="110" spans="2:26" ht="15.75" x14ac:dyDescent="0.25">
      <c r="B110" s="47"/>
      <c r="C110" s="50" t="s">
        <v>38</v>
      </c>
      <c r="D110" s="51">
        <v>24</v>
      </c>
      <c r="E110" s="111"/>
      <c r="F110" s="81"/>
      <c r="G110" s="81"/>
      <c r="H110" s="81"/>
      <c r="I110" s="81"/>
      <c r="J110" s="81"/>
      <c r="L110" s="95">
        <v>8</v>
      </c>
      <c r="M110" s="106">
        <f t="shared" ref="M110:R110" si="63">E106</f>
        <v>1451</v>
      </c>
      <c r="N110" s="106">
        <f t="shared" si="63"/>
        <v>1270</v>
      </c>
      <c r="O110" s="106">
        <f t="shared" si="63"/>
        <v>1169</v>
      </c>
      <c r="P110" s="106">
        <f t="shared" si="63"/>
        <v>1169</v>
      </c>
      <c r="Q110" s="106">
        <f t="shared" si="63"/>
        <v>1283</v>
      </c>
      <c r="R110" s="106">
        <f t="shared" si="63"/>
        <v>1836</v>
      </c>
      <c r="T110" s="95">
        <v>8</v>
      </c>
      <c r="U110" s="107">
        <f t="shared" si="59"/>
        <v>181.375</v>
      </c>
      <c r="V110" s="107">
        <f t="shared" si="59"/>
        <v>158.75</v>
      </c>
      <c r="W110" s="107">
        <f t="shared" si="59"/>
        <v>146.125</v>
      </c>
      <c r="X110" s="107">
        <f t="shared" si="59"/>
        <v>146.125</v>
      </c>
      <c r="Y110" s="107">
        <f t="shared" si="59"/>
        <v>160.375</v>
      </c>
      <c r="Z110" s="107">
        <f t="shared" si="59"/>
        <v>229.5</v>
      </c>
    </row>
    <row r="111" spans="2:26" x14ac:dyDescent="0.25">
      <c r="B111" s="47"/>
      <c r="C111" s="53" t="s">
        <v>39</v>
      </c>
      <c r="D111" s="54">
        <f>ROUNDDOWN(D110/24,0)</f>
        <v>1</v>
      </c>
      <c r="E111" s="112">
        <f t="shared" ref="E111:J111" si="64">(ROUNDDOWN($D110/24,0))*E108</f>
        <v>3348</v>
      </c>
      <c r="F111" s="112">
        <f t="shared" si="64"/>
        <v>2930</v>
      </c>
      <c r="G111" s="112">
        <f t="shared" si="64"/>
        <v>2698</v>
      </c>
      <c r="H111" s="112">
        <f t="shared" si="64"/>
        <v>2698</v>
      </c>
      <c r="I111" s="112">
        <f t="shared" si="64"/>
        <v>2960</v>
      </c>
      <c r="J111" s="112">
        <f t="shared" si="64"/>
        <v>4238</v>
      </c>
      <c r="L111" s="35">
        <v>9</v>
      </c>
      <c r="M111" s="79">
        <f t="shared" ref="M111:R117" si="65">IF(M110+M$103&gt;=M$118,M$118,M110+M$103)</f>
        <v>1674.19</v>
      </c>
      <c r="N111" s="79">
        <f t="shared" si="65"/>
        <v>1465.3600000000001</v>
      </c>
      <c r="O111" s="79">
        <f t="shared" si="65"/>
        <v>1348.84</v>
      </c>
      <c r="P111" s="79">
        <f t="shared" si="65"/>
        <v>1348.84</v>
      </c>
      <c r="Q111" s="79">
        <f t="shared" si="65"/>
        <v>1480.33</v>
      </c>
      <c r="R111" s="79">
        <f t="shared" si="65"/>
        <v>2118.5299999999997</v>
      </c>
      <c r="T111" s="35">
        <v>9</v>
      </c>
      <c r="U111" s="37">
        <f t="shared" si="59"/>
        <v>186.02111111111111</v>
      </c>
      <c r="V111" s="37">
        <f t="shared" si="59"/>
        <v>162.81777777777779</v>
      </c>
      <c r="W111" s="37">
        <f t="shared" si="59"/>
        <v>149.87111111111111</v>
      </c>
      <c r="X111" s="37">
        <f t="shared" si="59"/>
        <v>149.87111111111111</v>
      </c>
      <c r="Y111" s="37">
        <f t="shared" si="59"/>
        <v>164.48111111111109</v>
      </c>
      <c r="Z111" s="37">
        <f t="shared" si="59"/>
        <v>235.39222222222219</v>
      </c>
    </row>
    <row r="112" spans="2:26" ht="15.75" thickBot="1" x14ac:dyDescent="0.3">
      <c r="B112" s="47"/>
      <c r="C112" s="56" t="s">
        <v>40</v>
      </c>
      <c r="D112" s="57">
        <f>D110-(ROUNDDOWN(D110/24,0)*24)</f>
        <v>0</v>
      </c>
      <c r="E112" s="113">
        <f t="shared" ref="E112:J112" si="66">IF($D112=$L103,M103,0)+IF($D112=$L104,M104,0)+IF($D112=$L105,M105,0)+IF($D112=$L106,M106,0)+IF($D112=$L107,M107,0)+IF($D112=$L108,M108,0)+IF($D112=$L109,M109,0)+IF($D112=$L110,M110,0)+IF($D112=$L111,M111,0)+IF($D112=$L112,M112,0)+IF($D112=$L113,M113,0)+IF($D112=$L114,M114,0)+IF($D112=$L115,M115,0)+IF($D112=$L116,M116,0)+IF($D112=$L117,M117,0)+IF($D112=$L118,M118,0)+IF($D112=$L119,M119,0)+IF($D112=$L120,M120,0)+IF($D112=$L121,M121,0)+IF($D112=$L122,M122,0)+IF($D112=$L123,M123,0)+IF($D112=$L124,M124,0)+IF($D112=$L125,M125,0)</f>
        <v>0</v>
      </c>
      <c r="F112" s="113">
        <f t="shared" si="66"/>
        <v>0</v>
      </c>
      <c r="G112" s="113">
        <f t="shared" si="66"/>
        <v>0</v>
      </c>
      <c r="H112" s="113">
        <f t="shared" si="66"/>
        <v>0</v>
      </c>
      <c r="I112" s="113">
        <f t="shared" si="66"/>
        <v>0</v>
      </c>
      <c r="J112" s="113">
        <f t="shared" si="66"/>
        <v>0</v>
      </c>
      <c r="L112" s="35">
        <v>10</v>
      </c>
      <c r="M112" s="79">
        <f t="shared" si="65"/>
        <v>1897</v>
      </c>
      <c r="N112" s="79">
        <f t="shared" si="65"/>
        <v>1660.7200000000003</v>
      </c>
      <c r="O112" s="79">
        <f t="shared" si="65"/>
        <v>1528.6799999999998</v>
      </c>
      <c r="P112" s="79">
        <f t="shared" si="65"/>
        <v>1528.6799999999998</v>
      </c>
      <c r="Q112" s="79">
        <f t="shared" si="65"/>
        <v>1677</v>
      </c>
      <c r="R112" s="79">
        <f t="shared" si="65"/>
        <v>2401.0599999999995</v>
      </c>
      <c r="T112" s="35">
        <v>10</v>
      </c>
      <c r="U112" s="37">
        <f t="shared" si="59"/>
        <v>189.7</v>
      </c>
      <c r="V112" s="37">
        <f t="shared" si="59"/>
        <v>166.07200000000003</v>
      </c>
      <c r="W112" s="37">
        <f t="shared" si="59"/>
        <v>152.86799999999999</v>
      </c>
      <c r="X112" s="37">
        <f t="shared" si="59"/>
        <v>152.86799999999999</v>
      </c>
      <c r="Y112" s="37">
        <f t="shared" si="59"/>
        <v>167.7</v>
      </c>
      <c r="Z112" s="37">
        <f t="shared" si="59"/>
        <v>240.10599999999994</v>
      </c>
    </row>
    <row r="113" spans="2:26" ht="15.75" thickBot="1" x14ac:dyDescent="0.3">
      <c r="B113" s="47"/>
      <c r="C113" s="59" t="s">
        <v>41</v>
      </c>
      <c r="D113" s="60"/>
      <c r="E113" s="114">
        <f t="shared" ref="E113:J113" si="67">E111+E112</f>
        <v>3348</v>
      </c>
      <c r="F113" s="114">
        <f t="shared" si="67"/>
        <v>2930</v>
      </c>
      <c r="G113" s="114">
        <f t="shared" si="67"/>
        <v>2698</v>
      </c>
      <c r="H113" s="114">
        <f t="shared" si="67"/>
        <v>2698</v>
      </c>
      <c r="I113" s="114">
        <f t="shared" si="67"/>
        <v>2960</v>
      </c>
      <c r="J113" s="114">
        <f t="shared" si="67"/>
        <v>4238</v>
      </c>
      <c r="L113" s="35">
        <v>11</v>
      </c>
      <c r="M113" s="79">
        <f t="shared" si="65"/>
        <v>1897</v>
      </c>
      <c r="N113" s="79">
        <f t="shared" si="65"/>
        <v>1661</v>
      </c>
      <c r="O113" s="79">
        <f t="shared" si="65"/>
        <v>1529</v>
      </c>
      <c r="P113" s="79">
        <f t="shared" si="65"/>
        <v>1529</v>
      </c>
      <c r="Q113" s="79">
        <f t="shared" si="65"/>
        <v>1677</v>
      </c>
      <c r="R113" s="79">
        <f t="shared" si="65"/>
        <v>2402</v>
      </c>
      <c r="T113" s="35">
        <v>11</v>
      </c>
      <c r="U113" s="37">
        <f t="shared" si="59"/>
        <v>172.45454545454547</v>
      </c>
      <c r="V113" s="37">
        <f t="shared" si="59"/>
        <v>151</v>
      </c>
      <c r="W113" s="37">
        <f t="shared" si="59"/>
        <v>139</v>
      </c>
      <c r="X113" s="37">
        <f t="shared" si="59"/>
        <v>139</v>
      </c>
      <c r="Y113" s="37">
        <f t="shared" si="59"/>
        <v>152.45454545454547</v>
      </c>
      <c r="Z113" s="37">
        <f t="shared" si="59"/>
        <v>218.36363636363637</v>
      </c>
    </row>
    <row r="114" spans="2:26" ht="15.75" thickTop="1" x14ac:dyDescent="0.25">
      <c r="B114" s="47"/>
      <c r="C114" s="48"/>
      <c r="D114" s="47"/>
      <c r="E114" s="62"/>
      <c r="F114" s="62"/>
      <c r="G114" s="62"/>
      <c r="H114" s="62"/>
      <c r="I114" s="62"/>
      <c r="J114" s="62"/>
      <c r="L114" s="35">
        <v>12</v>
      </c>
      <c r="M114" s="79">
        <f t="shared" si="65"/>
        <v>1897</v>
      </c>
      <c r="N114" s="79">
        <f t="shared" si="65"/>
        <v>1661</v>
      </c>
      <c r="O114" s="79">
        <f t="shared" si="65"/>
        <v>1529</v>
      </c>
      <c r="P114" s="79">
        <f t="shared" si="65"/>
        <v>1529</v>
      </c>
      <c r="Q114" s="79">
        <f t="shared" si="65"/>
        <v>1677</v>
      </c>
      <c r="R114" s="79">
        <f t="shared" si="65"/>
        <v>2402</v>
      </c>
      <c r="T114" s="35">
        <v>12</v>
      </c>
      <c r="U114" s="37">
        <f t="shared" si="59"/>
        <v>158.08333333333334</v>
      </c>
      <c r="V114" s="37">
        <f t="shared" si="59"/>
        <v>138.41666666666666</v>
      </c>
      <c r="W114" s="37">
        <f t="shared" si="59"/>
        <v>127.41666666666667</v>
      </c>
      <c r="X114" s="37">
        <f t="shared" si="59"/>
        <v>127.41666666666667</v>
      </c>
      <c r="Y114" s="37">
        <f t="shared" si="59"/>
        <v>139.75</v>
      </c>
      <c r="Z114" s="37">
        <f t="shared" si="59"/>
        <v>200.16666666666666</v>
      </c>
    </row>
    <row r="115" spans="2:26" x14ac:dyDescent="0.25">
      <c r="B115" s="47"/>
      <c r="C115" s="48"/>
      <c r="D115" s="47"/>
      <c r="E115" s="62"/>
      <c r="F115" s="62"/>
      <c r="I115" s="62"/>
      <c r="J115" s="62"/>
      <c r="L115" s="35">
        <v>13</v>
      </c>
      <c r="M115" s="79">
        <f t="shared" si="65"/>
        <v>1897</v>
      </c>
      <c r="N115" s="79">
        <f t="shared" si="65"/>
        <v>1661</v>
      </c>
      <c r="O115" s="79">
        <f t="shared" si="65"/>
        <v>1529</v>
      </c>
      <c r="P115" s="79">
        <f t="shared" si="65"/>
        <v>1529</v>
      </c>
      <c r="Q115" s="79">
        <f t="shared" si="65"/>
        <v>1677</v>
      </c>
      <c r="R115" s="79">
        <f t="shared" si="65"/>
        <v>2402</v>
      </c>
      <c r="T115" s="35">
        <v>13</v>
      </c>
      <c r="U115" s="37">
        <f t="shared" si="59"/>
        <v>145.92307692307693</v>
      </c>
      <c r="V115" s="37">
        <f t="shared" si="59"/>
        <v>127.76923076923077</v>
      </c>
      <c r="W115" s="37">
        <f t="shared" si="59"/>
        <v>117.61538461538461</v>
      </c>
      <c r="X115" s="37">
        <f t="shared" si="59"/>
        <v>117.61538461538461</v>
      </c>
      <c r="Y115" s="37">
        <f t="shared" si="59"/>
        <v>129</v>
      </c>
      <c r="Z115" s="37">
        <f t="shared" si="59"/>
        <v>184.76923076923077</v>
      </c>
    </row>
    <row r="116" spans="2:26" x14ac:dyDescent="0.25">
      <c r="B116" s="66"/>
      <c r="C116" s="66"/>
      <c r="D116" s="66"/>
      <c r="E116" s="67"/>
      <c r="F116" s="67"/>
      <c r="I116" s="67"/>
      <c r="K116" s="7"/>
      <c r="L116" s="35">
        <v>14</v>
      </c>
      <c r="M116" s="79">
        <f t="shared" si="65"/>
        <v>1897</v>
      </c>
      <c r="N116" s="79">
        <f t="shared" si="65"/>
        <v>1661</v>
      </c>
      <c r="O116" s="79">
        <f t="shared" si="65"/>
        <v>1529</v>
      </c>
      <c r="P116" s="79">
        <f t="shared" si="65"/>
        <v>1529</v>
      </c>
      <c r="Q116" s="79">
        <f t="shared" si="65"/>
        <v>1677</v>
      </c>
      <c r="R116" s="79">
        <f t="shared" si="65"/>
        <v>2402</v>
      </c>
      <c r="S116" s="68"/>
      <c r="T116" s="35">
        <v>14</v>
      </c>
      <c r="U116" s="37">
        <f t="shared" si="59"/>
        <v>135.5</v>
      </c>
      <c r="V116" s="37">
        <f t="shared" si="59"/>
        <v>118.64285714285714</v>
      </c>
      <c r="W116" s="37">
        <f t="shared" si="59"/>
        <v>109.21428571428571</v>
      </c>
      <c r="X116" s="37">
        <f t="shared" si="59"/>
        <v>109.21428571428571</v>
      </c>
      <c r="Y116" s="37">
        <f t="shared" si="59"/>
        <v>119.78571428571429</v>
      </c>
      <c r="Z116" s="37">
        <f t="shared" si="59"/>
        <v>171.57142857142858</v>
      </c>
    </row>
    <row r="117" spans="2:26" x14ac:dyDescent="0.25">
      <c r="L117" s="35">
        <v>15</v>
      </c>
      <c r="M117" s="79">
        <f t="shared" si="65"/>
        <v>1897</v>
      </c>
      <c r="N117" s="79">
        <f t="shared" si="65"/>
        <v>1661</v>
      </c>
      <c r="O117" s="79">
        <f t="shared" si="65"/>
        <v>1529</v>
      </c>
      <c r="P117" s="79">
        <f t="shared" si="65"/>
        <v>1529</v>
      </c>
      <c r="Q117" s="79">
        <f t="shared" si="65"/>
        <v>1677</v>
      </c>
      <c r="R117" s="79">
        <f t="shared" si="65"/>
        <v>2402</v>
      </c>
      <c r="T117" s="35">
        <v>15</v>
      </c>
      <c r="U117" s="37">
        <f t="shared" si="59"/>
        <v>126.46666666666667</v>
      </c>
      <c r="V117" s="37">
        <f t="shared" si="59"/>
        <v>110.73333333333333</v>
      </c>
      <c r="W117" s="37">
        <f t="shared" si="59"/>
        <v>101.93333333333334</v>
      </c>
      <c r="X117" s="37">
        <f t="shared" si="59"/>
        <v>101.93333333333334</v>
      </c>
      <c r="Y117" s="37">
        <f t="shared" si="59"/>
        <v>111.8</v>
      </c>
      <c r="Z117" s="37">
        <f t="shared" si="59"/>
        <v>160.13333333333333</v>
      </c>
    </row>
    <row r="118" spans="2:26" x14ac:dyDescent="0.25">
      <c r="L118" s="95">
        <v>16</v>
      </c>
      <c r="M118" s="106">
        <f t="shared" ref="M118:R118" si="68">E107</f>
        <v>1897</v>
      </c>
      <c r="N118" s="106">
        <f t="shared" si="68"/>
        <v>1661</v>
      </c>
      <c r="O118" s="106">
        <f t="shared" si="68"/>
        <v>1529</v>
      </c>
      <c r="P118" s="106">
        <f t="shared" si="68"/>
        <v>1529</v>
      </c>
      <c r="Q118" s="106">
        <f t="shared" si="68"/>
        <v>1677</v>
      </c>
      <c r="R118" s="106">
        <f t="shared" si="68"/>
        <v>2402</v>
      </c>
      <c r="T118" s="95">
        <v>16</v>
      </c>
      <c r="U118" s="107">
        <f t="shared" si="59"/>
        <v>118.5625</v>
      </c>
      <c r="V118" s="107">
        <f t="shared" si="59"/>
        <v>103.8125</v>
      </c>
      <c r="W118" s="107">
        <f t="shared" si="59"/>
        <v>95.5625</v>
      </c>
      <c r="X118" s="107">
        <f t="shared" si="59"/>
        <v>95.5625</v>
      </c>
      <c r="Y118" s="107">
        <f t="shared" si="59"/>
        <v>104.8125</v>
      </c>
      <c r="Z118" s="107">
        <f t="shared" si="59"/>
        <v>150.125</v>
      </c>
    </row>
    <row r="119" spans="2:26" x14ac:dyDescent="0.25">
      <c r="L119" s="35">
        <v>17</v>
      </c>
      <c r="M119" s="79">
        <f>IF(M118+M$103&gt;=M$122,M$122,M118+M$103)</f>
        <v>2120.19</v>
      </c>
      <c r="N119" s="79">
        <f t="shared" ref="N119:R121" si="69">IF(N118+N$103&gt;=N$122,N$122,N118+N$103)</f>
        <v>1856.3600000000001</v>
      </c>
      <c r="O119" s="79">
        <f t="shared" si="69"/>
        <v>1708.84</v>
      </c>
      <c r="P119" s="79">
        <f t="shared" si="69"/>
        <v>1708.84</v>
      </c>
      <c r="Q119" s="79">
        <f t="shared" si="69"/>
        <v>1874.33</v>
      </c>
      <c r="R119" s="79">
        <f t="shared" si="69"/>
        <v>2684.5299999999997</v>
      </c>
      <c r="T119" s="35">
        <v>17</v>
      </c>
      <c r="U119" s="37">
        <f t="shared" si="59"/>
        <v>124.71705882352941</v>
      </c>
      <c r="V119" s="37">
        <f t="shared" si="59"/>
        <v>109.19764705882353</v>
      </c>
      <c r="W119" s="37">
        <f t="shared" si="59"/>
        <v>100.52</v>
      </c>
      <c r="X119" s="37">
        <f t="shared" si="59"/>
        <v>100.52</v>
      </c>
      <c r="Y119" s="37">
        <f t="shared" si="59"/>
        <v>110.25470588235294</v>
      </c>
      <c r="Z119" s="37">
        <f t="shared" si="59"/>
        <v>157.9135294117647</v>
      </c>
    </row>
    <row r="120" spans="2:26" x14ac:dyDescent="0.25">
      <c r="L120" s="35">
        <v>18</v>
      </c>
      <c r="M120" s="79">
        <f>IF(M119+M$103&gt;=M$122,M$122,M119+M$103)</f>
        <v>2343.38</v>
      </c>
      <c r="N120" s="79">
        <f t="shared" si="69"/>
        <v>2051.7200000000003</v>
      </c>
      <c r="O120" s="79">
        <f t="shared" si="69"/>
        <v>1888.6799999999998</v>
      </c>
      <c r="P120" s="79">
        <f t="shared" si="69"/>
        <v>1888.6799999999998</v>
      </c>
      <c r="Q120" s="79">
        <f t="shared" si="69"/>
        <v>2071.66</v>
      </c>
      <c r="R120" s="79">
        <f t="shared" si="69"/>
        <v>2967.0599999999995</v>
      </c>
      <c r="T120" s="35">
        <v>18</v>
      </c>
      <c r="U120" s="37">
        <f t="shared" si="59"/>
        <v>130.1877777777778</v>
      </c>
      <c r="V120" s="37">
        <f t="shared" si="59"/>
        <v>113.98444444444446</v>
      </c>
      <c r="W120" s="37">
        <f t="shared" si="59"/>
        <v>104.92666666666666</v>
      </c>
      <c r="X120" s="37">
        <f t="shared" si="59"/>
        <v>104.92666666666666</v>
      </c>
      <c r="Y120" s="37">
        <f t="shared" si="59"/>
        <v>115.09222222222222</v>
      </c>
      <c r="Z120" s="37">
        <f t="shared" si="59"/>
        <v>164.83666666666664</v>
      </c>
    </row>
    <row r="121" spans="2:26" x14ac:dyDescent="0.25">
      <c r="L121" s="35">
        <v>19</v>
      </c>
      <c r="M121" s="79">
        <f>IF(M120+M$103&gt;=M$122,M$122,M120+M$103)</f>
        <v>2566.5700000000002</v>
      </c>
      <c r="N121" s="79">
        <f t="shared" si="69"/>
        <v>2247.0800000000004</v>
      </c>
      <c r="O121" s="79">
        <f t="shared" si="69"/>
        <v>2068.52</v>
      </c>
      <c r="P121" s="79">
        <f t="shared" si="69"/>
        <v>2068.52</v>
      </c>
      <c r="Q121" s="79">
        <f t="shared" si="69"/>
        <v>2268.9899999999998</v>
      </c>
      <c r="R121" s="79">
        <f t="shared" si="69"/>
        <v>3249.5899999999992</v>
      </c>
      <c r="T121" s="35">
        <v>19</v>
      </c>
      <c r="U121" s="37">
        <f t="shared" si="59"/>
        <v>135.08263157894737</v>
      </c>
      <c r="V121" s="37">
        <f t="shared" si="59"/>
        <v>118.26736842105265</v>
      </c>
      <c r="W121" s="37">
        <f t="shared" si="59"/>
        <v>108.86947368421052</v>
      </c>
      <c r="X121" s="37">
        <f t="shared" si="59"/>
        <v>108.86947368421052</v>
      </c>
      <c r="Y121" s="37">
        <f t="shared" si="59"/>
        <v>119.42052631578946</v>
      </c>
      <c r="Z121" s="37">
        <f t="shared" si="59"/>
        <v>171.03105263157892</v>
      </c>
    </row>
    <row r="122" spans="2:26" x14ac:dyDescent="0.25">
      <c r="L122" s="95">
        <v>20</v>
      </c>
      <c r="M122" s="106">
        <f t="shared" ref="M122:R122" si="70">M118+M106</f>
        <v>2678</v>
      </c>
      <c r="N122" s="106">
        <f t="shared" si="70"/>
        <v>2345</v>
      </c>
      <c r="O122" s="106">
        <f t="shared" si="70"/>
        <v>2158</v>
      </c>
      <c r="P122" s="106">
        <f t="shared" si="70"/>
        <v>2158</v>
      </c>
      <c r="Q122" s="106">
        <f t="shared" si="70"/>
        <v>2368</v>
      </c>
      <c r="R122" s="106">
        <f t="shared" si="70"/>
        <v>3391</v>
      </c>
      <c r="T122" s="95">
        <v>20</v>
      </c>
      <c r="U122" s="107">
        <f t="shared" si="59"/>
        <v>133.9</v>
      </c>
      <c r="V122" s="107">
        <f t="shared" si="59"/>
        <v>117.25</v>
      </c>
      <c r="W122" s="107">
        <f t="shared" si="59"/>
        <v>107.9</v>
      </c>
      <c r="X122" s="107">
        <f t="shared" si="59"/>
        <v>107.9</v>
      </c>
      <c r="Y122" s="107">
        <f t="shared" si="59"/>
        <v>118.4</v>
      </c>
      <c r="Z122" s="107">
        <f t="shared" si="59"/>
        <v>169.55</v>
      </c>
    </row>
    <row r="123" spans="2:26" x14ac:dyDescent="0.25">
      <c r="L123" s="35">
        <v>21</v>
      </c>
      <c r="M123" s="79">
        <f>IF(M122+M$103&gt;=M$126,M$126,M122+M$103)</f>
        <v>2901.19</v>
      </c>
      <c r="N123" s="79">
        <f t="shared" ref="N123:R124" si="71">IF(N122+N$103&gt;=N$126,N$126,N122+N$103)</f>
        <v>2540.36</v>
      </c>
      <c r="O123" s="79">
        <f t="shared" si="71"/>
        <v>2337.84</v>
      </c>
      <c r="P123" s="79">
        <f t="shared" si="71"/>
        <v>2337.84</v>
      </c>
      <c r="Q123" s="79">
        <f t="shared" si="71"/>
        <v>2565.33</v>
      </c>
      <c r="R123" s="79">
        <f t="shared" si="71"/>
        <v>3673.5299999999997</v>
      </c>
      <c r="T123" s="35">
        <v>21</v>
      </c>
      <c r="U123" s="37">
        <f t="shared" si="59"/>
        <v>138.15190476190477</v>
      </c>
      <c r="V123" s="37">
        <f t="shared" si="59"/>
        <v>120.96952380952382</v>
      </c>
      <c r="W123" s="37">
        <f t="shared" si="59"/>
        <v>111.3257142857143</v>
      </c>
      <c r="X123" s="37">
        <f t="shared" si="59"/>
        <v>111.3257142857143</v>
      </c>
      <c r="Y123" s="37">
        <f t="shared" si="59"/>
        <v>122.15857142857142</v>
      </c>
      <c r="Z123" s="37">
        <f t="shared" si="59"/>
        <v>174.92999999999998</v>
      </c>
    </row>
    <row r="124" spans="2:26" x14ac:dyDescent="0.25">
      <c r="L124" s="35">
        <v>22</v>
      </c>
      <c r="M124" s="79">
        <f>IF(M123+M$103&gt;=M$126,M$126,M123+M$103)</f>
        <v>3124.38</v>
      </c>
      <c r="N124" s="79">
        <f t="shared" si="71"/>
        <v>2735.7200000000003</v>
      </c>
      <c r="O124" s="79">
        <f t="shared" si="71"/>
        <v>2517.6800000000003</v>
      </c>
      <c r="P124" s="79">
        <f t="shared" si="71"/>
        <v>2517.6800000000003</v>
      </c>
      <c r="Q124" s="79">
        <f t="shared" si="71"/>
        <v>2762.66</v>
      </c>
      <c r="R124" s="79">
        <f t="shared" si="71"/>
        <v>3956.0599999999995</v>
      </c>
      <c r="T124" s="35">
        <v>22</v>
      </c>
      <c r="U124" s="37">
        <f t="shared" si="59"/>
        <v>142.01727272727274</v>
      </c>
      <c r="V124" s="37">
        <f t="shared" si="59"/>
        <v>124.3509090909091</v>
      </c>
      <c r="W124" s="37">
        <f t="shared" si="59"/>
        <v>114.44000000000001</v>
      </c>
      <c r="X124" s="37">
        <f t="shared" si="59"/>
        <v>114.44000000000001</v>
      </c>
      <c r="Y124" s="37">
        <f t="shared" si="59"/>
        <v>125.57545454545453</v>
      </c>
      <c r="Z124" s="37">
        <f t="shared" si="59"/>
        <v>179.82090909090905</v>
      </c>
    </row>
    <row r="125" spans="2:26" x14ac:dyDescent="0.25">
      <c r="L125" s="35">
        <v>23</v>
      </c>
      <c r="M125" s="79">
        <f t="shared" ref="M125:R125" si="72">ROUNDUP(IF(M124+M$103&gt;=M$126,M$126,M124+M$103),0)</f>
        <v>3348</v>
      </c>
      <c r="N125" s="79">
        <f t="shared" si="72"/>
        <v>2930</v>
      </c>
      <c r="O125" s="79">
        <f t="shared" si="72"/>
        <v>2698</v>
      </c>
      <c r="P125" s="79">
        <f t="shared" si="72"/>
        <v>2698</v>
      </c>
      <c r="Q125" s="79">
        <f t="shared" si="72"/>
        <v>2960</v>
      </c>
      <c r="R125" s="79">
        <f t="shared" si="72"/>
        <v>4238</v>
      </c>
      <c r="T125" s="35">
        <v>23</v>
      </c>
      <c r="U125" s="37">
        <f t="shared" si="59"/>
        <v>145.56521739130434</v>
      </c>
      <c r="V125" s="37">
        <f t="shared" si="59"/>
        <v>127.39130434782609</v>
      </c>
      <c r="W125" s="37">
        <f t="shared" si="59"/>
        <v>117.30434782608695</v>
      </c>
      <c r="X125" s="37">
        <f t="shared" si="59"/>
        <v>117.30434782608695</v>
      </c>
      <c r="Y125" s="37">
        <f t="shared" si="59"/>
        <v>128.69565217391303</v>
      </c>
      <c r="Z125" s="37">
        <f t="shared" si="59"/>
        <v>184.2608695652174</v>
      </c>
    </row>
    <row r="126" spans="2:26" x14ac:dyDescent="0.25">
      <c r="L126" s="95">
        <v>24</v>
      </c>
      <c r="M126" s="106">
        <f t="shared" ref="M126:R126" si="73">E108</f>
        <v>3348</v>
      </c>
      <c r="N126" s="106">
        <f t="shared" si="73"/>
        <v>2930</v>
      </c>
      <c r="O126" s="106">
        <f t="shared" si="73"/>
        <v>2698</v>
      </c>
      <c r="P126" s="106">
        <f t="shared" si="73"/>
        <v>2698</v>
      </c>
      <c r="Q126" s="106">
        <f t="shared" si="73"/>
        <v>2960</v>
      </c>
      <c r="R126" s="106">
        <f t="shared" si="73"/>
        <v>4238</v>
      </c>
      <c r="T126" s="95">
        <v>24</v>
      </c>
      <c r="U126" s="107">
        <f t="shared" si="59"/>
        <v>139.5</v>
      </c>
      <c r="V126" s="107">
        <f t="shared" si="59"/>
        <v>122.08333333333333</v>
      </c>
      <c r="W126" s="107">
        <f t="shared" si="59"/>
        <v>112.41666666666667</v>
      </c>
      <c r="X126" s="107">
        <f t="shared" si="59"/>
        <v>112.41666666666667</v>
      </c>
      <c r="Y126" s="107">
        <f t="shared" si="59"/>
        <v>123.33333333333333</v>
      </c>
      <c r="Z126" s="107">
        <f t="shared" si="59"/>
        <v>176.58333333333334</v>
      </c>
    </row>
  </sheetData>
  <sheetProtection sheet="1" objects="1" scenarios="1"/>
  <protectedRanges>
    <protectedRange sqref="D26 D54 D82 D110" name="Range1_1"/>
  </protectedRanges>
  <mergeCells count="3">
    <mergeCell ref="E11:H11"/>
    <mergeCell ref="E12:H12"/>
    <mergeCell ref="E13:H13"/>
  </mergeCells>
  <hyperlinks>
    <hyperlink ref="B11" location="'20111201'!A16" display="'20111201'!A16"/>
    <hyperlink ref="E11" location="'20111201'!A33" display="'20111201'!A33"/>
    <hyperlink ref="E12" location="'20111201'!A50" display="'20111201'!A50"/>
    <hyperlink ref="E13" location="'20111201'!A67" display="'20111201'!A67"/>
    <hyperlink ref="L10" r:id="rId1"/>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20150201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Priska</dc:creator>
  <cp:lastModifiedBy>Priska</cp:lastModifiedBy>
  <dcterms:created xsi:type="dcterms:W3CDTF">2015-01-12T22:49:52Z</dcterms:created>
  <dcterms:modified xsi:type="dcterms:W3CDTF">2015-01-30T21:58:43Z</dcterms:modified>
</cp:coreProperties>
</file>