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Priska's Stuff\UWPR costcenter\SampleSubmissionForm\"/>
    </mc:Choice>
  </mc:AlternateContent>
  <bookViews>
    <workbookView xWindow="120" yWindow="225" windowWidth="21075" windowHeight="8070"/>
  </bookViews>
  <sheets>
    <sheet name="Sample Submission" sheetId="1" r:id="rId1"/>
    <sheet name="Rates 2018" sheetId="13" r:id="rId2"/>
    <sheet name="Concentrations" sheetId="2" r:id="rId3"/>
    <sheet name="Salt Tolerances" sheetId="7" r:id="rId4"/>
    <sheet name="methods" sheetId="9" r:id="rId5"/>
    <sheet name="sequence" sheetId="11" r:id="rId6"/>
  </sheets>
  <externalReferences>
    <externalReference r:id="rId7"/>
    <externalReference r:id="rId8"/>
  </externalReferences>
  <definedNames>
    <definedName name="In_Out_Both_No">'[1]Selection Options'!$A$15:$A$18</definedName>
    <definedName name="rates">[2]Analysis!$I$6:$K$10</definedName>
    <definedName name="Yes_No">'[1]Selection Options'!$A$4:$A$5</definedName>
  </definedNames>
  <calcPr calcId="162913" concurrentCalc="0"/>
</workbook>
</file>

<file path=xl/calcChain.xml><?xml version="1.0" encoding="utf-8"?>
<calcChain xmlns="http://schemas.openxmlformats.org/spreadsheetml/2006/main">
  <c r="T132" i="13" l="1"/>
  <c r="S132" i="13"/>
  <c r="R132" i="13"/>
  <c r="Q132" i="13"/>
  <c r="P132" i="13"/>
  <c r="O132" i="13"/>
  <c r="N132" i="13"/>
  <c r="T131" i="13"/>
  <c r="S131" i="13"/>
  <c r="R131" i="13"/>
  <c r="Q131" i="13"/>
  <c r="P131" i="13"/>
  <c r="O131" i="13"/>
  <c r="N131" i="13"/>
  <c r="T130" i="13"/>
  <c r="S130" i="13"/>
  <c r="R130" i="13"/>
  <c r="Q130" i="13"/>
  <c r="P130" i="13"/>
  <c r="O130" i="13"/>
  <c r="N130" i="13"/>
  <c r="T129" i="13"/>
  <c r="S129" i="13"/>
  <c r="R129" i="13"/>
  <c r="Q129" i="13"/>
  <c r="P129" i="13"/>
  <c r="O129" i="13"/>
  <c r="N129" i="13"/>
  <c r="T128" i="13"/>
  <c r="S128" i="13"/>
  <c r="R128" i="13"/>
  <c r="Q128" i="13"/>
  <c r="P128" i="13"/>
  <c r="O128" i="13"/>
  <c r="N128" i="13"/>
  <c r="T127" i="13"/>
  <c r="S127" i="13"/>
  <c r="R127" i="13"/>
  <c r="Q127" i="13"/>
  <c r="P127" i="13"/>
  <c r="O127" i="13"/>
  <c r="N127" i="13"/>
  <c r="T126" i="13"/>
  <c r="S126" i="13"/>
  <c r="R126" i="13"/>
  <c r="Q126" i="13"/>
  <c r="P126" i="13"/>
  <c r="O126" i="13"/>
  <c r="N126" i="13"/>
  <c r="T125" i="13"/>
  <c r="S125" i="13"/>
  <c r="R125" i="13"/>
  <c r="Q125" i="13"/>
  <c r="P125" i="13"/>
  <c r="O125" i="13"/>
  <c r="N125" i="13"/>
  <c r="K114" i="13"/>
  <c r="K117" i="13"/>
  <c r="D118" i="13"/>
  <c r="K118" i="13"/>
  <c r="K119" i="13"/>
  <c r="K121" i="13"/>
  <c r="K125" i="13"/>
  <c r="J114" i="13"/>
  <c r="J117" i="13"/>
  <c r="J118" i="13"/>
  <c r="J119" i="13"/>
  <c r="J121" i="13"/>
  <c r="J125" i="13"/>
  <c r="I114" i="13"/>
  <c r="I117" i="13"/>
  <c r="I118" i="13"/>
  <c r="I119" i="13"/>
  <c r="I121" i="13"/>
  <c r="I125" i="13"/>
  <c r="H114" i="13"/>
  <c r="H117" i="13"/>
  <c r="H118" i="13"/>
  <c r="H119" i="13"/>
  <c r="H121" i="13"/>
  <c r="H125" i="13"/>
  <c r="G114" i="13"/>
  <c r="G117" i="13"/>
  <c r="G118" i="13"/>
  <c r="G119" i="13"/>
  <c r="G121" i="13"/>
  <c r="G125" i="13"/>
  <c r="F114" i="13"/>
  <c r="F117" i="13"/>
  <c r="F118" i="13"/>
  <c r="F119" i="13"/>
  <c r="F121" i="13"/>
  <c r="F125" i="13"/>
  <c r="E114" i="13"/>
  <c r="E117" i="13"/>
  <c r="E118" i="13"/>
  <c r="E119" i="13"/>
  <c r="E121" i="13"/>
  <c r="E125" i="13"/>
  <c r="T124" i="13"/>
  <c r="S124" i="13"/>
  <c r="R124" i="13"/>
  <c r="Q124" i="13"/>
  <c r="P124" i="13"/>
  <c r="O124" i="13"/>
  <c r="N124" i="13"/>
  <c r="T123" i="13"/>
  <c r="S123" i="13"/>
  <c r="R123" i="13"/>
  <c r="Q123" i="13"/>
  <c r="P123" i="13"/>
  <c r="O123" i="13"/>
  <c r="N123" i="13"/>
  <c r="K123" i="13"/>
  <c r="J123" i="13"/>
  <c r="I123" i="13"/>
  <c r="H123" i="13"/>
  <c r="G123" i="13"/>
  <c r="F123" i="13"/>
  <c r="E123" i="13"/>
  <c r="T122" i="13"/>
  <c r="S122" i="13"/>
  <c r="R122" i="13"/>
  <c r="Q122" i="13"/>
  <c r="P122" i="13"/>
  <c r="O122" i="13"/>
  <c r="N122" i="13"/>
  <c r="T121" i="13"/>
  <c r="S121" i="13"/>
  <c r="R121" i="13"/>
  <c r="Q121" i="13"/>
  <c r="P121" i="13"/>
  <c r="O121" i="13"/>
  <c r="N121" i="13"/>
  <c r="C61" i="13"/>
  <c r="C91" i="13"/>
  <c r="C121" i="13"/>
  <c r="T120" i="13"/>
  <c r="S120" i="13"/>
  <c r="R120" i="13"/>
  <c r="Q120" i="13"/>
  <c r="P120" i="13"/>
  <c r="O120" i="13"/>
  <c r="N120" i="13"/>
  <c r="C60" i="13"/>
  <c r="C90" i="13"/>
  <c r="C120" i="13"/>
  <c r="T119" i="13"/>
  <c r="S119" i="13"/>
  <c r="R119" i="13"/>
  <c r="Q119" i="13"/>
  <c r="P119" i="13"/>
  <c r="O119" i="13"/>
  <c r="N119" i="13"/>
  <c r="T118" i="13"/>
  <c r="S118" i="13"/>
  <c r="R118" i="13"/>
  <c r="Q118" i="13"/>
  <c r="P118" i="13"/>
  <c r="O118" i="13"/>
  <c r="N118" i="13"/>
  <c r="T117" i="13"/>
  <c r="S117" i="13"/>
  <c r="R117" i="13"/>
  <c r="Q117" i="13"/>
  <c r="P117" i="13"/>
  <c r="O117" i="13"/>
  <c r="N117" i="13"/>
  <c r="D117" i="13"/>
  <c r="T116" i="13"/>
  <c r="S116" i="13"/>
  <c r="R116" i="13"/>
  <c r="Q116" i="13"/>
  <c r="P116" i="13"/>
  <c r="O116" i="13"/>
  <c r="N116" i="13"/>
  <c r="T115" i="13"/>
  <c r="S115" i="13"/>
  <c r="R115" i="13"/>
  <c r="Q115" i="13"/>
  <c r="P115" i="13"/>
  <c r="O115" i="13"/>
  <c r="N115" i="13"/>
  <c r="T114" i="13"/>
  <c r="S114" i="13"/>
  <c r="R114" i="13"/>
  <c r="Q114" i="13"/>
  <c r="P114" i="13"/>
  <c r="O114" i="13"/>
  <c r="N114" i="13"/>
  <c r="C114" i="13"/>
  <c r="T113" i="13"/>
  <c r="S113" i="13"/>
  <c r="R113" i="13"/>
  <c r="Q113" i="13"/>
  <c r="P113" i="13"/>
  <c r="O113" i="13"/>
  <c r="N113" i="13"/>
  <c r="K113" i="13"/>
  <c r="J113" i="13"/>
  <c r="I113" i="13"/>
  <c r="H113" i="13"/>
  <c r="G113" i="13"/>
  <c r="F113" i="13"/>
  <c r="E113" i="13"/>
  <c r="C113" i="13"/>
  <c r="T112" i="13"/>
  <c r="S112" i="13"/>
  <c r="R112" i="13"/>
  <c r="Q112" i="13"/>
  <c r="P112" i="13"/>
  <c r="O112" i="13"/>
  <c r="N112" i="13"/>
  <c r="K112" i="13"/>
  <c r="J112" i="13"/>
  <c r="I112" i="13"/>
  <c r="H112" i="13"/>
  <c r="G112" i="13"/>
  <c r="F112" i="13"/>
  <c r="E112" i="13"/>
  <c r="C112" i="13"/>
  <c r="T111" i="13"/>
  <c r="S111" i="13"/>
  <c r="R111" i="13"/>
  <c r="Q111" i="13"/>
  <c r="P111" i="13"/>
  <c r="O111" i="13"/>
  <c r="N111" i="13"/>
  <c r="K111" i="13"/>
  <c r="J111" i="13"/>
  <c r="I111" i="13"/>
  <c r="H111" i="13"/>
  <c r="G111" i="13"/>
  <c r="F111" i="13"/>
  <c r="E111" i="13"/>
  <c r="C111" i="13"/>
  <c r="T110" i="13"/>
  <c r="S110" i="13"/>
  <c r="R110" i="13"/>
  <c r="Q110" i="13"/>
  <c r="P110" i="13"/>
  <c r="O110" i="13"/>
  <c r="N110" i="13"/>
  <c r="C110" i="13"/>
  <c r="T109" i="13"/>
  <c r="S109" i="13"/>
  <c r="R109" i="13"/>
  <c r="Q109" i="13"/>
  <c r="P109" i="13"/>
  <c r="O109" i="13"/>
  <c r="N109" i="13"/>
  <c r="K108" i="13"/>
  <c r="J108" i="13"/>
  <c r="I108" i="13"/>
  <c r="H108" i="13"/>
  <c r="G108" i="13"/>
  <c r="F108" i="13"/>
  <c r="E108" i="13"/>
  <c r="T107" i="13"/>
  <c r="S107" i="13"/>
  <c r="R107" i="13"/>
  <c r="P107" i="13"/>
  <c r="O107" i="13"/>
  <c r="N107" i="13"/>
  <c r="M106" i="13"/>
  <c r="T102" i="13"/>
  <c r="S102" i="13"/>
  <c r="R102" i="13"/>
  <c r="Q102" i="13"/>
  <c r="P102" i="13"/>
  <c r="O102" i="13"/>
  <c r="N102" i="13"/>
  <c r="T101" i="13"/>
  <c r="S101" i="13"/>
  <c r="R101" i="13"/>
  <c r="Q101" i="13"/>
  <c r="P101" i="13"/>
  <c r="O101" i="13"/>
  <c r="N101" i="13"/>
  <c r="T100" i="13"/>
  <c r="S100" i="13"/>
  <c r="R100" i="13"/>
  <c r="Q100" i="13"/>
  <c r="P100" i="13"/>
  <c r="O100" i="13"/>
  <c r="N100" i="13"/>
  <c r="T99" i="13"/>
  <c r="S99" i="13"/>
  <c r="R99" i="13"/>
  <c r="Q99" i="13"/>
  <c r="P99" i="13"/>
  <c r="O99" i="13"/>
  <c r="N99" i="13"/>
  <c r="T98" i="13"/>
  <c r="S98" i="13"/>
  <c r="R98" i="13"/>
  <c r="Q98" i="13"/>
  <c r="P98" i="13"/>
  <c r="O98" i="13"/>
  <c r="N98" i="13"/>
  <c r="T97" i="13"/>
  <c r="S97" i="13"/>
  <c r="R97" i="13"/>
  <c r="Q97" i="13"/>
  <c r="P97" i="13"/>
  <c r="O97" i="13"/>
  <c r="N97" i="13"/>
  <c r="T96" i="13"/>
  <c r="S96" i="13"/>
  <c r="R96" i="13"/>
  <c r="Q96" i="13"/>
  <c r="P96" i="13"/>
  <c r="O96" i="13"/>
  <c r="N96" i="13"/>
  <c r="T95" i="13"/>
  <c r="S95" i="13"/>
  <c r="R95" i="13"/>
  <c r="Q95" i="13"/>
  <c r="P95" i="13"/>
  <c r="O95" i="13"/>
  <c r="N95" i="13"/>
  <c r="K84" i="13"/>
  <c r="K87" i="13"/>
  <c r="D88" i="13"/>
  <c r="K88" i="13"/>
  <c r="K89" i="13"/>
  <c r="K91" i="13"/>
  <c r="K95" i="13"/>
  <c r="J84" i="13"/>
  <c r="J87" i="13"/>
  <c r="J88" i="13"/>
  <c r="J89" i="13"/>
  <c r="J91" i="13"/>
  <c r="J95" i="13"/>
  <c r="I84" i="13"/>
  <c r="I87" i="13"/>
  <c r="I88" i="13"/>
  <c r="I89" i="13"/>
  <c r="I91" i="13"/>
  <c r="I95" i="13"/>
  <c r="H84" i="13"/>
  <c r="H87" i="13"/>
  <c r="H88" i="13"/>
  <c r="H89" i="13"/>
  <c r="H91" i="13"/>
  <c r="H95" i="13"/>
  <c r="G84" i="13"/>
  <c r="G87" i="13"/>
  <c r="G88" i="13"/>
  <c r="G89" i="13"/>
  <c r="G91" i="13"/>
  <c r="G95" i="13"/>
  <c r="F84" i="13"/>
  <c r="F87" i="13"/>
  <c r="F88" i="13"/>
  <c r="F89" i="13"/>
  <c r="F91" i="13"/>
  <c r="F95" i="13"/>
  <c r="E84" i="13"/>
  <c r="E87" i="13"/>
  <c r="E88" i="13"/>
  <c r="E89" i="13"/>
  <c r="E91" i="13"/>
  <c r="E95" i="13"/>
  <c r="T94" i="13"/>
  <c r="S94" i="13"/>
  <c r="R94" i="13"/>
  <c r="Q94" i="13"/>
  <c r="P94" i="13"/>
  <c r="O94" i="13"/>
  <c r="N94" i="13"/>
  <c r="T93" i="13"/>
  <c r="S93" i="13"/>
  <c r="R93" i="13"/>
  <c r="Q93" i="13"/>
  <c r="P93" i="13"/>
  <c r="O93" i="13"/>
  <c r="N93" i="13"/>
  <c r="K93" i="13"/>
  <c r="J93" i="13"/>
  <c r="I93" i="13"/>
  <c r="H93" i="13"/>
  <c r="G93" i="13"/>
  <c r="F93" i="13"/>
  <c r="E93" i="13"/>
  <c r="T92" i="13"/>
  <c r="S92" i="13"/>
  <c r="R92" i="13"/>
  <c r="Q92" i="13"/>
  <c r="P92" i="13"/>
  <c r="O92" i="13"/>
  <c r="N92" i="13"/>
  <c r="T91" i="13"/>
  <c r="S91" i="13"/>
  <c r="R91" i="13"/>
  <c r="Q91" i="13"/>
  <c r="P91" i="13"/>
  <c r="O91" i="13"/>
  <c r="N91" i="13"/>
  <c r="T90" i="13"/>
  <c r="S90" i="13"/>
  <c r="R90" i="13"/>
  <c r="Q90" i="13"/>
  <c r="P90" i="13"/>
  <c r="O90" i="13"/>
  <c r="N90" i="13"/>
  <c r="T89" i="13"/>
  <c r="S89" i="13"/>
  <c r="R89" i="13"/>
  <c r="Q89" i="13"/>
  <c r="P89" i="13"/>
  <c r="O89" i="13"/>
  <c r="N89" i="13"/>
  <c r="T88" i="13"/>
  <c r="S88" i="13"/>
  <c r="R88" i="13"/>
  <c r="Q88" i="13"/>
  <c r="P88" i="13"/>
  <c r="O88" i="13"/>
  <c r="N88" i="13"/>
  <c r="T87" i="13"/>
  <c r="S87" i="13"/>
  <c r="R87" i="13"/>
  <c r="Q87" i="13"/>
  <c r="P87" i="13"/>
  <c r="O87" i="13"/>
  <c r="N87" i="13"/>
  <c r="D87" i="13"/>
  <c r="T86" i="13"/>
  <c r="S86" i="13"/>
  <c r="R86" i="13"/>
  <c r="Q86" i="13"/>
  <c r="P86" i="13"/>
  <c r="O86" i="13"/>
  <c r="N86" i="13"/>
  <c r="T85" i="13"/>
  <c r="S85" i="13"/>
  <c r="R85" i="13"/>
  <c r="Q85" i="13"/>
  <c r="P85" i="13"/>
  <c r="O85" i="13"/>
  <c r="N85" i="13"/>
  <c r="T84" i="13"/>
  <c r="S84" i="13"/>
  <c r="R84" i="13"/>
  <c r="Q84" i="13"/>
  <c r="P84" i="13"/>
  <c r="O84" i="13"/>
  <c r="N84" i="13"/>
  <c r="C84" i="13"/>
  <c r="T83" i="13"/>
  <c r="S83" i="13"/>
  <c r="R83" i="13"/>
  <c r="Q83" i="13"/>
  <c r="P83" i="13"/>
  <c r="O83" i="13"/>
  <c r="N83" i="13"/>
  <c r="K83" i="13"/>
  <c r="J83" i="13"/>
  <c r="I83" i="13"/>
  <c r="H83" i="13"/>
  <c r="G83" i="13"/>
  <c r="F83" i="13"/>
  <c r="E83" i="13"/>
  <c r="C83" i="13"/>
  <c r="T82" i="13"/>
  <c r="S82" i="13"/>
  <c r="R82" i="13"/>
  <c r="Q82" i="13"/>
  <c r="P82" i="13"/>
  <c r="O82" i="13"/>
  <c r="N82" i="13"/>
  <c r="K82" i="13"/>
  <c r="J82" i="13"/>
  <c r="I82" i="13"/>
  <c r="H82" i="13"/>
  <c r="G82" i="13"/>
  <c r="F82" i="13"/>
  <c r="E82" i="13"/>
  <c r="C82" i="13"/>
  <c r="T81" i="13"/>
  <c r="S81" i="13"/>
  <c r="R81" i="13"/>
  <c r="Q81" i="13"/>
  <c r="P81" i="13"/>
  <c r="O81" i="13"/>
  <c r="N81" i="13"/>
  <c r="K81" i="13"/>
  <c r="J81" i="13"/>
  <c r="I81" i="13"/>
  <c r="H81" i="13"/>
  <c r="G81" i="13"/>
  <c r="F81" i="13"/>
  <c r="E81" i="13"/>
  <c r="C81" i="13"/>
  <c r="T80" i="13"/>
  <c r="S80" i="13"/>
  <c r="R80" i="13"/>
  <c r="Q80" i="13"/>
  <c r="P80" i="13"/>
  <c r="O80" i="13"/>
  <c r="N80" i="13"/>
  <c r="C80" i="13"/>
  <c r="T79" i="13"/>
  <c r="S79" i="13"/>
  <c r="R79" i="13"/>
  <c r="Q79" i="13"/>
  <c r="P79" i="13"/>
  <c r="O79" i="13"/>
  <c r="N79" i="13"/>
  <c r="K78" i="13"/>
  <c r="J78" i="13"/>
  <c r="I78" i="13"/>
  <c r="H78" i="13"/>
  <c r="G78" i="13"/>
  <c r="F78" i="13"/>
  <c r="E78" i="13"/>
  <c r="T77" i="13"/>
  <c r="S77" i="13"/>
  <c r="R77" i="13"/>
  <c r="Q77" i="13"/>
  <c r="P77" i="13"/>
  <c r="O77" i="13"/>
  <c r="N77" i="13"/>
  <c r="M76" i="13"/>
  <c r="T72" i="13"/>
  <c r="S72" i="13"/>
  <c r="R72" i="13"/>
  <c r="Q72" i="13"/>
  <c r="P72" i="13"/>
  <c r="O72" i="13"/>
  <c r="N72" i="13"/>
  <c r="T71" i="13"/>
  <c r="S71" i="13"/>
  <c r="R71" i="13"/>
  <c r="Q71" i="13"/>
  <c r="P71" i="13"/>
  <c r="O71" i="13"/>
  <c r="N71" i="13"/>
  <c r="T70" i="13"/>
  <c r="S70" i="13"/>
  <c r="R70" i="13"/>
  <c r="Q70" i="13"/>
  <c r="P70" i="13"/>
  <c r="O70" i="13"/>
  <c r="N70" i="13"/>
  <c r="T69" i="13"/>
  <c r="S69" i="13"/>
  <c r="R69" i="13"/>
  <c r="Q69" i="13"/>
  <c r="P69" i="13"/>
  <c r="O69" i="13"/>
  <c r="N69" i="13"/>
  <c r="T68" i="13"/>
  <c r="S68" i="13"/>
  <c r="R68" i="13"/>
  <c r="Q68" i="13"/>
  <c r="P68" i="13"/>
  <c r="O68" i="13"/>
  <c r="N68" i="13"/>
  <c r="T67" i="13"/>
  <c r="S67" i="13"/>
  <c r="R67" i="13"/>
  <c r="Q67" i="13"/>
  <c r="P67" i="13"/>
  <c r="O67" i="13"/>
  <c r="N67" i="13"/>
  <c r="T66" i="13"/>
  <c r="S66" i="13"/>
  <c r="R66" i="13"/>
  <c r="Q66" i="13"/>
  <c r="P66" i="13"/>
  <c r="O66" i="13"/>
  <c r="N66" i="13"/>
  <c r="T65" i="13"/>
  <c r="S65" i="13"/>
  <c r="R65" i="13"/>
  <c r="Q65" i="13"/>
  <c r="P65" i="13"/>
  <c r="O65" i="13"/>
  <c r="N65" i="13"/>
  <c r="K54" i="13"/>
  <c r="K57" i="13"/>
  <c r="D58" i="13"/>
  <c r="K58" i="13"/>
  <c r="K59" i="13"/>
  <c r="K61" i="13"/>
  <c r="K65" i="13"/>
  <c r="J54" i="13"/>
  <c r="J57" i="13"/>
  <c r="J58" i="13"/>
  <c r="J59" i="13"/>
  <c r="J61" i="13"/>
  <c r="J65" i="13"/>
  <c r="I54" i="13"/>
  <c r="I57" i="13"/>
  <c r="I58" i="13"/>
  <c r="I59" i="13"/>
  <c r="I61" i="13"/>
  <c r="I65" i="13"/>
  <c r="H54" i="13"/>
  <c r="H57" i="13"/>
  <c r="H58" i="13"/>
  <c r="H59" i="13"/>
  <c r="H61" i="13"/>
  <c r="H65" i="13"/>
  <c r="G54" i="13"/>
  <c r="G57" i="13"/>
  <c r="G58" i="13"/>
  <c r="G59" i="13"/>
  <c r="G61" i="13"/>
  <c r="G65" i="13"/>
  <c r="F54" i="13"/>
  <c r="F57" i="13"/>
  <c r="F58" i="13"/>
  <c r="F59" i="13"/>
  <c r="F61" i="13"/>
  <c r="F65" i="13"/>
  <c r="E54" i="13"/>
  <c r="E57" i="13"/>
  <c r="E58" i="13"/>
  <c r="E59" i="13"/>
  <c r="E61" i="13"/>
  <c r="E65" i="13"/>
  <c r="T64" i="13"/>
  <c r="S64" i="13"/>
  <c r="R64" i="13"/>
  <c r="Q64" i="13"/>
  <c r="P64" i="13"/>
  <c r="O64" i="13"/>
  <c r="N64" i="13"/>
  <c r="T63" i="13"/>
  <c r="S63" i="13"/>
  <c r="R63" i="13"/>
  <c r="Q63" i="13"/>
  <c r="P63" i="13"/>
  <c r="O63" i="13"/>
  <c r="N63" i="13"/>
  <c r="K63" i="13"/>
  <c r="J63" i="13"/>
  <c r="I63" i="13"/>
  <c r="H63" i="13"/>
  <c r="G63" i="13"/>
  <c r="F63" i="13"/>
  <c r="E63" i="13"/>
  <c r="T62" i="13"/>
  <c r="S62" i="13"/>
  <c r="R62" i="13"/>
  <c r="Q62" i="13"/>
  <c r="P62" i="13"/>
  <c r="O62" i="13"/>
  <c r="N62" i="13"/>
  <c r="T61" i="13"/>
  <c r="S61" i="13"/>
  <c r="R61" i="13"/>
  <c r="Q61" i="13"/>
  <c r="P61" i="13"/>
  <c r="O61" i="13"/>
  <c r="N61" i="13"/>
  <c r="T60" i="13"/>
  <c r="S60" i="13"/>
  <c r="R60" i="13"/>
  <c r="Q60" i="13"/>
  <c r="P60" i="13"/>
  <c r="O60" i="13"/>
  <c r="N60" i="13"/>
  <c r="T59" i="13"/>
  <c r="S59" i="13"/>
  <c r="R59" i="13"/>
  <c r="Q59" i="13"/>
  <c r="P59" i="13"/>
  <c r="O59" i="13"/>
  <c r="N59" i="13"/>
  <c r="C59" i="13"/>
  <c r="T58" i="13"/>
  <c r="S58" i="13"/>
  <c r="R58" i="13"/>
  <c r="Q58" i="13"/>
  <c r="P58" i="13"/>
  <c r="O58" i="13"/>
  <c r="N58" i="13"/>
  <c r="C58" i="13"/>
  <c r="T57" i="13"/>
  <c r="S57" i="13"/>
  <c r="R57" i="13"/>
  <c r="Q57" i="13"/>
  <c r="P57" i="13"/>
  <c r="O57" i="13"/>
  <c r="N57" i="13"/>
  <c r="D57" i="13"/>
  <c r="C57" i="13"/>
  <c r="T56" i="13"/>
  <c r="S56" i="13"/>
  <c r="R56" i="13"/>
  <c r="Q56" i="13"/>
  <c r="P56" i="13"/>
  <c r="O56" i="13"/>
  <c r="N56" i="13"/>
  <c r="T55" i="13"/>
  <c r="S55" i="13"/>
  <c r="R55" i="13"/>
  <c r="Q55" i="13"/>
  <c r="P55" i="13"/>
  <c r="O55" i="13"/>
  <c r="N55" i="13"/>
  <c r="T54" i="13"/>
  <c r="S54" i="13"/>
  <c r="R54" i="13"/>
  <c r="Q54" i="13"/>
  <c r="P54" i="13"/>
  <c r="O54" i="13"/>
  <c r="N54" i="13"/>
  <c r="C54" i="13"/>
  <c r="T53" i="13"/>
  <c r="S53" i="13"/>
  <c r="R53" i="13"/>
  <c r="Q53" i="13"/>
  <c r="P53" i="13"/>
  <c r="O53" i="13"/>
  <c r="N53" i="13"/>
  <c r="K53" i="13"/>
  <c r="J53" i="13"/>
  <c r="I53" i="13"/>
  <c r="H53" i="13"/>
  <c r="G53" i="13"/>
  <c r="F53" i="13"/>
  <c r="E53" i="13"/>
  <c r="C53" i="13"/>
  <c r="T52" i="13"/>
  <c r="S52" i="13"/>
  <c r="R52" i="13"/>
  <c r="Q52" i="13"/>
  <c r="P52" i="13"/>
  <c r="O52" i="13"/>
  <c r="N52" i="13"/>
  <c r="K52" i="13"/>
  <c r="J52" i="13"/>
  <c r="I52" i="13"/>
  <c r="H52" i="13"/>
  <c r="G52" i="13"/>
  <c r="F52" i="13"/>
  <c r="E52" i="13"/>
  <c r="C52" i="13"/>
  <c r="T51" i="13"/>
  <c r="S51" i="13"/>
  <c r="R51" i="13"/>
  <c r="Q51" i="13"/>
  <c r="P51" i="13"/>
  <c r="O51" i="13"/>
  <c r="N51" i="13"/>
  <c r="K51" i="13"/>
  <c r="J51" i="13"/>
  <c r="I51" i="13"/>
  <c r="H51" i="13"/>
  <c r="G51" i="13"/>
  <c r="F51" i="13"/>
  <c r="E51" i="13"/>
  <c r="C51" i="13"/>
  <c r="T50" i="13"/>
  <c r="S50" i="13"/>
  <c r="R50" i="13"/>
  <c r="Q50" i="13"/>
  <c r="P50" i="13"/>
  <c r="O50" i="13"/>
  <c r="N50" i="13"/>
  <c r="C50" i="13"/>
  <c r="T49" i="13"/>
  <c r="S49" i="13"/>
  <c r="R49" i="13"/>
  <c r="Q49" i="13"/>
  <c r="P49" i="13"/>
  <c r="O49" i="13"/>
  <c r="N49" i="13"/>
  <c r="K48" i="13"/>
  <c r="J48" i="13"/>
  <c r="I48" i="13"/>
  <c r="H48" i="13"/>
  <c r="G48" i="13"/>
  <c r="F48" i="13"/>
  <c r="E48" i="13"/>
  <c r="T47" i="13"/>
  <c r="S47" i="13"/>
  <c r="R47" i="13"/>
  <c r="Q47" i="13"/>
  <c r="P47" i="13"/>
  <c r="O47" i="13"/>
  <c r="N47" i="13"/>
  <c r="M46" i="13"/>
  <c r="T42" i="13"/>
  <c r="S42" i="13"/>
  <c r="R42" i="13"/>
  <c r="Q42" i="13"/>
  <c r="P42" i="13"/>
  <c r="O42" i="13"/>
  <c r="N42" i="13"/>
  <c r="T41" i="13"/>
  <c r="S41" i="13"/>
  <c r="R41" i="13"/>
  <c r="Q41" i="13"/>
  <c r="P41" i="13"/>
  <c r="O41" i="13"/>
  <c r="N41" i="13"/>
  <c r="T40" i="13"/>
  <c r="S40" i="13"/>
  <c r="R40" i="13"/>
  <c r="Q40" i="13"/>
  <c r="P40" i="13"/>
  <c r="O40" i="13"/>
  <c r="N40" i="13"/>
  <c r="T39" i="13"/>
  <c r="S39" i="13"/>
  <c r="R39" i="13"/>
  <c r="Q39" i="13"/>
  <c r="P39" i="13"/>
  <c r="O39" i="13"/>
  <c r="N39" i="13"/>
  <c r="T38" i="13"/>
  <c r="S38" i="13"/>
  <c r="R38" i="13"/>
  <c r="Q38" i="13"/>
  <c r="P38" i="13"/>
  <c r="O38" i="13"/>
  <c r="N38" i="13"/>
  <c r="T37" i="13"/>
  <c r="S37" i="13"/>
  <c r="R37" i="13"/>
  <c r="Q37" i="13"/>
  <c r="P37" i="13"/>
  <c r="O37" i="13"/>
  <c r="N37" i="13"/>
  <c r="T36" i="13"/>
  <c r="S36" i="13"/>
  <c r="R36" i="13"/>
  <c r="Q36" i="13"/>
  <c r="P36" i="13"/>
  <c r="O36" i="13"/>
  <c r="N36" i="13"/>
  <c r="T35" i="13"/>
  <c r="S35" i="13"/>
  <c r="R35" i="13"/>
  <c r="Q35" i="13"/>
  <c r="P35" i="13"/>
  <c r="O35" i="13"/>
  <c r="N35" i="13"/>
  <c r="K24" i="13"/>
  <c r="K27" i="13"/>
  <c r="D28" i="13"/>
  <c r="T21" i="13"/>
  <c r="K28" i="13"/>
  <c r="K29" i="13"/>
  <c r="K31" i="13"/>
  <c r="K35" i="13"/>
  <c r="J24" i="13"/>
  <c r="J27" i="13"/>
  <c r="S21" i="13"/>
  <c r="J28" i="13"/>
  <c r="J29" i="13"/>
  <c r="J31" i="13"/>
  <c r="J35" i="13"/>
  <c r="I24" i="13"/>
  <c r="I27" i="13"/>
  <c r="R21" i="13"/>
  <c r="I28" i="13"/>
  <c r="I29" i="13"/>
  <c r="I31" i="13"/>
  <c r="I35" i="13"/>
  <c r="H24" i="13"/>
  <c r="H27" i="13"/>
  <c r="Q21" i="13"/>
  <c r="H28" i="13"/>
  <c r="H29" i="13"/>
  <c r="H31" i="13"/>
  <c r="H35" i="13"/>
  <c r="G24" i="13"/>
  <c r="G27" i="13"/>
  <c r="P21" i="13"/>
  <c r="G28" i="13"/>
  <c r="G29" i="13"/>
  <c r="G31" i="13"/>
  <c r="G35" i="13"/>
  <c r="F24" i="13"/>
  <c r="F27" i="13"/>
  <c r="O21" i="13"/>
  <c r="F28" i="13"/>
  <c r="F29" i="13"/>
  <c r="F31" i="13"/>
  <c r="F35" i="13"/>
  <c r="E24" i="13"/>
  <c r="E27" i="13"/>
  <c r="N21" i="13"/>
  <c r="E28" i="13"/>
  <c r="E29" i="13"/>
  <c r="E31" i="13"/>
  <c r="E35" i="13"/>
  <c r="T34" i="13"/>
  <c r="S34" i="13"/>
  <c r="R34" i="13"/>
  <c r="Q34" i="13"/>
  <c r="P34" i="13"/>
  <c r="O34" i="13"/>
  <c r="N34" i="13"/>
  <c r="T33" i="13"/>
  <c r="S33" i="13"/>
  <c r="R33" i="13"/>
  <c r="Q33" i="13"/>
  <c r="P33" i="13"/>
  <c r="O33" i="13"/>
  <c r="N33" i="13"/>
  <c r="K33" i="13"/>
  <c r="J33" i="13"/>
  <c r="I33" i="13"/>
  <c r="H33" i="13"/>
  <c r="G33" i="13"/>
  <c r="F33" i="13"/>
  <c r="E33" i="13"/>
  <c r="T32" i="13"/>
  <c r="S32" i="13"/>
  <c r="R32" i="13"/>
  <c r="Q32" i="13"/>
  <c r="P32" i="13"/>
  <c r="O32" i="13"/>
  <c r="N32" i="13"/>
  <c r="T31" i="13"/>
  <c r="S31" i="13"/>
  <c r="R31" i="13"/>
  <c r="Q31" i="13"/>
  <c r="P31" i="13"/>
  <c r="O31" i="13"/>
  <c r="N31" i="13"/>
  <c r="T30" i="13"/>
  <c r="S30" i="13"/>
  <c r="R30" i="13"/>
  <c r="Q30" i="13"/>
  <c r="P30" i="13"/>
  <c r="O30" i="13"/>
  <c r="N30" i="13"/>
  <c r="T29" i="13"/>
  <c r="S29" i="13"/>
  <c r="R29" i="13"/>
  <c r="Q29" i="13"/>
  <c r="P29" i="13"/>
  <c r="O29" i="13"/>
  <c r="N29" i="13"/>
  <c r="T28" i="13"/>
  <c r="S28" i="13"/>
  <c r="R28" i="13"/>
  <c r="Q28" i="13"/>
  <c r="P28" i="13"/>
  <c r="O28" i="13"/>
  <c r="N28" i="13"/>
  <c r="T27" i="13"/>
  <c r="S27" i="13"/>
  <c r="R27" i="13"/>
  <c r="Q27" i="13"/>
  <c r="P27" i="13"/>
  <c r="O27" i="13"/>
  <c r="N27" i="13"/>
  <c r="D27" i="13"/>
  <c r="T26" i="13"/>
  <c r="S26" i="13"/>
  <c r="R26" i="13"/>
  <c r="Q26" i="13"/>
  <c r="P26" i="13"/>
  <c r="O26" i="13"/>
  <c r="N26" i="13"/>
  <c r="T25" i="13"/>
  <c r="S25" i="13"/>
  <c r="R25" i="13"/>
  <c r="Q25" i="13"/>
  <c r="P25" i="13"/>
  <c r="O25" i="13"/>
  <c r="N25" i="13"/>
  <c r="T24" i="13"/>
  <c r="S24" i="13"/>
  <c r="R24" i="13"/>
  <c r="Q24" i="13"/>
  <c r="P24" i="13"/>
  <c r="O24" i="13"/>
  <c r="N24" i="13"/>
  <c r="T23" i="13"/>
  <c r="S23" i="13"/>
  <c r="R23" i="13"/>
  <c r="Q23" i="13"/>
  <c r="P23" i="13"/>
  <c r="O23" i="13"/>
  <c r="N23" i="13"/>
  <c r="K23" i="13"/>
  <c r="J23" i="13"/>
  <c r="I23" i="13"/>
  <c r="H23" i="13"/>
  <c r="G23" i="13"/>
  <c r="F23" i="13"/>
  <c r="E23" i="13"/>
  <c r="T22" i="13"/>
  <c r="S22" i="13"/>
  <c r="R22" i="13"/>
  <c r="Q22" i="13"/>
  <c r="P22" i="13"/>
  <c r="O22" i="13"/>
  <c r="N22" i="13"/>
  <c r="K22" i="13"/>
  <c r="J22" i="13"/>
  <c r="I22" i="13"/>
  <c r="H22" i="13"/>
  <c r="G22" i="13"/>
  <c r="F22" i="13"/>
  <c r="E22" i="13"/>
  <c r="K21" i="13"/>
  <c r="J21" i="13"/>
  <c r="I21" i="13"/>
  <c r="H21" i="13"/>
  <c r="G21" i="13"/>
  <c r="F21" i="13"/>
  <c r="E21" i="13"/>
  <c r="T20" i="13"/>
  <c r="S20" i="13"/>
  <c r="R20" i="13"/>
  <c r="Q20" i="13"/>
  <c r="P20" i="13"/>
  <c r="O20" i="13"/>
  <c r="N20" i="13"/>
  <c r="T19" i="13"/>
  <c r="S19" i="13"/>
  <c r="R19" i="13"/>
  <c r="Q19" i="13"/>
  <c r="P19" i="13"/>
  <c r="O19" i="13"/>
  <c r="N19" i="13"/>
  <c r="T17" i="13"/>
  <c r="S17" i="13"/>
  <c r="R17" i="13"/>
  <c r="P17" i="13"/>
  <c r="O17" i="13"/>
  <c r="N17" i="13"/>
  <c r="M16" i="13"/>
  <c r="T13" i="13"/>
  <c r="S13" i="13"/>
  <c r="R13" i="13"/>
  <c r="P13" i="13"/>
  <c r="O13" i="13"/>
  <c r="N13" i="13"/>
  <c r="E13" i="13"/>
  <c r="E12" i="13"/>
  <c r="E11" i="13"/>
  <c r="B11" i="13"/>
  <c r="D55" i="1"/>
  <c r="D56" i="1"/>
  <c r="D57" i="1"/>
  <c r="D58" i="1"/>
  <c r="D54" i="1"/>
  <c r="F54" i="1"/>
  <c r="D60" i="1"/>
  <c r="H60" i="1"/>
  <c r="D59" i="1"/>
  <c r="G59" i="1"/>
  <c r="I60" i="1"/>
  <c r="J59" i="1"/>
  <c r="J60" i="1"/>
  <c r="I59" i="1"/>
  <c r="F60" i="1"/>
  <c r="F59" i="1"/>
  <c r="I57" i="1"/>
  <c r="J58" i="1"/>
  <c r="G55" i="1"/>
  <c r="H56" i="1"/>
  <c r="G60" i="1"/>
  <c r="H59" i="1"/>
  <c r="J61" i="1"/>
  <c r="I61" i="1"/>
  <c r="F61" i="1"/>
  <c r="G61" i="1"/>
  <c r="H61" i="1"/>
</calcChain>
</file>

<file path=xl/comments1.xml><?xml version="1.0" encoding="utf-8"?>
<comments xmlns="http://schemas.openxmlformats.org/spreadsheetml/2006/main">
  <authors>
    <author>Priska</author>
  </authors>
  <commentList>
    <comment ref="B15" authorId="0" shapeId="0">
      <text>
        <r>
          <rPr>
            <b/>
            <sz val="9"/>
            <color indexed="81"/>
            <rFont val="Tahoma"/>
            <family val="2"/>
          </rPr>
          <t xml:space="preserve">NOTE: </t>
        </r>
        <r>
          <rPr>
            <sz val="9"/>
            <color indexed="81"/>
            <rFont val="Tahoma"/>
            <family val="2"/>
          </rPr>
          <t>your PI will receive an email when UWPR personnel schedules instrument time</t>
        </r>
      </text>
    </comment>
  </commentList>
</comments>
</file>

<file path=xl/sharedStrings.xml><?xml version="1.0" encoding="utf-8"?>
<sst xmlns="http://schemas.openxmlformats.org/spreadsheetml/2006/main" count="455" uniqueCount="309">
  <si>
    <t>Submission Date</t>
  </si>
  <si>
    <t>Submitted by</t>
  </si>
  <si>
    <t>Phone</t>
  </si>
  <si>
    <t>Project #</t>
  </si>
  <si>
    <t>Budget or PO #</t>
  </si>
  <si>
    <t>Sample information</t>
  </si>
  <si>
    <t>Brief description:</t>
  </si>
  <si>
    <t>Concentration (µg or µg/µl)</t>
  </si>
  <si>
    <t>Method of Purification</t>
  </si>
  <si>
    <t>Amino Acids Modified:</t>
  </si>
  <si>
    <t>Taxonomy (species):</t>
  </si>
  <si>
    <t>Short</t>
  </si>
  <si>
    <t>Medium</t>
  </si>
  <si>
    <t>Long</t>
  </si>
  <si>
    <t>Resolution:</t>
  </si>
  <si>
    <t>Sample’s Return Requested?</t>
  </si>
  <si>
    <t xml:space="preserve">Sample Format (please select): </t>
  </si>
  <si>
    <t>Email address:</t>
  </si>
  <si>
    <t xml:space="preserve">Only samples ready for mass spectrometry analysis are accepted. At this time we do not offer any sample preparation. </t>
  </si>
  <si>
    <t>µg/µl</t>
  </si>
  <si>
    <t>Gradient information:</t>
  </si>
  <si>
    <t>Full scan</t>
  </si>
  <si>
    <t>m/z range:</t>
  </si>
  <si>
    <t>MS/MS scan</t>
  </si>
  <si>
    <t>Specify and additional settings or scans:</t>
  </si>
  <si>
    <t>Extra long</t>
  </si>
  <si>
    <t>Database Search Information</t>
  </si>
  <si>
    <t xml:space="preserve">Database search performed by UWPR? </t>
  </si>
  <si>
    <t>salt tolerances</t>
  </si>
  <si>
    <t>detergent tolerances</t>
  </si>
  <si>
    <t>plastics</t>
  </si>
  <si>
    <t>glassware previously exposed to detergents</t>
  </si>
  <si>
    <t>contaminations</t>
  </si>
  <si>
    <t>Detergents (e.g. Triton, SDS)</t>
  </si>
  <si>
    <t>PEG</t>
  </si>
  <si>
    <t>Polymers</t>
  </si>
  <si>
    <t>Sephadex</t>
  </si>
  <si>
    <t>DTT</t>
  </si>
  <si>
    <t>BME</t>
  </si>
  <si>
    <t>HEPES (or other non-volatile buffer)</t>
  </si>
  <si>
    <t>EDTA</t>
  </si>
  <si>
    <t>Phosphate salts</t>
  </si>
  <si>
    <t>Flag tag elution</t>
  </si>
  <si>
    <t>Elution reagents</t>
  </si>
  <si>
    <t>Protease inhibitors (e.g. AEBSF, Roche Mini Complete, aprotinin, leupeptin)</t>
  </si>
  <si>
    <t>Phosphatase inhibitors</t>
  </si>
  <si>
    <t>Any enzymes</t>
  </si>
  <si>
    <t>Reduction and alkylation</t>
  </si>
  <si>
    <t>Denaturants (e.g. urea)</t>
  </si>
  <si>
    <t>aa</t>
  </si>
  <si>
    <t>http://masspec.scripps.edu/services/proteomics/images/saltbuffer.pdf</t>
  </si>
  <si>
    <t>Before submitting any samples:</t>
  </si>
  <si>
    <r>
      <rPr>
        <sz val="11"/>
        <rFont val="Calibri"/>
        <family val="2"/>
        <scheme val="minor"/>
      </rPr>
      <t>Surfactant, Buffer and Salt</t>
    </r>
  </si>
  <si>
    <r>
      <rPr>
        <sz val="11"/>
        <rFont val="Calibri"/>
        <family val="2"/>
        <scheme val="minor"/>
      </rPr>
      <t xml:space="preserve">Mw
</t>
    </r>
    <r>
      <rPr>
        <sz val="10"/>
        <rFont val="Calibri"/>
        <family val="2"/>
        <scheme val="minor"/>
      </rPr>
      <t>(g/mol.)</t>
    </r>
  </si>
  <si>
    <t>MALDI
(mM)</t>
  </si>
  <si>
    <t>MALDI
(wt.%)</t>
  </si>
  <si>
    <r>
      <rPr>
        <sz val="11"/>
        <rFont val="Calibri"/>
        <family val="2"/>
        <scheme val="minor"/>
      </rPr>
      <t>ESI
(mM)</t>
    </r>
  </si>
  <si>
    <r>
      <rPr>
        <sz val="11"/>
        <rFont val="Calibri"/>
        <family val="2"/>
        <scheme val="minor"/>
      </rPr>
      <t>ESI
(wt.%)</t>
    </r>
  </si>
  <si>
    <r>
      <t>Reference</t>
    </r>
    <r>
      <rPr>
        <sz val="7"/>
        <rFont val="Calibri"/>
        <family val="2"/>
        <scheme val="minor"/>
      </rPr>
      <t>*</t>
    </r>
  </si>
  <si>
    <t>n. a.</t>
  </si>
  <si>
    <r>
      <rPr>
        <sz val="11"/>
        <rFont val="Calibri"/>
        <family val="2"/>
        <scheme val="minor"/>
      </rPr>
      <t>*Note:        When multiple recommendations were available, the lower (or lowest)</t>
    </r>
  </si>
  <si>
    <r>
      <rPr>
        <sz val="11"/>
        <rFont val="Calibri"/>
        <family val="2"/>
        <scheme val="minor"/>
      </rPr>
      <t>concentration was chosen.</t>
    </r>
  </si>
  <si>
    <r>
      <rPr>
        <sz val="11"/>
        <rFont val="Calibri"/>
        <family val="2"/>
        <scheme val="minor"/>
      </rPr>
      <t>HEPES:      N-[2-hydroxyethyl]piperazine-N’-[2-ethanesulfonic acid]</t>
    </r>
  </si>
  <si>
    <r>
      <rPr>
        <sz val="11"/>
        <rFont val="Calibri"/>
        <family val="2"/>
        <scheme val="minor"/>
      </rPr>
      <t>TRIS:         Tris[hydroxymethyl]aminomethane acetate</t>
    </r>
  </si>
  <si>
    <r>
      <rPr>
        <sz val="11"/>
        <rFont val="Calibri"/>
        <family val="2"/>
        <scheme val="minor"/>
      </rPr>
      <t>BICINE:     N,N-bis[2-hydroxyethyl]glycine</t>
    </r>
  </si>
  <si>
    <r>
      <rPr>
        <sz val="11"/>
        <rFont val="Calibri"/>
        <family val="2"/>
        <scheme val="minor"/>
      </rPr>
      <t>CHAPS:     3-[(3-cholamidopropyl)-dimethylammonio]-1-propane sulfonate</t>
    </r>
  </si>
  <si>
    <r>
      <rPr>
        <sz val="11"/>
        <rFont val="Calibri"/>
        <family val="2"/>
        <scheme val="minor"/>
      </rPr>
      <t>PEG:          polyethylene glycol</t>
    </r>
  </si>
  <si>
    <r>
      <rPr>
        <sz val="11"/>
        <rFont val="Calibri"/>
        <family val="2"/>
        <scheme val="minor"/>
      </rPr>
      <t>LDAO:       Lauryldimethylamine oxide</t>
    </r>
  </si>
  <si>
    <r>
      <rPr>
        <sz val="11"/>
        <rFont val="Calibri"/>
        <family val="2"/>
        <scheme val="minor"/>
      </rPr>
      <t>TFA:          Trifluoroacetic acid</t>
    </r>
  </si>
  <si>
    <r>
      <rPr>
        <b/>
        <sz val="11"/>
        <rFont val="Calibri"/>
        <family val="2"/>
        <scheme val="minor"/>
      </rPr>
      <t>References:</t>
    </r>
  </si>
  <si>
    <r>
      <rPr>
        <sz val="11"/>
        <rFont val="Calibri"/>
        <family val="2"/>
        <scheme val="minor"/>
      </rPr>
      <t xml:space="preserve">C: Coligan, J. E. et al. In Current Protocols in Protein Science </t>
    </r>
    <r>
      <rPr>
        <b/>
        <sz val="11"/>
        <rFont val="Calibri"/>
        <family val="2"/>
        <scheme val="minor"/>
      </rPr>
      <t>2</t>
    </r>
    <r>
      <rPr>
        <sz val="11"/>
        <rFont val="Calibri"/>
        <family val="2"/>
        <scheme val="minor"/>
      </rPr>
      <t>, unit 16.2</t>
    </r>
  </si>
  <si>
    <r>
      <rPr>
        <sz val="11"/>
        <rFont val="Calibri"/>
        <family val="2"/>
        <scheme val="minor"/>
      </rPr>
      <t xml:space="preserve">F. Kay, I. and Mallet, A.I. Rapid Comm. Mass Spec. </t>
    </r>
    <r>
      <rPr>
        <b/>
        <sz val="11"/>
        <rFont val="Calibri"/>
        <family val="2"/>
        <scheme val="minor"/>
      </rPr>
      <t>7</t>
    </r>
    <r>
      <rPr>
        <sz val="11"/>
        <rFont val="Calibri"/>
        <family val="2"/>
        <scheme val="minor"/>
      </rPr>
      <t>, 744-746, 1993.</t>
    </r>
  </si>
  <si>
    <r>
      <rPr>
        <sz val="11"/>
        <rFont val="Calibri"/>
        <family val="2"/>
        <scheme val="minor"/>
      </rPr>
      <t xml:space="preserve">B: Yao, J. et al. J. Am. Soc. Mass Spectrom </t>
    </r>
    <r>
      <rPr>
        <b/>
        <sz val="11"/>
        <rFont val="Calibri"/>
        <family val="2"/>
        <scheme val="minor"/>
      </rPr>
      <t>9</t>
    </r>
    <r>
      <rPr>
        <sz val="11"/>
        <rFont val="Calibri"/>
        <family val="2"/>
        <scheme val="minor"/>
      </rPr>
      <t>, 805-813, 1998</t>
    </r>
  </si>
  <si>
    <r>
      <rPr>
        <sz val="11"/>
        <rFont val="Calibri"/>
        <family val="2"/>
        <scheme val="minor"/>
      </rPr>
      <t xml:space="preserve">A: Kallweit, U. et al. Rapid Comm. Mass Spec. </t>
    </r>
    <r>
      <rPr>
        <b/>
        <sz val="11"/>
        <rFont val="Calibri"/>
        <family val="2"/>
        <scheme val="minor"/>
      </rPr>
      <t>10</t>
    </r>
    <r>
      <rPr>
        <sz val="11"/>
        <rFont val="Calibri"/>
        <family val="2"/>
        <scheme val="minor"/>
      </rPr>
      <t xml:space="preserve">, 845-849, 1996. </t>
    </r>
  </si>
  <si>
    <r>
      <rPr>
        <sz val="11"/>
        <rFont val="Calibri"/>
        <family val="2"/>
        <scheme val="minor"/>
      </rPr>
      <t xml:space="preserve">E: Ogorzalek, et al., Protein Science </t>
    </r>
    <r>
      <rPr>
        <b/>
        <sz val="11"/>
        <rFont val="Calibri"/>
        <family val="2"/>
        <scheme val="minor"/>
      </rPr>
      <t>3</t>
    </r>
    <r>
      <rPr>
        <sz val="11"/>
        <rFont val="Calibri"/>
        <family val="2"/>
        <scheme val="minor"/>
      </rPr>
      <t>, 1975-1983.</t>
    </r>
  </si>
  <si>
    <t>D: Gevaert, K. et al. ABRF web publication, 1998.</t>
  </si>
  <si>
    <t>G: Funk et al. Rapid Commun. Mass Spectrom. 2005; 19: 2986–2988</t>
  </si>
  <si>
    <t>TRIS</t>
  </si>
  <si>
    <t>A, B</t>
  </si>
  <si>
    <t>HEPES</t>
  </si>
  <si>
    <t>BICINE</t>
  </si>
  <si>
    <t>B</t>
  </si>
  <si>
    <t>Urea</t>
  </si>
  <si>
    <t>C, D</t>
  </si>
  <si>
    <t>Guanidine, HCl</t>
  </si>
  <si>
    <t>Dithiothreitol</t>
  </si>
  <si>
    <t>D</t>
  </si>
  <si>
    <t>Glycerol</t>
  </si>
  <si>
    <t>N-Octyl-  -glucopyranoside</t>
  </si>
  <si>
    <t>n-Octyl sucrose</t>
  </si>
  <si>
    <t>E</t>
  </si>
  <si>
    <t>n-Dodecyl sucrose</t>
  </si>
  <si>
    <t>n-Dodecyl maltoside</t>
  </si>
  <si>
    <t>Octyl thioglucoside</t>
  </si>
  <si>
    <t>n- Hexyl glucoside</t>
  </si>
  <si>
    <t>n-Dodecyl glucoside</t>
  </si>
  <si>
    <t>PEG1000</t>
  </si>
  <si>
    <t>F</t>
  </si>
  <si>
    <t>PEG2000</t>
  </si>
  <si>
    <t>C,</t>
  </si>
  <si>
    <t>Triton X-100,</t>
  </si>
  <si>
    <t>&lt;1.6</t>
  </si>
  <si>
    <t>&lt;0.1</t>
  </si>
  <si>
    <t>NP-40</t>
  </si>
  <si>
    <t>n.a.</t>
  </si>
  <si>
    <t>Zwittergent, 3-16</t>
  </si>
  <si>
    <t>C</t>
  </si>
  <si>
    <t>Tween20</t>
  </si>
  <si>
    <t>Thesit</t>
  </si>
  <si>
    <t>&lt;1.7</t>
  </si>
  <si>
    <t>SDS</t>
  </si>
  <si>
    <t>C, D, E, F</t>
  </si>
  <si>
    <t>LDAO</t>
  </si>
  <si>
    <t>&lt;4.4</t>
  </si>
  <si>
    <t>C, F</t>
  </si>
  <si>
    <t>CTAB</t>
  </si>
  <si>
    <t>&lt;3.5</t>
  </si>
  <si>
    <t>CHAPS</t>
  </si>
  <si>
    <t>G,C, E</t>
  </si>
  <si>
    <t>Sodium Cholate</t>
  </si>
  <si>
    <t>Sodium Taurocholate</t>
  </si>
  <si>
    <t>&lt;1.9</t>
  </si>
  <si>
    <t>Sodium Azide</t>
  </si>
  <si>
    <t>NH4HCO3</t>
  </si>
  <si>
    <t>NaCl</t>
  </si>
  <si>
    <t>Sodium Acetate</t>
  </si>
  <si>
    <t>B, C</t>
  </si>
  <si>
    <t>NaHPO4</t>
  </si>
  <si>
    <t>B, C, D, F</t>
  </si>
  <si>
    <t>TFA</t>
  </si>
  <si>
    <t>Pri. Comm.</t>
  </si>
  <si>
    <t>IGEPAL CA-630</t>
  </si>
  <si>
    <t>C, E,G</t>
  </si>
  <si>
    <t>C, E, G</t>
  </si>
  <si>
    <t>Brij</t>
  </si>
  <si>
    <t>G</t>
  </si>
  <si>
    <t>E, G</t>
  </si>
  <si>
    <t>This table for Salt Tolaraces is originally from the Scripps website, but we are adding new concentrations as they become available.:</t>
  </si>
  <si>
    <t>In-gel-digest samples</t>
  </si>
  <si>
    <t xml:space="preserve">It is very kritical to avoid contaminations, particularly keratin from skin and hair. Work clean, wipe all surfaces that come in contact with the gel e.g. with ethanol and wear gloves at all times. </t>
  </si>
  <si>
    <t xml:space="preserve">We recommend gels be stained with either Commassie Blue or Sypro Ruby. These produce the best results. Stains with colloidal coomassie G-250 generally produce “better stains”, most common commassie blue stains are capatible with mass spectrometry. Silver stained gels generally produce less robust results because they modify the proteins and crosslink the peptides to the gels. If you need to use silver stains, they must be mass spec compatible. Most commercial suppliers will indicate this on their product insert. </t>
  </si>
  <si>
    <t>Recommended concentrations</t>
  </si>
  <si>
    <t>In-solution samples</t>
  </si>
  <si>
    <t>Pierce Silver Stain Kit for Mass Spectrometry</t>
  </si>
  <si>
    <t>At least several hundred femtomole of protein in 10-20 µL of sample</t>
  </si>
  <si>
    <t>Start with min of one picomole of protein (in gel)</t>
  </si>
  <si>
    <t>acids contaminated with plastic from pipett tips</t>
  </si>
  <si>
    <t>General Advice about in-gel digestion:</t>
  </si>
  <si>
    <t>MRM on TSQVantage: some peptides can be quantified in the low amol range (~10 amol) others require more like low fmol</t>
  </si>
  <si>
    <t>MRM on TSQAccess: in general the UWPR TSQ Access is ~ five times less sensitive than the Vantage</t>
  </si>
  <si>
    <t>There are many protocols out there, including on our website.</t>
  </si>
  <si>
    <t>Injection volume per LC-MS run</t>
  </si>
  <si>
    <t>µl</t>
  </si>
  <si>
    <t>PO total amount</t>
  </si>
  <si>
    <t>total time [min]</t>
  </si>
  <si>
    <t>blanks</t>
  </si>
  <si>
    <t># analyses</t>
  </si>
  <si>
    <t>Number of samples:</t>
  </si>
  <si>
    <r>
      <t xml:space="preserve">Customer Information </t>
    </r>
    <r>
      <rPr>
        <i/>
        <sz val="12"/>
        <color theme="1"/>
        <rFont val="Calibri"/>
        <family val="2"/>
        <scheme val="minor"/>
      </rPr>
      <t>(all fields required)</t>
    </r>
  </si>
  <si>
    <t>last updated</t>
  </si>
  <si>
    <r>
      <t xml:space="preserve">Buffer A:     0.1% Formic Acid in Water </t>
    </r>
    <r>
      <rPr>
        <sz val="11"/>
        <color theme="0" tint="-0.34998626667073579"/>
        <rFont val="Calibri"/>
        <family val="2"/>
        <scheme val="minor"/>
      </rPr>
      <t>(Optima™ LC/MS, Solvent Blends, Fisher Chemical)</t>
    </r>
  </si>
  <si>
    <r>
      <t>Buffer B:     0.1% Formic Acid in Acetonitrile</t>
    </r>
    <r>
      <rPr>
        <sz val="11"/>
        <color theme="0" tint="-0.34998626667073579"/>
        <rFont val="Calibri"/>
        <family val="2"/>
        <scheme val="minor"/>
      </rPr>
      <t xml:space="preserve"> (Optima™ LC/MS, Solvent Blends, Fisher Chemical)</t>
    </r>
  </si>
  <si>
    <t>QC (quality control)</t>
  </si>
  <si>
    <t>Injection volume 1-5 µl is ideal, up to 8µl max</t>
  </si>
  <si>
    <t>Avoid Contaminations (pdf)</t>
  </si>
  <si>
    <t>Number of blanks:</t>
  </si>
  <si>
    <t>Modifications:</t>
  </si>
  <si>
    <t>mass (monoisotopic)</t>
  </si>
  <si>
    <t>describe labels (10 plex, Lys label… ):</t>
  </si>
  <si>
    <t>Specify amino acid(s) and mass:</t>
  </si>
  <si>
    <t>Avoid contaminations:</t>
  </si>
  <si>
    <t>no salts!</t>
  </si>
  <si>
    <t>no detergents!</t>
  </si>
  <si>
    <t>Salt tolerances:</t>
  </si>
  <si>
    <t>Detergent tolerances:</t>
  </si>
  <si>
    <t>Other ources for contamination</t>
  </si>
  <si>
    <t>Contaminations compete with your peptides of interest!</t>
  </si>
  <si>
    <t>Contaminants bind to your column, preventing peptides to bind</t>
  </si>
  <si>
    <t>Contaminants will be analyzed by the mass spec, the more MS2 scans are wasted on contaminants, the fewer MS2 scans are available to identify your peptides</t>
  </si>
  <si>
    <t>Contaminants can clog columns costing you instrument time.</t>
  </si>
  <si>
    <t>Contaminants can reduce instrument sensitivity, we will charge you for instrument cleaning minimum of 2 days or 48hrs.</t>
  </si>
  <si>
    <t>Lipids:</t>
  </si>
  <si>
    <t>no lipids!</t>
  </si>
  <si>
    <t>Number of replicate LC-MS analyses per sample:</t>
  </si>
  <si>
    <t>Analytical Gradients:</t>
  </si>
  <si>
    <t>Custom</t>
  </si>
  <si>
    <t>Est. total hrs:</t>
  </si>
  <si>
    <t>Sample label (as appears on vials) in the order you want them analyzed:</t>
  </si>
  <si>
    <t>range 1-8 µl</t>
  </si>
  <si>
    <t>QC (AngioNeuro std) runs, analysis time is 75 min per QC</t>
  </si>
  <si>
    <t>min run time per blank is 40 min</t>
  </si>
  <si>
    <r>
      <t xml:space="preserve">Long:              5 - 30% B in 120 mins; 80% B for 10min;  2% B for 30 mins, 10 min trapping </t>
    </r>
    <r>
      <rPr>
        <sz val="11"/>
        <color theme="1"/>
        <rFont val="Wingdings"/>
        <charset val="2"/>
      </rPr>
      <t>à</t>
    </r>
    <r>
      <rPr>
        <sz val="11"/>
        <color theme="1"/>
        <rFont val="Calibri"/>
        <family val="2"/>
        <scheme val="minor"/>
      </rPr>
      <t xml:space="preserve"> total analysis time = 170 mins per LC-MS run</t>
    </r>
  </si>
  <si>
    <r>
      <t xml:space="preserve">Short:            5 - 30% B in 60 mins; 80% B for 10min;  2% B for 30 mins, 10 min trapping </t>
    </r>
    <r>
      <rPr>
        <sz val="11"/>
        <color theme="1"/>
        <rFont val="Wingdings"/>
        <charset val="2"/>
      </rPr>
      <t>à</t>
    </r>
    <r>
      <rPr>
        <sz val="11"/>
        <color theme="1"/>
        <rFont val="Calibri"/>
        <family val="2"/>
      </rPr>
      <t xml:space="preserve"> total analysis time = 110 mins per LC-MS run</t>
    </r>
  </si>
  <si>
    <r>
      <t xml:space="preserve">Medium:      5 - 30% B in 90 mins; 80% B for 10min;  2% B for 30 mins, 10 min trapping </t>
    </r>
    <r>
      <rPr>
        <sz val="11"/>
        <color theme="1"/>
        <rFont val="Wingdings"/>
        <charset val="2"/>
      </rPr>
      <t>à</t>
    </r>
    <r>
      <rPr>
        <sz val="11"/>
        <color theme="1"/>
        <rFont val="Calibri"/>
        <family val="2"/>
        <scheme val="minor"/>
      </rPr>
      <t xml:space="preserve"> total analysis time = 140 mins per LC-MS run</t>
    </r>
  </si>
  <si>
    <r>
      <t xml:space="preserve">Extra long:    5 - 30% B in 180 mins; 80% B for 10min;  2% B for 30 mins, 10 min trapping </t>
    </r>
    <r>
      <rPr>
        <sz val="11"/>
        <color theme="1"/>
        <rFont val="Wingdings"/>
        <charset val="2"/>
      </rPr>
      <t>à</t>
    </r>
    <r>
      <rPr>
        <sz val="11"/>
        <color theme="1"/>
        <rFont val="Calibri"/>
        <family val="2"/>
        <scheme val="minor"/>
      </rPr>
      <t xml:space="preserve"> total analysis time = 230 mins per LC-MS run</t>
    </r>
  </si>
  <si>
    <t>Enter the number of samples, replicate analyses per sample, blanks and QC's to calculate the time needed for the analysis:</t>
  </si>
  <si>
    <t>Radioactive samples are not allowed!</t>
  </si>
  <si>
    <t>Analytical column ID 75 µm, beads Dr. Maisch ReprosilPur C18AQ  5µm  120Å,    length 35 cm</t>
  </si>
  <si>
    <t>Trap column ID 100 µm, beads Dr. Maisch ReprosilPur C18AQ  5µm  120Å,             length 3 cm</t>
  </si>
  <si>
    <t>cm (specify custom length if desired)</t>
  </si>
  <si>
    <t>Trapping default:     2% B / 98% A for 10 min at 2 µl/min</t>
  </si>
  <si>
    <t>Custom specify your own:</t>
  </si>
  <si>
    <t>Database search includes Comet search, and Peptide/Protein profit analysis, please discuss details with Jimmy engj@uw.edu</t>
  </si>
  <si>
    <t>Sample Composition (salts, buffers, pH etc.):</t>
  </si>
  <si>
    <t>Modification detail (e.g. 10-plex etc.):</t>
  </si>
  <si>
    <r>
      <t>samples unclaimed within two weeks of analysis will be discarded, sample storage at -20</t>
    </r>
    <r>
      <rPr>
        <vertAlign val="superscript"/>
        <sz val="11"/>
        <color theme="1"/>
        <rFont val="Calibri"/>
        <family val="2"/>
        <scheme val="minor"/>
      </rPr>
      <t>o</t>
    </r>
    <r>
      <rPr>
        <sz val="11"/>
        <color theme="1"/>
        <rFont val="Calibri"/>
        <family val="2"/>
        <scheme val="minor"/>
      </rPr>
      <t>C</t>
    </r>
  </si>
  <si>
    <t>Reduction &amp; Alkylation:</t>
  </si>
  <si>
    <t>if left blank we use UWPR default method settings</t>
  </si>
  <si>
    <t>Digestion Enzyme (other than Trypsin):</t>
  </si>
  <si>
    <t>complex peptide mixture: 0.1-0.5µg on column for QE, Fusion/Lumos and 1-2 µg on column for Orbitrap XL</t>
  </si>
  <si>
    <t>single peptide 0.1-0.5 pmol  on column for QE, Fusion/Lumos and 0.5-2pmol on column for Orbitrap XL</t>
  </si>
  <si>
    <t>For complex mixtures up to 0.5µg (QE/Fusion/Lumos) or up to 1- 2 µg (OT-XL) on column  per injection</t>
  </si>
  <si>
    <t>General Advice:</t>
  </si>
  <si>
    <t>http://www.proteomicsresource.washington.edu/protocols03/</t>
  </si>
  <si>
    <t>http://www.proteomicsresource.washington.edu/protocols03/ingeldigestion.php</t>
  </si>
  <si>
    <t>https://tools.thermofisher.com/content/sfs/brochures/TR0050-Stained-gels-for-MS.pdf</t>
  </si>
  <si>
    <t>Samples can be submitted in solution (min 10-20 µL volume). Avoid any detergents and unnecessary sample buffers. For a comprehensive list of buffers and salts compatible with mass spectrometry, please see the Salt Tolerance Table. A BCA or Bradford assay (or similar) should be done to estimate the amount of protein in solution before submission and the amount indicated on the form.  Ideally, we would like several hundred femtomoles to 1 pmol of protein for identification. If you need to clean up your sample, you can find some tips on our website:</t>
  </si>
  <si>
    <t>e.g.</t>
  </si>
  <si>
    <t>Instrumentation:</t>
  </si>
  <si>
    <t>TSQA:  TSQ Access</t>
  </si>
  <si>
    <t>TSQV:  TSQ Vantage</t>
  </si>
  <si>
    <t>OT1:      Orbitrap XL</t>
  </si>
  <si>
    <t>QE+:        Q Exactive plus</t>
  </si>
  <si>
    <t>Fusion:     Orbitrap Fusion</t>
  </si>
  <si>
    <t>Lumos:     Orbitrap Fusion Lumos</t>
  </si>
  <si>
    <t>for a detailed description check out our website:</t>
  </si>
  <si>
    <t xml:space="preserve">Click on the link below to find the rates </t>
  </si>
  <si>
    <t>Resources</t>
  </si>
  <si>
    <t>Fee-For-Service:</t>
  </si>
  <si>
    <t>Complete Rate-Table</t>
  </si>
  <si>
    <t>UW Internal Rates Without Labor</t>
  </si>
  <si>
    <t>actual</t>
  </si>
  <si>
    <t>Rates per block</t>
  </si>
  <si>
    <t>Rate</t>
  </si>
  <si>
    <t>Description</t>
  </si>
  <si>
    <t>hrs/block</t>
  </si>
  <si>
    <t>TSQA</t>
  </si>
  <si>
    <t>TSQV</t>
  </si>
  <si>
    <t>OT1</t>
  </si>
  <si>
    <t>QE +</t>
  </si>
  <si>
    <t>Fusion</t>
  </si>
  <si>
    <t>Lumos</t>
  </si>
  <si>
    <t>hrs</t>
  </si>
  <si>
    <t>total</t>
  </si>
  <si>
    <t>HR</t>
  </si>
  <si>
    <t>Hourly Rate</t>
  </si>
  <si>
    <t>HD</t>
  </si>
  <si>
    <t>WD</t>
  </si>
  <si>
    <t>WD &amp; ON</t>
  </si>
  <si>
    <t>Enter the number of hours here:</t>
  </si>
  <si>
    <t>number of 24hr blocks:</t>
  </si>
  <si>
    <t>plus n hours:</t>
  </si>
  <si>
    <t>Select Instrument</t>
  </si>
  <si>
    <r>
      <t xml:space="preserve">              </t>
    </r>
    <r>
      <rPr>
        <sz val="11"/>
        <color theme="1"/>
        <rFont val="Wingdings"/>
        <charset val="2"/>
      </rPr>
      <t>à</t>
    </r>
    <r>
      <rPr>
        <sz val="11"/>
        <color theme="1"/>
        <rFont val="Calibri"/>
        <family val="2"/>
        <scheme val="minor"/>
      </rPr>
      <t xml:space="preserve">      Please contact us to discuss your project.</t>
    </r>
  </si>
  <si>
    <r>
      <t xml:space="preserve">              </t>
    </r>
    <r>
      <rPr>
        <sz val="11"/>
        <color theme="1"/>
        <rFont val="Wingdings"/>
        <charset val="2"/>
      </rPr>
      <t>à</t>
    </r>
    <r>
      <rPr>
        <sz val="11"/>
        <color theme="1"/>
        <rFont val="Calibri"/>
        <family val="2"/>
        <scheme val="minor"/>
      </rPr>
      <t xml:space="preserve">      Create a project and submit billing information online and make sure you select “Mass Spec. analysis by UWPR personnel?”:</t>
    </r>
  </si>
  <si>
    <r>
      <rPr>
        <sz val="11"/>
        <rFont val="Calibri"/>
        <family val="2"/>
        <scheme val="minor"/>
      </rPr>
      <t xml:space="preserve">                         </t>
    </r>
    <r>
      <rPr>
        <u/>
        <sz val="11"/>
        <rFont val="Calibri"/>
        <family val="2"/>
        <scheme val="minor"/>
      </rPr>
      <t xml:space="preserve"> </t>
    </r>
    <r>
      <rPr>
        <u/>
        <sz val="11"/>
        <color theme="10"/>
        <rFont val="Calibri"/>
        <family val="2"/>
        <scheme val="minor"/>
      </rPr>
      <t>http://www.proteomicsresource.washington.edu/index.php</t>
    </r>
  </si>
  <si>
    <t>Long [120 mins]</t>
  </si>
  <si>
    <t>Medium [90 mins] (default)</t>
  </si>
  <si>
    <t>Short [60 mins]</t>
  </si>
  <si>
    <t>Extra long [180 mins]</t>
  </si>
  <si>
    <t xml:space="preserve">If desired, select modifications to be searched below </t>
  </si>
  <si>
    <t>Column information:</t>
  </si>
  <si>
    <r>
      <t xml:space="preserve">Gradient default (Medium):      5 - 30% B in 90 mins; 80% B for 10min;  2% B for 30 mins, 10 min trapping  </t>
    </r>
    <r>
      <rPr>
        <sz val="11"/>
        <color theme="1"/>
        <rFont val="Wingdings"/>
        <charset val="2"/>
      </rPr>
      <t>à</t>
    </r>
    <r>
      <rPr>
        <sz val="11"/>
        <color theme="1"/>
        <rFont val="Calibri"/>
        <family val="2"/>
        <scheme val="minor"/>
      </rPr>
      <t xml:space="preserve">  total analysis time = ~140 mins per LC-MS run</t>
    </r>
  </si>
  <si>
    <t>To specify different gradient list here and check the checkbox below:</t>
  </si>
  <si>
    <t>MS acquisition</t>
  </si>
  <si>
    <t>Top N/cyle time:</t>
  </si>
  <si>
    <t>Methods</t>
  </si>
  <si>
    <t>HPLC method</t>
  </si>
  <si>
    <t>Mass Spec method</t>
  </si>
  <si>
    <t>UWPR sample submission form for LC-MS/MS analyses:</t>
  </si>
  <si>
    <t>File Name</t>
  </si>
  <si>
    <t>Comment</t>
  </si>
  <si>
    <t>Path</t>
  </si>
  <si>
    <t>Instrument Method</t>
  </si>
  <si>
    <t>Inj Vol</t>
  </si>
  <si>
    <t>Position</t>
  </si>
  <si>
    <t>to be completed by UWPR</t>
  </si>
  <si>
    <t>(to be completed by UWPR)</t>
  </si>
  <si>
    <t>PI is aware of and approved this order?</t>
  </si>
  <si>
    <t>Principal Investigator (PI):</t>
  </si>
  <si>
    <t>Total instrument hours</t>
  </si>
  <si>
    <t>µg (if dry)</t>
  </si>
  <si>
    <t>Analysis details:</t>
  </si>
  <si>
    <t>Number of extra QC (standards):</t>
  </si>
  <si>
    <t>Then complete this form and upload it to your project online and email priska@uw.edu to coordinate a time to drop off your samples.</t>
  </si>
  <si>
    <t>Enter online. If you submitted more than one budget/PO number please specify which one should to be used. You can use up to two budget numbers, please specify the percentage for each number.</t>
  </si>
  <si>
    <t xml:space="preserve">e.g. sample1, blank, sample2,  QC, sample3  …. </t>
  </si>
  <si>
    <t>Once we receive this form and your samples we schedule the instrument time needed for the analysis. Note: cancellation time is 48hrs, 10%  (of total cost) sign up fee is non-refundable.</t>
  </si>
  <si>
    <t>incl. 2 hrs minimum setup (colunn equilibration and 1 QC)</t>
  </si>
  <si>
    <t>see below how to calculate the time you need, note time is scheduled in full blocks, sign-up fee is non refundable</t>
  </si>
  <si>
    <t>Half Day block (10am-2pm or 2pm-6pm) 4hrs</t>
  </si>
  <si>
    <t>Whole Day block (10am-6pm) 8 hrs</t>
  </si>
  <si>
    <t>consecutive 24hr block (10am-10am)</t>
  </si>
  <si>
    <t>Non-refundable sign up fee of 10% is applied when instrument time is scheduled via the web portal:</t>
  </si>
  <si>
    <t>The remaining 90% of the total cost will be applied only if instrument time is used, i.e. not canceled by user:</t>
  </si>
  <si>
    <t>Rates effective 3/1/2018 subject to change without notice</t>
  </si>
  <si>
    <t>revised3/5/2018</t>
  </si>
  <si>
    <t>Elite:</t>
  </si>
  <si>
    <t>Orbitrap Velos Elite</t>
  </si>
  <si>
    <t>Elite</t>
  </si>
  <si>
    <t>ON</t>
  </si>
  <si>
    <t>Over Night block (2pm-10am) 20 hrs</t>
  </si>
  <si>
    <t>Total instrument time:</t>
  </si>
  <si>
    <t>Setup fee per consecutive time block</t>
  </si>
  <si>
    <t>Total Cost:</t>
  </si>
  <si>
    <t>UW Internal Rates With Additional Labor</t>
  </si>
  <si>
    <t>External Billing Rates - Non Profit With Additional Labor</t>
  </si>
  <si>
    <t>total cost:</t>
  </si>
  <si>
    <t>External Billing Rates - Commercial With Additional Labor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</si>
</sst>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2" formatCode="_(&quot;$&quot;* #,##0_);_(&quot;$&quot;* \(#,##0\);_(&quot;$&quot;* &quot;-&quot;_);_(@_)"/>
    <numFmt numFmtId="44" formatCode="_(&quot;$&quot;* #,##0.00_);_(&quot;$&quot;* \(#,##0.00\);_(&quot;$&quot;* &quot;-&quot;??_);_(@_)"/>
    <numFmt numFmtId="43" formatCode="_(* #,##0.00_);_(* \(#,##0.00\);_(* &quot;-&quot;??_);_(@_)"/>
    <numFmt numFmtId="164" formatCode="0.0"/>
    <numFmt numFmtId="165" formatCode="_(&quot;$&quot;* #,##0.00_);_(&quot;$&quot;* \(#,##0.00\);_(&quot;$&quot;* &quot;-&quot;_);_(@_)"/>
  </numFmts>
  <fonts count="64" x14ac:knownFonts="1">
    <font>
      <sz val="11"/>
      <color theme="1"/>
      <name val="Calibri"/>
      <family val="2"/>
      <scheme val="minor"/>
    </font>
    <font>
      <sz val="11"/>
      <color rgb="FFFF0000"/>
      <name val="Calibri"/>
      <family val="2"/>
      <scheme val="minor"/>
    </font>
    <font>
      <b/>
      <i/>
      <sz val="11"/>
      <color theme="1"/>
      <name val="Calibri"/>
      <family val="2"/>
      <scheme val="minor"/>
    </font>
    <font>
      <b/>
      <i/>
      <sz val="12"/>
      <color theme="1"/>
      <name val="Calibri"/>
      <family val="2"/>
      <scheme val="minor"/>
    </font>
    <font>
      <u/>
      <sz val="11"/>
      <color theme="10"/>
      <name val="Calibri"/>
      <family val="2"/>
      <scheme val="minor"/>
    </font>
    <font>
      <sz val="10"/>
      <color theme="1"/>
      <name val="Arial Narrow"/>
      <family val="2"/>
    </font>
    <font>
      <b/>
      <i/>
      <sz val="14"/>
      <color theme="1"/>
      <name val="Calibri"/>
      <family val="2"/>
      <scheme val="minor"/>
    </font>
    <font>
      <sz val="8"/>
      <color rgb="FF000000"/>
      <name val="Tahoma"/>
      <family val="2"/>
    </font>
    <font>
      <sz val="11"/>
      <color theme="0" tint="-0.14999847407452621"/>
      <name val="Calibri"/>
      <family val="2"/>
      <scheme val="minor"/>
    </font>
    <font>
      <b/>
      <i/>
      <sz val="11"/>
      <color rgb="FFFF0000"/>
      <name val="Calibri"/>
      <family val="2"/>
      <scheme val="minor"/>
    </font>
    <font>
      <b/>
      <sz val="11"/>
      <color theme="1"/>
      <name val="Calibri"/>
      <family val="2"/>
      <scheme val="minor"/>
    </font>
    <font>
      <sz val="11"/>
      <name val="Calibri"/>
      <family val="2"/>
      <scheme val="minor"/>
    </font>
    <font>
      <sz val="10"/>
      <name val="Calibri"/>
      <family val="2"/>
      <scheme val="minor"/>
    </font>
    <font>
      <sz val="7"/>
      <name val="Calibri"/>
      <family val="2"/>
      <scheme val="minor"/>
    </font>
    <font>
      <b/>
      <sz val="11"/>
      <name val="Calibri"/>
      <family val="2"/>
      <scheme val="minor"/>
    </font>
    <font>
      <sz val="8"/>
      <color theme="1"/>
      <name val="Calibri"/>
      <family val="2"/>
      <scheme val="minor"/>
    </font>
    <font>
      <b/>
      <i/>
      <sz val="16"/>
      <color theme="1"/>
      <name val="Calibri"/>
      <family val="2"/>
      <scheme val="minor"/>
    </font>
    <font>
      <sz val="11"/>
      <color theme="1"/>
      <name val="Wingdings"/>
      <charset val="2"/>
    </font>
    <font>
      <sz val="11"/>
      <color theme="1"/>
      <name val="Calibri"/>
      <family val="2"/>
    </font>
    <font>
      <i/>
      <sz val="11"/>
      <color theme="1"/>
      <name val="Calibri"/>
      <family val="2"/>
      <scheme val="minor"/>
    </font>
    <font>
      <i/>
      <sz val="12"/>
      <color theme="1"/>
      <name val="Calibri"/>
      <family val="2"/>
      <scheme val="minor"/>
    </font>
    <font>
      <i/>
      <sz val="11"/>
      <color theme="0" tint="-0.34998626667073579"/>
      <name val="Calibri"/>
      <family val="2"/>
      <scheme val="minor"/>
    </font>
    <font>
      <sz val="11"/>
      <color theme="0" tint="-0.34998626667073579"/>
      <name val="Calibri"/>
      <family val="2"/>
      <scheme val="minor"/>
    </font>
    <font>
      <b/>
      <sz val="14"/>
      <color theme="1"/>
      <name val="Calibri"/>
      <family val="2"/>
      <scheme val="minor"/>
    </font>
    <font>
      <b/>
      <sz val="11"/>
      <color rgb="FFFF0000"/>
      <name val="Calibri"/>
      <family val="2"/>
      <scheme val="minor"/>
    </font>
    <font>
      <sz val="11"/>
      <color theme="0" tint="-0.249977111117893"/>
      <name val="Calibri"/>
      <family val="2"/>
      <scheme val="minor"/>
    </font>
    <font>
      <vertAlign val="superscript"/>
      <sz val="11"/>
      <color theme="1"/>
      <name val="Calibri"/>
      <family val="2"/>
      <scheme val="minor"/>
    </font>
    <font>
      <sz val="11"/>
      <color theme="1"/>
      <name val="Calibri"/>
      <family val="2"/>
      <scheme val="minor"/>
    </font>
    <font>
      <sz val="11"/>
      <name val="Times New Roman"/>
      <family val="1"/>
    </font>
    <font>
      <b/>
      <i/>
      <sz val="11"/>
      <color theme="5" tint="-0.249977111117893"/>
      <name val="Arial Narrow"/>
      <family val="2"/>
    </font>
    <font>
      <b/>
      <i/>
      <sz val="14"/>
      <color theme="5" tint="-0.249977111117893"/>
      <name val="Arial Narrow"/>
      <family val="2"/>
    </font>
    <font>
      <sz val="8"/>
      <name val="Arial Narrow"/>
      <family val="2"/>
    </font>
    <font>
      <sz val="12"/>
      <name val="Arial Narrow"/>
      <family val="2"/>
    </font>
    <font>
      <sz val="11"/>
      <color theme="0" tint="-0.34998626667073579"/>
      <name val="Times New Roman"/>
      <family val="1"/>
    </font>
    <font>
      <sz val="10"/>
      <color theme="0" tint="-0.34998626667073579"/>
      <name val="Arial Narrow"/>
      <family val="2"/>
    </font>
    <font>
      <sz val="11"/>
      <name val="Arial Narrow"/>
      <family val="2"/>
    </font>
    <font>
      <b/>
      <i/>
      <u/>
      <sz val="12"/>
      <color rgb="FF002060"/>
      <name val="Arial Narrow"/>
      <family val="2"/>
    </font>
    <font>
      <u/>
      <sz val="11"/>
      <color theme="10"/>
      <name val="Times New Roman"/>
      <family val="1"/>
    </font>
    <font>
      <u/>
      <sz val="11"/>
      <color theme="10"/>
      <name val="Arial Narrow"/>
      <family val="2"/>
    </font>
    <font>
      <u/>
      <sz val="11"/>
      <color indexed="12"/>
      <name val="Times New Roman"/>
      <family val="1"/>
    </font>
    <font>
      <b/>
      <i/>
      <sz val="11"/>
      <color theme="0" tint="-0.34998626667073579"/>
      <name val="Arial Narrow"/>
      <family val="2"/>
    </font>
    <font>
      <i/>
      <sz val="10"/>
      <color theme="0" tint="-0.34998626667073579"/>
      <name val="Arial Narrow"/>
      <family val="2"/>
    </font>
    <font>
      <b/>
      <i/>
      <sz val="14"/>
      <color theme="0"/>
      <name val="Arial Narrow"/>
      <family val="2"/>
    </font>
    <font>
      <i/>
      <sz val="14"/>
      <color theme="0" tint="-0.34998626667073579"/>
      <name val="Arial Narrow"/>
      <family val="2"/>
    </font>
    <font>
      <b/>
      <sz val="10"/>
      <color theme="0"/>
      <name val="Arial Narrow"/>
      <family val="2"/>
    </font>
    <font>
      <sz val="10"/>
      <name val="Arial Narrow"/>
      <family val="2"/>
    </font>
    <font>
      <b/>
      <sz val="12"/>
      <color rgb="FF0070C0"/>
      <name val="Arial Narrow"/>
      <family val="2"/>
    </font>
    <font>
      <sz val="10"/>
      <color theme="0"/>
      <name val="Arial Narrow"/>
      <family val="2"/>
    </font>
    <font>
      <b/>
      <u/>
      <sz val="11"/>
      <color theme="1"/>
      <name val="Calibri"/>
      <family val="2"/>
      <scheme val="minor"/>
    </font>
    <font>
      <sz val="10"/>
      <color theme="0" tint="-0.249977111117893"/>
      <name val="Arial Narrow"/>
      <family val="2"/>
    </font>
    <font>
      <b/>
      <i/>
      <sz val="14"/>
      <name val="Arial Narrow"/>
      <family val="2"/>
    </font>
    <font>
      <b/>
      <sz val="12"/>
      <name val="Calibri"/>
      <family val="2"/>
      <scheme val="minor"/>
    </font>
    <font>
      <b/>
      <i/>
      <sz val="14"/>
      <name val="Calibri"/>
      <family val="2"/>
      <scheme val="minor"/>
    </font>
    <font>
      <b/>
      <i/>
      <sz val="12"/>
      <name val="Calibri"/>
      <family val="2"/>
      <scheme val="minor"/>
    </font>
    <font>
      <b/>
      <sz val="12"/>
      <color theme="1"/>
      <name val="Calibri"/>
      <family val="2"/>
      <scheme val="minor"/>
    </font>
    <font>
      <b/>
      <sz val="12"/>
      <color theme="0" tint="-0.249977111117893"/>
      <name val="Calibri"/>
      <family val="2"/>
      <scheme val="minor"/>
    </font>
    <font>
      <sz val="12"/>
      <color theme="0" tint="-0.249977111117893"/>
      <name val="Arial Narrow"/>
      <family val="2"/>
    </font>
    <font>
      <u/>
      <sz val="11"/>
      <name val="Calibri"/>
      <family val="2"/>
      <scheme val="minor"/>
    </font>
    <font>
      <b/>
      <i/>
      <sz val="11"/>
      <name val="Calibri"/>
      <family val="2"/>
      <scheme val="minor"/>
    </font>
    <font>
      <sz val="9"/>
      <color indexed="81"/>
      <name val="Tahoma"/>
      <family val="2"/>
    </font>
    <font>
      <b/>
      <sz val="9"/>
      <color indexed="81"/>
      <name val="Tahoma"/>
      <family val="2"/>
    </font>
    <font>
      <b/>
      <sz val="10"/>
      <name val="Arial Narrow"/>
      <family val="2"/>
    </font>
    <font>
      <sz val="10"/>
      <color theme="0" tint="-0.14999847407452621"/>
      <name val="Arial Narrow"/>
      <family val="2"/>
    </font>
    <font>
      <b/>
      <sz val="12"/>
      <name val="Arial Narrow"/>
      <family val="2"/>
    </font>
  </fonts>
  <fills count="10">
    <fill>
      <patternFill patternType="none"/>
    </fill>
    <fill>
      <patternFill patternType="gray125"/>
    </fill>
    <fill>
      <patternFill patternType="solid">
        <fgColor theme="0"/>
        <bgColor indexed="64"/>
      </patternFill>
    </fill>
    <fill>
      <patternFill patternType="solid">
        <fgColor rgb="FFCCCCFF"/>
        <bgColor indexed="64"/>
      </patternFill>
    </fill>
    <fill>
      <patternFill patternType="solid">
        <fgColor rgb="FFFFFF00"/>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rgb="FFFFFF99"/>
        <bgColor indexed="64"/>
      </patternFill>
    </fill>
    <fill>
      <patternFill patternType="solid">
        <fgColor theme="5" tint="-0.499984740745262"/>
        <bgColor indexed="64"/>
      </patternFill>
    </fill>
    <fill>
      <patternFill patternType="solid">
        <fgColor theme="5" tint="0.79998168889431442"/>
        <bgColor indexed="64"/>
      </patternFill>
    </fill>
  </fills>
  <borders count="31">
    <border>
      <left/>
      <right/>
      <top/>
      <bottom/>
      <diagonal/>
    </border>
    <border>
      <left/>
      <right/>
      <top/>
      <bottom style="thin">
        <color indexed="64"/>
      </bottom>
      <diagonal/>
    </border>
    <border>
      <left/>
      <right/>
      <top style="thin">
        <color indexed="64"/>
      </top>
      <bottom style="thin">
        <color indexed="64"/>
      </bottom>
      <diagonal/>
    </border>
    <border>
      <left/>
      <right/>
      <top/>
      <bottom style="medium">
        <color indexed="64"/>
      </bottom>
      <diagonal/>
    </border>
    <border>
      <left/>
      <right/>
      <top style="thick">
        <color theme="7" tint="-0.249977111117893"/>
      </top>
      <bottom style="thick">
        <color theme="7" tint="-0.249977111117893"/>
      </bottom>
      <diagonal/>
    </border>
    <border>
      <left style="thin">
        <color indexed="64"/>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top style="thin">
        <color theme="0"/>
      </top>
      <bottom/>
      <diagonal/>
    </border>
    <border>
      <left style="thin">
        <color theme="0"/>
      </left>
      <right/>
      <top/>
      <bottom/>
      <diagonal/>
    </border>
    <border>
      <left style="thin">
        <color theme="0"/>
      </left>
      <right/>
      <top/>
      <bottom style="thin">
        <color indexed="64"/>
      </bottom>
      <diagonal/>
    </border>
    <border>
      <left style="thin">
        <color rgb="FFCCCCFF"/>
      </left>
      <right style="thin">
        <color theme="0"/>
      </right>
      <top style="thin">
        <color indexed="64"/>
      </top>
      <bottom style="thin">
        <color theme="0"/>
      </bottom>
      <diagonal/>
    </border>
    <border>
      <left style="thin">
        <color theme="0"/>
      </left>
      <right/>
      <top style="thin">
        <color indexed="64"/>
      </top>
      <bottom style="thin">
        <color theme="0"/>
      </bottom>
      <diagonal/>
    </border>
    <border>
      <left/>
      <right style="thin">
        <color theme="0"/>
      </right>
      <top style="thin">
        <color indexed="64"/>
      </top>
      <bottom style="thin">
        <color theme="0"/>
      </bottom>
      <diagonal/>
    </border>
    <border>
      <left/>
      <right/>
      <top style="thin">
        <color theme="1"/>
      </top>
      <bottom style="thin">
        <color theme="1"/>
      </bottom>
      <diagonal/>
    </border>
    <border>
      <left/>
      <right/>
      <top/>
      <bottom style="thin">
        <color theme="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s>
  <cellStyleXfs count="25">
    <xf numFmtId="0" fontId="0" fillId="0" borderId="0"/>
    <xf numFmtId="0" fontId="4" fillId="0" borderId="0" applyNumberFormat="0" applyFill="0" applyBorder="0" applyAlignment="0" applyProtection="0"/>
    <xf numFmtId="0" fontId="28" fillId="0" borderId="0"/>
    <xf numFmtId="0" fontId="37"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0" fontId="39"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5" fillId="0" borderId="0"/>
    <xf numFmtId="0" fontId="28" fillId="0" borderId="0"/>
    <xf numFmtId="0" fontId="28" fillId="0" borderId="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cellStyleXfs>
  <cellXfs count="277">
    <xf numFmtId="0" fontId="0" fillId="0" borderId="0" xfId="0"/>
    <xf numFmtId="0" fontId="0" fillId="2" borderId="0" xfId="0" applyFill="1" applyAlignment="1">
      <alignment vertical="center"/>
    </xf>
    <xf numFmtId="0" fontId="0" fillId="2" borderId="0" xfId="0" applyFill="1"/>
    <xf numFmtId="0" fontId="3" fillId="2" borderId="0" xfId="0" applyFont="1" applyFill="1" applyAlignment="1">
      <alignment vertical="center"/>
    </xf>
    <xf numFmtId="0" fontId="4" fillId="2" borderId="0" xfId="1" applyFill="1" applyAlignment="1">
      <alignment vertical="center"/>
    </xf>
    <xf numFmtId="0" fontId="0" fillId="2" borderId="0" xfId="0" applyFill="1" applyBorder="1"/>
    <xf numFmtId="0" fontId="0" fillId="2" borderId="1" xfId="0" applyFill="1" applyBorder="1"/>
    <xf numFmtId="0" fontId="5" fillId="2" borderId="0" xfId="0" applyFont="1" applyFill="1" applyAlignment="1">
      <alignment vertical="center"/>
    </xf>
    <xf numFmtId="0" fontId="6" fillId="2" borderId="0" xfId="0" applyFont="1" applyFill="1" applyAlignment="1">
      <alignment vertical="center"/>
    </xf>
    <xf numFmtId="0" fontId="0" fillId="2" borderId="3" xfId="0" applyFill="1" applyBorder="1"/>
    <xf numFmtId="0" fontId="0" fillId="2" borderId="3" xfId="0" applyFill="1" applyBorder="1" applyAlignment="1">
      <alignment vertical="center"/>
    </xf>
    <xf numFmtId="0" fontId="0" fillId="2" borderId="1" xfId="0" applyFill="1" applyBorder="1" applyAlignment="1">
      <alignment vertical="center"/>
    </xf>
    <xf numFmtId="0" fontId="0" fillId="2" borderId="0" xfId="0" applyFill="1" applyAlignment="1">
      <alignment horizontal="left" vertical="center"/>
    </xf>
    <xf numFmtId="0" fontId="0" fillId="2" borderId="0" xfId="0" applyFill="1" applyAlignment="1">
      <alignment horizontal="left"/>
    </xf>
    <xf numFmtId="0" fontId="2" fillId="2" borderId="0" xfId="0" applyFont="1" applyFill="1" applyAlignment="1">
      <alignment vertical="center"/>
    </xf>
    <xf numFmtId="0" fontId="0" fillId="2" borderId="0" xfId="0" applyFill="1" applyAlignment="1">
      <alignment horizontal="right" vertical="center"/>
    </xf>
    <xf numFmtId="0" fontId="4" fillId="2" borderId="0" xfId="1" applyFill="1"/>
    <xf numFmtId="0" fontId="0" fillId="2" borderId="0" xfId="0" applyFill="1" applyBorder="1" applyAlignment="1">
      <alignment horizontal="left" vertical="center"/>
    </xf>
    <xf numFmtId="0" fontId="1" fillId="2" borderId="0" xfId="0" applyFont="1" applyFill="1" applyAlignment="1">
      <alignment vertical="center"/>
    </xf>
    <xf numFmtId="0" fontId="8" fillId="2" borderId="0" xfId="0" applyFont="1" applyFill="1"/>
    <xf numFmtId="0" fontId="0" fillId="2" borderId="2" xfId="0" applyFill="1" applyBorder="1" applyAlignment="1">
      <alignment vertical="center"/>
    </xf>
    <xf numFmtId="0" fontId="9" fillId="2" borderId="0" xfId="0" applyFont="1" applyFill="1" applyAlignment="1">
      <alignment vertical="center"/>
    </xf>
    <xf numFmtId="0" fontId="8" fillId="2" borderId="4" xfId="0" applyFont="1" applyFill="1" applyBorder="1" applyAlignment="1">
      <alignment horizontal="left" vertical="top" wrapText="1"/>
    </xf>
    <xf numFmtId="0" fontId="0" fillId="2" borderId="0" xfId="0" applyFont="1" applyFill="1" applyAlignment="1"/>
    <xf numFmtId="0" fontId="0" fillId="2" borderId="0" xfId="0" applyFont="1" applyFill="1"/>
    <xf numFmtId="0" fontId="0" fillId="2" borderId="0" xfId="0" applyFont="1" applyFill="1" applyBorder="1"/>
    <xf numFmtId="0" fontId="0" fillId="2" borderId="4" xfId="0" applyFont="1" applyFill="1" applyBorder="1" applyAlignment="1">
      <alignment horizontal="left" vertical="top"/>
    </xf>
    <xf numFmtId="0" fontId="0" fillId="2" borderId="4" xfId="0" applyFont="1" applyFill="1" applyBorder="1" applyAlignment="1">
      <alignment horizontal="left" vertical="top" wrapText="1"/>
    </xf>
    <xf numFmtId="0" fontId="0" fillId="2" borderId="0" xfId="0" applyFont="1" applyFill="1" applyBorder="1" applyAlignment="1">
      <alignment horizontal="left" vertical="top"/>
    </xf>
    <xf numFmtId="0" fontId="11" fillId="2" borderId="0" xfId="0" applyFont="1" applyFill="1" applyBorder="1" applyAlignment="1">
      <alignment horizontal="left" vertical="top"/>
    </xf>
    <xf numFmtId="0" fontId="0" fillId="2" borderId="0" xfId="0" applyFont="1" applyFill="1" applyBorder="1" applyAlignment="1">
      <alignment horizontal="center" vertical="top"/>
    </xf>
    <xf numFmtId="0" fontId="8" fillId="2" borderId="0" xfId="0" applyFont="1" applyFill="1" applyBorder="1" applyAlignment="1">
      <alignment horizontal="center" vertical="top"/>
    </xf>
    <xf numFmtId="0" fontId="0" fillId="2" borderId="0" xfId="0" applyFont="1" applyFill="1" applyAlignment="1">
      <alignment horizontal="center"/>
    </xf>
    <xf numFmtId="0" fontId="8" fillId="2" borderId="0" xfId="0" applyFont="1" applyFill="1" applyAlignment="1">
      <alignment horizontal="center"/>
    </xf>
    <xf numFmtId="0" fontId="15" fillId="2" borderId="0" xfId="0" applyFont="1" applyFill="1" applyAlignment="1"/>
    <xf numFmtId="0" fontId="4" fillId="2" borderId="0" xfId="1" applyFill="1" applyAlignment="1">
      <alignment horizontal="center" vertical="center" wrapText="1"/>
    </xf>
    <xf numFmtId="0" fontId="0" fillId="2" borderId="0" xfId="0" applyFont="1" applyFill="1" applyBorder="1" applyAlignment="1">
      <alignment vertical="center"/>
    </xf>
    <xf numFmtId="0" fontId="0" fillId="2" borderId="0" xfId="0" applyFill="1" applyBorder="1" applyAlignment="1">
      <alignment horizontal="left" wrapText="1"/>
    </xf>
    <xf numFmtId="0" fontId="4" fillId="2" borderId="0" xfId="1" applyFill="1" applyBorder="1"/>
    <xf numFmtId="0" fontId="0" fillId="2" borderId="0" xfId="0" applyFill="1" applyBorder="1" applyAlignment="1">
      <alignment vertical="center"/>
    </xf>
    <xf numFmtId="0" fontId="10" fillId="2" borderId="0" xfId="0" applyFont="1" applyFill="1" applyBorder="1"/>
    <xf numFmtId="0" fontId="16" fillId="2" borderId="0" xfId="0" applyFont="1" applyFill="1" applyBorder="1" applyAlignment="1">
      <alignment vertical="center"/>
    </xf>
    <xf numFmtId="0" fontId="10" fillId="2" borderId="0" xfId="0" applyFont="1" applyFill="1" applyBorder="1" applyAlignment="1">
      <alignment vertical="center"/>
    </xf>
    <xf numFmtId="0" fontId="19" fillId="2" borderId="0" xfId="0" applyFont="1" applyFill="1" applyBorder="1" applyAlignment="1">
      <alignment horizontal="left" vertical="center"/>
    </xf>
    <xf numFmtId="0" fontId="0" fillId="2" borderId="0" xfId="0" applyNumberFormat="1" applyFill="1" applyBorder="1" applyAlignment="1">
      <alignment vertical="center" wrapText="1"/>
    </xf>
    <xf numFmtId="0" fontId="21" fillId="2" borderId="0" xfId="0" applyFont="1" applyFill="1" applyAlignment="1">
      <alignment horizontal="right"/>
    </xf>
    <xf numFmtId="14" fontId="21" fillId="2" borderId="0" xfId="0" applyNumberFormat="1" applyFont="1" applyFill="1" applyAlignment="1">
      <alignment horizontal="center"/>
    </xf>
    <xf numFmtId="0" fontId="19" fillId="2" borderId="0" xfId="0" applyFont="1" applyFill="1" applyAlignment="1">
      <alignment horizontal="right" vertical="center"/>
    </xf>
    <xf numFmtId="0" fontId="22" fillId="2" borderId="0" xfId="0" applyFont="1" applyFill="1" applyAlignment="1">
      <alignment vertical="center"/>
    </xf>
    <xf numFmtId="0" fontId="22" fillId="2" borderId="0" xfId="0" applyFont="1" applyFill="1" applyAlignment="1">
      <alignment horizontal="center" vertical="center"/>
    </xf>
    <xf numFmtId="0" fontId="22" fillId="2" borderId="0" xfId="0" applyFont="1" applyFill="1" applyAlignment="1">
      <alignment horizontal="right" vertical="center"/>
    </xf>
    <xf numFmtId="0" fontId="22" fillId="2" borderId="0" xfId="0" applyFont="1" applyFill="1" applyAlignment="1">
      <alignment horizontal="left" vertical="center"/>
    </xf>
    <xf numFmtId="0" fontId="4" fillId="0" borderId="0" xfId="1" applyAlignment="1">
      <alignment horizontal="left" vertical="center" wrapText="1" indent="1"/>
    </xf>
    <xf numFmtId="0" fontId="0" fillId="2" borderId="0" xfId="0" applyFill="1" applyAlignment="1">
      <alignment horizontal="left" vertical="center"/>
    </xf>
    <xf numFmtId="0" fontId="0" fillId="2" borderId="0" xfId="0" applyNumberFormat="1" applyFill="1" applyBorder="1" applyAlignment="1">
      <alignment horizontal="left" vertical="center" wrapText="1"/>
    </xf>
    <xf numFmtId="0" fontId="0" fillId="2" borderId="2" xfId="0" applyFill="1" applyBorder="1"/>
    <xf numFmtId="0" fontId="23" fillId="2" borderId="0" xfId="0" applyFont="1" applyFill="1" applyBorder="1"/>
    <xf numFmtId="0" fontId="24" fillId="2" borderId="0" xfId="0" applyFont="1" applyFill="1" applyBorder="1"/>
    <xf numFmtId="0" fontId="0" fillId="2" borderId="0" xfId="0" applyNumberFormat="1" applyFill="1" applyBorder="1" applyAlignment="1">
      <alignment horizontal="left" vertical="center" wrapText="1"/>
    </xf>
    <xf numFmtId="0" fontId="10" fillId="3" borderId="6" xfId="0" applyFont="1" applyFill="1" applyBorder="1" applyAlignment="1">
      <alignment vertical="center"/>
    </xf>
    <xf numFmtId="0" fontId="10" fillId="3" borderId="7" xfId="0" applyFont="1" applyFill="1" applyBorder="1" applyAlignment="1">
      <alignment horizontal="center" vertical="center"/>
    </xf>
    <xf numFmtId="0" fontId="10" fillId="3" borderId="8" xfId="0" applyFont="1" applyFill="1" applyBorder="1" applyAlignment="1">
      <alignment horizontal="center" vertical="center"/>
    </xf>
    <xf numFmtId="0" fontId="0" fillId="0" borderId="0" xfId="0" applyFill="1" applyBorder="1" applyAlignment="1">
      <alignment horizontal="center" vertical="center"/>
    </xf>
    <xf numFmtId="164" fontId="25" fillId="0" borderId="0" xfId="0" applyNumberFormat="1" applyFont="1" applyFill="1" applyBorder="1" applyAlignment="1">
      <alignment horizontal="center" vertical="center"/>
    </xf>
    <xf numFmtId="0" fontId="25" fillId="0" borderId="0" xfId="0" applyFont="1" applyFill="1" applyBorder="1" applyAlignment="1">
      <alignment horizontal="center" vertical="center"/>
    </xf>
    <xf numFmtId="0" fontId="25" fillId="0" borderId="10" xfId="0" applyFont="1" applyFill="1" applyBorder="1" applyAlignment="1">
      <alignment horizontal="center" vertical="center"/>
    </xf>
    <xf numFmtId="164" fontId="25" fillId="0" borderId="10" xfId="0" applyNumberFormat="1" applyFont="1" applyFill="1" applyBorder="1" applyAlignment="1">
      <alignment horizontal="center" vertical="center"/>
    </xf>
    <xf numFmtId="0" fontId="0" fillId="0" borderId="1" xfId="0" applyFill="1" applyBorder="1" applyAlignment="1">
      <alignment horizontal="center" vertical="center"/>
    </xf>
    <xf numFmtId="164" fontId="25" fillId="0" borderId="1" xfId="0" applyNumberFormat="1" applyFont="1" applyFill="1" applyBorder="1" applyAlignment="1">
      <alignment horizontal="center" vertical="center"/>
    </xf>
    <xf numFmtId="164" fontId="25" fillId="0" borderId="12" xfId="0" applyNumberFormat="1" applyFont="1" applyFill="1" applyBorder="1" applyAlignment="1">
      <alignment horizontal="center" vertical="center"/>
    </xf>
    <xf numFmtId="0" fontId="0" fillId="2" borderId="0" xfId="0" applyFill="1" applyBorder="1" applyAlignment="1">
      <alignment horizontal="left"/>
    </xf>
    <xf numFmtId="0" fontId="25" fillId="2" borderId="0" xfId="0" applyFont="1" applyFill="1"/>
    <xf numFmtId="0" fontId="0" fillId="0" borderId="9" xfId="0" applyFill="1" applyBorder="1" applyAlignment="1">
      <alignment horizontal="left" vertical="center"/>
    </xf>
    <xf numFmtId="0" fontId="0" fillId="0" borderId="11" xfId="0" applyFill="1" applyBorder="1" applyAlignment="1">
      <alignment horizontal="left" vertical="center"/>
    </xf>
    <xf numFmtId="0" fontId="10" fillId="0" borderId="9" xfId="0" applyFont="1" applyFill="1" applyBorder="1" applyAlignment="1">
      <alignment horizontal="left" vertical="center"/>
    </xf>
    <xf numFmtId="0" fontId="0" fillId="2" borderId="0" xfId="0" applyFill="1" applyBorder="1" applyAlignment="1">
      <alignment horizontal="center" vertical="center"/>
    </xf>
    <xf numFmtId="164" fontId="10" fillId="2" borderId="0" xfId="0" applyNumberFormat="1" applyFont="1" applyFill="1" applyBorder="1" applyAlignment="1">
      <alignment horizontal="center" vertical="center"/>
    </xf>
    <xf numFmtId="0" fontId="0" fillId="0" borderId="15" xfId="0" quotePrefix="1" applyFill="1" applyBorder="1" applyAlignment="1">
      <alignment horizontal="center" vertical="center"/>
    </xf>
    <xf numFmtId="0" fontId="0" fillId="0" borderId="16" xfId="0" quotePrefix="1" applyFill="1" applyBorder="1" applyAlignment="1">
      <alignment horizontal="center" vertical="center"/>
    </xf>
    <xf numFmtId="0" fontId="0" fillId="0" borderId="17" xfId="0" quotePrefix="1" applyFill="1" applyBorder="1" applyAlignment="1">
      <alignment horizontal="center" vertical="center"/>
    </xf>
    <xf numFmtId="0" fontId="10" fillId="3" borderId="19" xfId="0" applyFont="1" applyFill="1" applyBorder="1" applyAlignment="1">
      <alignment horizontal="center" vertical="center"/>
    </xf>
    <xf numFmtId="0" fontId="10" fillId="3" borderId="18" xfId="0" quotePrefix="1" applyFont="1" applyFill="1" applyBorder="1" applyAlignment="1">
      <alignment horizontal="center" vertical="center"/>
    </xf>
    <xf numFmtId="0" fontId="10" fillId="3" borderId="20" xfId="0" applyFont="1" applyFill="1" applyBorder="1" applyAlignment="1">
      <alignment horizontal="center" vertical="center"/>
    </xf>
    <xf numFmtId="0" fontId="0" fillId="2" borderId="0" xfId="0" applyFill="1" applyAlignment="1">
      <alignment horizontal="left" vertical="top"/>
    </xf>
    <xf numFmtId="0" fontId="0" fillId="2" borderId="0" xfId="0" applyFont="1" applyFill="1" applyAlignment="1">
      <alignment vertical="center"/>
    </xf>
    <xf numFmtId="0" fontId="0" fillId="2" borderId="1" xfId="0" applyFill="1" applyBorder="1" applyAlignment="1">
      <alignment horizontal="right" vertical="center"/>
    </xf>
    <xf numFmtId="0" fontId="0" fillId="2" borderId="1" xfId="0" applyFill="1" applyBorder="1" applyAlignment="1" applyProtection="1">
      <alignment horizontal="right" vertical="center"/>
      <protection locked="0"/>
    </xf>
    <xf numFmtId="0" fontId="11" fillId="2" borderId="0" xfId="0" applyFont="1" applyFill="1" applyAlignment="1">
      <alignment horizontal="left" vertical="center"/>
    </xf>
    <xf numFmtId="0" fontId="22" fillId="2" borderId="0" xfId="0" applyFont="1" applyFill="1" applyBorder="1" applyAlignment="1">
      <alignment vertical="center"/>
    </xf>
    <xf numFmtId="0" fontId="22" fillId="2" borderId="0" xfId="0" applyFont="1" applyFill="1" applyBorder="1"/>
    <xf numFmtId="0" fontId="29" fillId="2" borderId="0" xfId="2" applyFont="1" applyFill="1"/>
    <xf numFmtId="0" fontId="30" fillId="2" borderId="0" xfId="2" applyFont="1" applyFill="1"/>
    <xf numFmtId="0" fontId="31" fillId="2" borderId="0" xfId="2" applyFont="1" applyFill="1"/>
    <xf numFmtId="0" fontId="29" fillId="2" borderId="0" xfId="2" applyFont="1" applyFill="1" applyBorder="1"/>
    <xf numFmtId="0" fontId="28" fillId="2" borderId="0" xfId="2" applyFill="1"/>
    <xf numFmtId="0" fontId="32" fillId="2" borderId="0" xfId="2" applyFont="1" applyFill="1"/>
    <xf numFmtId="0" fontId="33" fillId="2" borderId="0" xfId="2" applyFont="1" applyFill="1" applyBorder="1"/>
    <xf numFmtId="0" fontId="34" fillId="2" borderId="0" xfId="2" applyFont="1" applyFill="1" applyBorder="1" applyAlignment="1">
      <alignment horizontal="center"/>
    </xf>
    <xf numFmtId="0" fontId="34" fillId="2" borderId="0" xfId="2" applyFont="1" applyFill="1" applyBorder="1"/>
    <xf numFmtId="0" fontId="35" fillId="2" borderId="0" xfId="2" applyFont="1" applyFill="1" applyBorder="1"/>
    <xf numFmtId="0" fontId="36" fillId="2" borderId="0" xfId="2" applyFont="1" applyFill="1"/>
    <xf numFmtId="0" fontId="35" fillId="2" borderId="0" xfId="2" applyFont="1" applyFill="1"/>
    <xf numFmtId="0" fontId="38" fillId="2" borderId="0" xfId="3" applyFont="1" applyFill="1" applyBorder="1" applyAlignment="1" applyProtection="1"/>
    <xf numFmtId="0" fontId="35" fillId="2" borderId="0" xfId="2" applyFont="1" applyFill="1" applyAlignment="1">
      <alignment horizontal="right"/>
    </xf>
    <xf numFmtId="0" fontId="40" fillId="2" borderId="0" xfId="2" applyFont="1" applyFill="1"/>
    <xf numFmtId="0" fontId="41" fillId="2" borderId="0" xfId="2" applyFont="1" applyFill="1" applyBorder="1" applyAlignment="1">
      <alignment horizontal="center"/>
    </xf>
    <xf numFmtId="0" fontId="44" fillId="2" borderId="11" xfId="2" applyFont="1" applyFill="1" applyBorder="1"/>
    <xf numFmtId="0" fontId="44" fillId="2" borderId="1" xfId="2" applyFont="1" applyFill="1" applyBorder="1"/>
    <xf numFmtId="0" fontId="44" fillId="2" borderId="1" xfId="2" applyFont="1" applyFill="1" applyBorder="1" applyAlignment="1">
      <alignment horizontal="center"/>
    </xf>
    <xf numFmtId="0" fontId="44" fillId="2" borderId="12" xfId="2" applyFont="1" applyFill="1" applyBorder="1" applyAlignment="1">
      <alignment horizontal="center"/>
    </xf>
    <xf numFmtId="0" fontId="34" fillId="0" borderId="0" xfId="2" applyFont="1" applyFill="1" applyBorder="1" applyAlignment="1">
      <alignment horizontal="center"/>
    </xf>
    <xf numFmtId="0" fontId="45" fillId="0" borderId="5" xfId="2" applyFont="1" applyBorder="1" applyAlignment="1">
      <alignment horizontal="center"/>
    </xf>
    <xf numFmtId="0" fontId="5" fillId="0" borderId="5" xfId="2" applyFont="1" applyBorder="1" applyAlignment="1">
      <alignment horizontal="center"/>
    </xf>
    <xf numFmtId="165" fontId="45" fillId="0" borderId="5" xfId="2" applyNumberFormat="1" applyFont="1" applyBorder="1" applyAlignment="1">
      <alignment horizontal="center"/>
    </xf>
    <xf numFmtId="165" fontId="45" fillId="0" borderId="26" xfId="2" applyNumberFormat="1" applyFont="1" applyBorder="1" applyAlignment="1">
      <alignment horizontal="center"/>
    </xf>
    <xf numFmtId="0" fontId="45" fillId="0" borderId="26" xfId="2" applyFont="1" applyBorder="1" applyAlignment="1">
      <alignment horizontal="center"/>
    </xf>
    <xf numFmtId="0" fontId="45" fillId="2" borderId="0" xfId="2" applyFont="1" applyFill="1" applyBorder="1" applyAlignment="1">
      <alignment horizontal="center"/>
    </xf>
    <xf numFmtId="0" fontId="45" fillId="2" borderId="0" xfId="2" applyFont="1" applyFill="1" applyBorder="1"/>
    <xf numFmtId="165" fontId="45" fillId="2" borderId="0" xfId="2" applyNumberFormat="1" applyFont="1" applyFill="1" applyBorder="1" applyAlignment="1">
      <alignment horizontal="center"/>
    </xf>
    <xf numFmtId="0" fontId="46" fillId="2" borderId="0" xfId="2" applyFont="1" applyFill="1" applyBorder="1" applyAlignment="1">
      <alignment horizontal="left"/>
    </xf>
    <xf numFmtId="37" fontId="46" fillId="4" borderId="0" xfId="2" applyNumberFormat="1" applyFont="1" applyFill="1" applyBorder="1" applyAlignment="1">
      <alignment horizontal="center"/>
    </xf>
    <xf numFmtId="165" fontId="28" fillId="2" borderId="0" xfId="2" applyNumberFormat="1" applyFill="1"/>
    <xf numFmtId="165" fontId="45" fillId="2" borderId="5" xfId="2" applyNumberFormat="1" applyFont="1" applyFill="1" applyBorder="1" applyAlignment="1">
      <alignment horizontal="center"/>
    </xf>
    <xf numFmtId="0" fontId="45" fillId="2" borderId="0" xfId="2" applyFont="1" applyFill="1"/>
    <xf numFmtId="42" fontId="45" fillId="2" borderId="0" xfId="2" applyNumberFormat="1" applyFont="1" applyFill="1" applyBorder="1" applyAlignment="1">
      <alignment horizontal="center"/>
    </xf>
    <xf numFmtId="4" fontId="45" fillId="2" borderId="0" xfId="2" applyNumberFormat="1" applyFont="1" applyFill="1" applyAlignment="1">
      <alignment horizontal="center"/>
    </xf>
    <xf numFmtId="44" fontId="33" fillId="2" borderId="0" xfId="2" applyNumberFormat="1" applyFont="1" applyFill="1" applyBorder="1"/>
    <xf numFmtId="0" fontId="45" fillId="2" borderId="11" xfId="2" applyFont="1" applyFill="1" applyBorder="1"/>
    <xf numFmtId="0" fontId="45" fillId="2" borderId="1" xfId="2" applyFont="1" applyFill="1" applyBorder="1"/>
    <xf numFmtId="0" fontId="45" fillId="2" borderId="12" xfId="2" applyFont="1" applyFill="1" applyBorder="1"/>
    <xf numFmtId="165" fontId="34" fillId="0" borderId="0" xfId="2" applyNumberFormat="1" applyFont="1" applyFill="1" applyBorder="1"/>
    <xf numFmtId="44" fontId="45" fillId="2" borderId="0" xfId="2" applyNumberFormat="1" applyFont="1" applyFill="1" applyBorder="1" applyAlignment="1">
      <alignment horizontal="center"/>
    </xf>
    <xf numFmtId="0" fontId="42" fillId="5" borderId="23" xfId="2" applyFont="1" applyFill="1" applyBorder="1"/>
    <xf numFmtId="0" fontId="45" fillId="5" borderId="24" xfId="2" applyFont="1" applyFill="1" applyBorder="1"/>
    <xf numFmtId="4" fontId="45" fillId="5" borderId="24" xfId="2" applyNumberFormat="1" applyFont="1" applyFill="1" applyBorder="1" applyAlignment="1">
      <alignment horizontal="center"/>
    </xf>
    <xf numFmtId="4" fontId="45" fillId="5" borderId="25" xfId="2" applyNumberFormat="1" applyFont="1" applyFill="1" applyBorder="1" applyAlignment="1">
      <alignment horizontal="center"/>
    </xf>
    <xf numFmtId="0" fontId="43" fillId="6" borderId="0" xfId="2" applyFont="1" applyFill="1" applyBorder="1"/>
    <xf numFmtId="0" fontId="34" fillId="6" borderId="0" xfId="2" applyFont="1" applyFill="1" applyBorder="1"/>
    <xf numFmtId="0" fontId="28" fillId="5" borderId="9" xfId="2" applyFill="1" applyBorder="1"/>
    <xf numFmtId="0" fontId="47" fillId="5" borderId="0" xfId="2" applyFont="1" applyFill="1" applyBorder="1"/>
    <xf numFmtId="0" fontId="44" fillId="5" borderId="0" xfId="2" applyFont="1" applyFill="1" applyBorder="1" applyAlignment="1">
      <alignment horizontal="center"/>
    </xf>
    <xf numFmtId="0" fontId="44" fillId="5" borderId="0" xfId="2" applyFont="1" applyFill="1" applyBorder="1"/>
    <xf numFmtId="4" fontId="47" fillId="5" borderId="0" xfId="2" applyNumberFormat="1" applyFont="1" applyFill="1" applyBorder="1" applyAlignment="1">
      <alignment horizontal="center"/>
    </xf>
    <xf numFmtId="4" fontId="47" fillId="5" borderId="10" xfId="2" applyNumberFormat="1" applyFont="1" applyFill="1" applyBorder="1" applyAlignment="1">
      <alignment horizontal="center"/>
    </xf>
    <xf numFmtId="0" fontId="34" fillId="6" borderId="0" xfId="2" applyFont="1" applyFill="1" applyBorder="1" applyAlignment="1">
      <alignment horizontal="center"/>
    </xf>
    <xf numFmtId="0" fontId="44" fillId="5" borderId="9" xfId="2" applyFont="1" applyFill="1" applyBorder="1"/>
    <xf numFmtId="0" fontId="44" fillId="5" borderId="10" xfId="2" applyFont="1" applyFill="1" applyBorder="1" applyAlignment="1">
      <alignment horizontal="center"/>
    </xf>
    <xf numFmtId="0" fontId="45" fillId="2" borderId="13" xfId="2" applyFont="1" applyFill="1" applyBorder="1"/>
    <xf numFmtId="0" fontId="45" fillId="2" borderId="2" xfId="2" applyFont="1" applyFill="1" applyBorder="1"/>
    <xf numFmtId="4" fontId="45" fillId="2" borderId="2" xfId="2" applyNumberFormat="1" applyFont="1" applyFill="1" applyBorder="1" applyAlignment="1">
      <alignment horizontal="center"/>
    </xf>
    <xf numFmtId="4" fontId="45" fillId="2" borderId="14" xfId="2" applyNumberFormat="1" applyFont="1" applyFill="1" applyBorder="1" applyAlignment="1">
      <alignment horizontal="center"/>
    </xf>
    <xf numFmtId="44" fontId="45" fillId="0" borderId="26" xfId="2" applyNumberFormat="1" applyFont="1" applyBorder="1" applyAlignment="1">
      <alignment horizontal="center"/>
    </xf>
    <xf numFmtId="44" fontId="45" fillId="0" borderId="5" xfId="2" applyNumberFormat="1" applyFont="1" applyBorder="1" applyAlignment="1">
      <alignment horizontal="center"/>
    </xf>
    <xf numFmtId="165" fontId="34" fillId="6" borderId="0" xfId="2" applyNumberFormat="1" applyFont="1" applyFill="1" applyBorder="1"/>
    <xf numFmtId="0" fontId="45" fillId="0" borderId="1" xfId="2" applyFont="1" applyBorder="1" applyAlignment="1">
      <alignment horizontal="center"/>
    </xf>
    <xf numFmtId="44" fontId="28" fillId="2" borderId="0" xfId="2" applyNumberFormat="1" applyFill="1"/>
    <xf numFmtId="0" fontId="28" fillId="2" borderId="0" xfId="2" applyFill="1" applyBorder="1"/>
    <xf numFmtId="0" fontId="28" fillId="5" borderId="24" xfId="2" applyFill="1" applyBorder="1"/>
    <xf numFmtId="0" fontId="44" fillId="5" borderId="11" xfId="2" applyFont="1" applyFill="1" applyBorder="1"/>
    <xf numFmtId="0" fontId="44" fillId="5" borderId="1" xfId="2" applyFont="1" applyFill="1" applyBorder="1"/>
    <xf numFmtId="0" fontId="44" fillId="5" borderId="1" xfId="2" applyFont="1" applyFill="1" applyBorder="1" applyAlignment="1">
      <alignment horizontal="center"/>
    </xf>
    <xf numFmtId="0" fontId="44" fillId="5" borderId="12" xfId="2" applyFont="1" applyFill="1" applyBorder="1" applyAlignment="1">
      <alignment horizontal="center"/>
    </xf>
    <xf numFmtId="4" fontId="45" fillId="2" borderId="1" xfId="2" applyNumberFormat="1" applyFont="1" applyFill="1" applyBorder="1" applyAlignment="1">
      <alignment horizontal="center"/>
    </xf>
    <xf numFmtId="4" fontId="45" fillId="2" borderId="12" xfId="2" applyNumberFormat="1" applyFont="1" applyFill="1" applyBorder="1" applyAlignment="1">
      <alignment horizontal="center"/>
    </xf>
    <xf numFmtId="0" fontId="45" fillId="6" borderId="5" xfId="2" applyFont="1" applyFill="1" applyBorder="1"/>
    <xf numFmtId="0" fontId="48" fillId="2" borderId="0" xfId="0" applyFont="1" applyFill="1" applyAlignment="1">
      <alignment vertical="center"/>
    </xf>
    <xf numFmtId="0" fontId="0" fillId="7" borderId="5" xfId="0" applyNumberFormat="1" applyFill="1" applyBorder="1" applyAlignment="1">
      <alignment horizontal="center" vertical="center" wrapText="1"/>
    </xf>
    <xf numFmtId="0" fontId="10" fillId="3" borderId="13" xfId="0" applyFont="1" applyFill="1" applyBorder="1" applyAlignment="1">
      <alignment vertical="center"/>
    </xf>
    <xf numFmtId="0" fontId="10" fillId="3" borderId="2" xfId="0" applyFont="1" applyFill="1" applyBorder="1" applyAlignment="1">
      <alignment horizontal="center" vertical="center"/>
    </xf>
    <xf numFmtId="0" fontId="10" fillId="3" borderId="2" xfId="0" applyFont="1" applyFill="1" applyBorder="1" applyAlignment="1">
      <alignment horizontal="right" vertical="center"/>
    </xf>
    <xf numFmtId="164" fontId="10" fillId="3" borderId="2" xfId="0" applyNumberFormat="1" applyFont="1" applyFill="1" applyBorder="1" applyAlignment="1">
      <alignment horizontal="center" vertical="center"/>
    </xf>
    <xf numFmtId="164" fontId="0" fillId="3" borderId="2" xfId="0" applyNumberFormat="1" applyFont="1" applyFill="1" applyBorder="1" applyAlignment="1">
      <alignment horizontal="center" vertical="center"/>
    </xf>
    <xf numFmtId="164" fontId="0" fillId="3" borderId="14" xfId="0" applyNumberFormat="1" applyFont="1" applyFill="1" applyBorder="1" applyAlignment="1">
      <alignment horizontal="center" vertical="center"/>
    </xf>
    <xf numFmtId="0" fontId="27" fillId="2" borderId="0" xfId="0" applyFont="1" applyFill="1"/>
    <xf numFmtId="0" fontId="23" fillId="2" borderId="0" xfId="0" applyFont="1" applyFill="1"/>
    <xf numFmtId="0" fontId="54" fillId="3" borderId="7" xfId="0" applyFont="1" applyFill="1" applyBorder="1" applyAlignment="1">
      <alignment horizontal="center" vertical="center"/>
    </xf>
    <xf numFmtId="0" fontId="55" fillId="0" borderId="0" xfId="0" applyFont="1" applyFill="1" applyBorder="1" applyAlignment="1">
      <alignment horizontal="center" vertical="center"/>
    </xf>
    <xf numFmtId="164" fontId="55" fillId="0" borderId="0" xfId="0" applyNumberFormat="1" applyFont="1" applyFill="1" applyBorder="1" applyAlignment="1">
      <alignment horizontal="center" vertical="center"/>
    </xf>
    <xf numFmtId="164" fontId="55" fillId="0" borderId="1" xfId="0" applyNumberFormat="1" applyFont="1" applyFill="1" applyBorder="1" applyAlignment="1">
      <alignment horizontal="center" vertical="center"/>
    </xf>
    <xf numFmtId="164" fontId="54" fillId="3" borderId="2" xfId="0" applyNumberFormat="1" applyFont="1" applyFill="1" applyBorder="1" applyAlignment="1">
      <alignment horizontal="center" vertical="center"/>
    </xf>
    <xf numFmtId="0" fontId="0" fillId="2" borderId="2" xfId="0" applyFill="1" applyBorder="1" applyAlignment="1">
      <alignment horizontal="left" vertical="center"/>
    </xf>
    <xf numFmtId="0" fontId="1" fillId="2" borderId="0" xfId="0" applyFont="1" applyFill="1"/>
    <xf numFmtId="0" fontId="1" fillId="2" borderId="0" xfId="0" applyFont="1" applyFill="1" applyAlignment="1">
      <alignment horizontal="center" vertical="center"/>
    </xf>
    <xf numFmtId="0" fontId="1" fillId="2" borderId="0" xfId="0" applyFont="1" applyFill="1" applyBorder="1"/>
    <xf numFmtId="0" fontId="25" fillId="2" borderId="0" xfId="0" applyFont="1" applyFill="1" applyBorder="1" applyAlignment="1">
      <alignment horizontal="right"/>
    </xf>
    <xf numFmtId="0" fontId="25" fillId="2" borderId="0" xfId="0" applyFont="1" applyFill="1" applyBorder="1" applyAlignment="1">
      <alignment vertical="center"/>
    </xf>
    <xf numFmtId="37" fontId="49" fillId="2" borderId="0" xfId="2" applyNumberFormat="1" applyFont="1" applyFill="1" applyBorder="1" applyAlignment="1">
      <alignment horizontal="center"/>
    </xf>
    <xf numFmtId="37" fontId="56" fillId="2" borderId="0" xfId="2" applyNumberFormat="1" applyFont="1" applyFill="1" applyBorder="1" applyAlignment="1">
      <alignment horizontal="center"/>
    </xf>
    <xf numFmtId="0" fontId="52" fillId="2" borderId="0" xfId="2" applyFont="1" applyFill="1" applyBorder="1"/>
    <xf numFmtId="0" fontId="51" fillId="2" borderId="0" xfId="2" applyFont="1" applyFill="1" applyBorder="1"/>
    <xf numFmtId="0" fontId="53" fillId="2" borderId="0" xfId="2" applyFont="1" applyFill="1" applyBorder="1" applyAlignment="1">
      <alignment horizontal="center"/>
    </xf>
    <xf numFmtId="0" fontId="50" fillId="2" borderId="0" xfId="2" applyFont="1" applyFill="1" applyBorder="1" applyAlignment="1">
      <alignment horizontal="right"/>
    </xf>
    <xf numFmtId="165" fontId="11" fillId="2" borderId="0" xfId="2" applyNumberFormat="1" applyFont="1" applyFill="1" applyBorder="1" applyAlignment="1">
      <alignment horizontal="center"/>
    </xf>
    <xf numFmtId="165" fontId="51" fillId="2" borderId="0" xfId="2" applyNumberFormat="1" applyFont="1" applyFill="1" applyBorder="1" applyAlignment="1">
      <alignment horizontal="center"/>
    </xf>
    <xf numFmtId="0" fontId="32" fillId="2" borderId="0" xfId="2" applyFont="1" applyFill="1" applyBorder="1"/>
    <xf numFmtId="0" fontId="40" fillId="2" borderId="0" xfId="2" applyFont="1" applyFill="1" applyBorder="1"/>
    <xf numFmtId="0" fontId="43" fillId="2" borderId="0" xfId="2" applyFont="1" applyFill="1" applyBorder="1"/>
    <xf numFmtId="42" fontId="34" fillId="2" borderId="0" xfId="2" applyNumberFormat="1" applyFont="1" applyFill="1" applyBorder="1"/>
    <xf numFmtId="165" fontId="34" fillId="2" borderId="0" xfId="2" applyNumberFormat="1" applyFont="1" applyFill="1" applyBorder="1"/>
    <xf numFmtId="0" fontId="58" fillId="2" borderId="0" xfId="2" applyFont="1" applyFill="1" applyBorder="1"/>
    <xf numFmtId="0" fontId="14" fillId="2" borderId="0" xfId="2" applyFont="1" applyFill="1" applyBorder="1"/>
    <xf numFmtId="0" fontId="58" fillId="2" borderId="0" xfId="2" applyFont="1" applyFill="1" applyBorder="1" applyAlignment="1">
      <alignment horizontal="center"/>
    </xf>
    <xf numFmtId="0" fontId="0" fillId="2" borderId="5" xfId="0" applyNumberFormat="1" applyFill="1" applyBorder="1" applyAlignment="1">
      <alignment horizontal="center" vertical="center" wrapText="1"/>
    </xf>
    <xf numFmtId="0" fontId="51" fillId="2" borderId="0" xfId="0" applyFont="1" applyFill="1" applyAlignment="1">
      <alignment vertical="center"/>
    </xf>
    <xf numFmtId="0" fontId="0" fillId="2" borderId="1" xfId="0" applyFill="1" applyBorder="1" applyAlignment="1">
      <alignment horizontal="left" vertical="center"/>
    </xf>
    <xf numFmtId="0" fontId="0" fillId="2" borderId="2" xfId="0" applyFill="1" applyBorder="1" applyAlignment="1">
      <alignment horizontal="left" vertical="center"/>
    </xf>
    <xf numFmtId="0" fontId="0" fillId="2" borderId="1" xfId="0" applyFill="1" applyBorder="1" applyAlignment="1">
      <alignment horizontal="center" vertical="center"/>
    </xf>
    <xf numFmtId="0" fontId="10" fillId="2" borderId="1" xfId="0" applyFont="1" applyFill="1" applyBorder="1" applyAlignment="1">
      <alignment horizontal="left"/>
    </xf>
    <xf numFmtId="0" fontId="0" fillId="2" borderId="1" xfId="0" applyNumberFormat="1" applyFill="1" applyBorder="1" applyAlignment="1">
      <alignment horizontal="left" vertical="center" wrapText="1"/>
    </xf>
    <xf numFmtId="44" fontId="0" fillId="2" borderId="2" xfId="0" applyNumberFormat="1" applyFill="1" applyBorder="1" applyAlignment="1">
      <alignment horizontal="left" vertical="center"/>
    </xf>
    <xf numFmtId="2" fontId="0" fillId="2" borderId="1" xfId="0" applyNumberFormat="1" applyFill="1" applyBorder="1" applyAlignment="1">
      <alignment horizontal="left" vertical="center"/>
    </xf>
    <xf numFmtId="0" fontId="0" fillId="2" borderId="1" xfId="0" applyFill="1" applyBorder="1" applyAlignment="1">
      <alignment horizontal="left"/>
    </xf>
    <xf numFmtId="0" fontId="0" fillId="2" borderId="1" xfId="0" applyFill="1" applyBorder="1" applyAlignment="1">
      <alignment horizontal="center"/>
    </xf>
    <xf numFmtId="0" fontId="0" fillId="2" borderId="0" xfId="0" applyNumberFormat="1" applyFont="1" applyFill="1" applyBorder="1" applyAlignment="1">
      <alignment horizontal="left" vertical="center" wrapText="1"/>
    </xf>
    <xf numFmtId="0" fontId="0" fillId="2" borderId="22" xfId="0" applyNumberFormat="1" applyFont="1" applyFill="1" applyBorder="1" applyAlignment="1">
      <alignment horizontal="left" vertical="center" wrapText="1"/>
    </xf>
    <xf numFmtId="0" fontId="0" fillId="2" borderId="0" xfId="0" applyFill="1" applyAlignment="1">
      <alignment horizontal="left" vertical="center" wrapText="1"/>
    </xf>
    <xf numFmtId="0" fontId="0" fillId="2" borderId="0" xfId="0" applyFill="1" applyBorder="1" applyAlignment="1">
      <alignment horizontal="left" vertical="center"/>
    </xf>
    <xf numFmtId="0" fontId="0" fillId="2" borderId="21" xfId="0" applyFill="1" applyBorder="1" applyAlignment="1">
      <alignment horizontal="left" vertical="center"/>
    </xf>
    <xf numFmtId="44" fontId="45" fillId="2" borderId="5" xfId="2" applyNumberFormat="1" applyFont="1" applyFill="1" applyBorder="1" applyAlignment="1">
      <alignment horizontal="center" vertical="center"/>
    </xf>
    <xf numFmtId="0" fontId="45" fillId="6" borderId="5" xfId="2" applyFont="1" applyFill="1" applyBorder="1" applyAlignment="1">
      <alignment horizontal="left" vertical="center" wrapText="1"/>
    </xf>
    <xf numFmtId="0" fontId="2" fillId="2" borderId="0" xfId="0" applyFont="1" applyFill="1" applyBorder="1" applyAlignment="1">
      <alignment horizontal="left" wrapText="1"/>
    </xf>
    <xf numFmtId="0" fontId="10" fillId="2" borderId="0" xfId="0" applyFont="1" applyFill="1" applyBorder="1" applyAlignment="1">
      <alignment horizontal="left" wrapText="1"/>
    </xf>
    <xf numFmtId="0" fontId="0" fillId="2" borderId="0" xfId="0" applyFill="1" applyBorder="1" applyAlignment="1">
      <alignment horizontal="left" vertical="center" wrapText="1"/>
    </xf>
    <xf numFmtId="0" fontId="0" fillId="2" borderId="0" xfId="0" applyFont="1" applyFill="1" applyAlignment="1">
      <alignment horizontal="left" vertical="center" wrapText="1"/>
    </xf>
    <xf numFmtId="0" fontId="4" fillId="2" borderId="0" xfId="1" applyFill="1" applyAlignment="1">
      <alignment horizontal="left" vertical="center" wrapText="1"/>
    </xf>
    <xf numFmtId="0" fontId="11" fillId="2" borderId="4" xfId="0" applyFont="1" applyFill="1" applyBorder="1" applyAlignment="1">
      <alignment horizontal="left" vertical="top" wrapText="1"/>
    </xf>
    <xf numFmtId="0" fontId="4" fillId="2" borderId="0" xfId="1" applyFill="1" applyAlignment="1" applyProtection="1"/>
    <xf numFmtId="0" fontId="4" fillId="2" borderId="0" xfId="1" applyFill="1" applyAlignment="1" applyProtection="1"/>
    <xf numFmtId="0" fontId="4" fillId="2" borderId="0" xfId="1" applyFill="1" applyBorder="1" applyAlignment="1" applyProtection="1"/>
    <xf numFmtId="0" fontId="28" fillId="5" borderId="25" xfId="2" applyFill="1" applyBorder="1"/>
    <xf numFmtId="0" fontId="44" fillId="5" borderId="10" xfId="2" applyFont="1" applyFill="1" applyBorder="1"/>
    <xf numFmtId="0" fontId="45" fillId="6" borderId="26" xfId="2" applyFont="1" applyFill="1" applyBorder="1"/>
    <xf numFmtId="0" fontId="62" fillId="2" borderId="23" xfId="2" applyFont="1" applyFill="1" applyBorder="1"/>
    <xf numFmtId="37" fontId="62" fillId="2" borderId="24" xfId="2" applyNumberFormat="1" applyFont="1" applyFill="1" applyBorder="1" applyAlignment="1">
      <alignment horizontal="center"/>
    </xf>
    <xf numFmtId="165" fontId="62" fillId="2" borderId="24" xfId="2" applyNumberFormat="1" applyFont="1" applyFill="1" applyBorder="1" applyAlignment="1">
      <alignment horizontal="center"/>
    </xf>
    <xf numFmtId="165" fontId="62" fillId="2" borderId="25" xfId="2" applyNumberFormat="1" applyFont="1" applyFill="1" applyBorder="1" applyAlignment="1">
      <alignment horizontal="center"/>
    </xf>
    <xf numFmtId="0" fontId="62" fillId="2" borderId="11" xfId="2" applyFont="1" applyFill="1" applyBorder="1"/>
    <xf numFmtId="37" fontId="62" fillId="2" borderId="1" xfId="2" applyNumberFormat="1" applyFont="1" applyFill="1" applyBorder="1" applyAlignment="1">
      <alignment horizontal="center"/>
    </xf>
    <xf numFmtId="165" fontId="62" fillId="2" borderId="1" xfId="2" applyNumberFormat="1" applyFont="1" applyFill="1" applyBorder="1" applyAlignment="1">
      <alignment horizontal="center"/>
    </xf>
    <xf numFmtId="165" fontId="62" fillId="2" borderId="12" xfId="2" applyNumberFormat="1" applyFont="1" applyFill="1" applyBorder="1" applyAlignment="1">
      <alignment horizontal="center"/>
    </xf>
    <xf numFmtId="0" fontId="61" fillId="2" borderId="13" xfId="2" applyFont="1" applyFill="1" applyBorder="1"/>
    <xf numFmtId="0" fontId="61" fillId="2" borderId="14" xfId="2" applyFont="1" applyFill="1" applyBorder="1" applyAlignment="1">
      <alignment horizontal="center"/>
    </xf>
    <xf numFmtId="165" fontId="61" fillId="2" borderId="26" xfId="2" applyNumberFormat="1" applyFont="1" applyFill="1" applyBorder="1" applyAlignment="1">
      <alignment horizontal="center"/>
    </xf>
    <xf numFmtId="0" fontId="45" fillId="2" borderId="9" xfId="2" applyFont="1" applyFill="1" applyBorder="1"/>
    <xf numFmtId="37" fontId="45" fillId="2" borderId="0" xfId="2" applyNumberFormat="1" applyFont="1" applyFill="1" applyBorder="1" applyAlignment="1">
      <alignment horizontal="center"/>
    </xf>
    <xf numFmtId="0" fontId="63" fillId="2" borderId="27" xfId="2" applyFont="1" applyFill="1" applyBorder="1"/>
    <xf numFmtId="0" fontId="63" fillId="2" borderId="28" xfId="2" applyFont="1" applyFill="1" applyBorder="1" applyAlignment="1">
      <alignment horizontal="center"/>
    </xf>
    <xf numFmtId="165" fontId="63" fillId="2" borderId="29" xfId="2" applyNumberFormat="1" applyFont="1" applyFill="1" applyBorder="1" applyAlignment="1">
      <alignment horizontal="center"/>
    </xf>
    <xf numFmtId="42" fontId="45" fillId="5" borderId="24" xfId="2" applyNumberFormat="1" applyFont="1" applyFill="1" applyBorder="1"/>
    <xf numFmtId="0" fontId="42" fillId="8" borderId="23" xfId="2" applyFont="1" applyFill="1" applyBorder="1"/>
    <xf numFmtId="0" fontId="45" fillId="8" borderId="24" xfId="2" applyFont="1" applyFill="1" applyBorder="1"/>
    <xf numFmtId="4" fontId="45" fillId="8" borderId="24" xfId="2" applyNumberFormat="1" applyFont="1" applyFill="1" applyBorder="1" applyAlignment="1">
      <alignment horizontal="center"/>
    </xf>
    <xf numFmtId="4" fontId="45" fillId="8" borderId="25" xfId="2" applyNumberFormat="1" applyFont="1" applyFill="1" applyBorder="1" applyAlignment="1">
      <alignment horizontal="center"/>
    </xf>
    <xf numFmtId="0" fontId="43" fillId="9" borderId="0" xfId="2" applyFont="1" applyFill="1" applyBorder="1"/>
    <xf numFmtId="0" fontId="34" fillId="9" borderId="0" xfId="2" applyFont="1" applyFill="1" applyBorder="1"/>
    <xf numFmtId="0" fontId="28" fillId="8" borderId="9" xfId="2" applyFill="1" applyBorder="1"/>
    <xf numFmtId="0" fontId="47" fillId="8" borderId="0" xfId="2" applyFont="1" applyFill="1" applyBorder="1"/>
    <xf numFmtId="0" fontId="44" fillId="8" borderId="0" xfId="2" applyFont="1" applyFill="1" applyBorder="1" applyAlignment="1">
      <alignment horizontal="center"/>
    </xf>
    <xf numFmtId="0" fontId="44" fillId="8" borderId="0" xfId="2" applyFont="1" applyFill="1" applyBorder="1"/>
    <xf numFmtId="4" fontId="47" fillId="8" borderId="0" xfId="2" applyNumberFormat="1" applyFont="1" applyFill="1" applyBorder="1" applyAlignment="1">
      <alignment horizontal="center"/>
    </xf>
    <xf numFmtId="4" fontId="47" fillId="8" borderId="10" xfId="2" applyNumberFormat="1" applyFont="1" applyFill="1" applyBorder="1" applyAlignment="1">
      <alignment horizontal="center"/>
    </xf>
    <xf numFmtId="0" fontId="34" fillId="9" borderId="0" xfId="2" applyFont="1" applyFill="1" applyBorder="1" applyAlignment="1">
      <alignment horizontal="center"/>
    </xf>
    <xf numFmtId="0" fontId="44" fillId="8" borderId="9" xfId="2" applyFont="1" applyFill="1" applyBorder="1"/>
    <xf numFmtId="0" fontId="44" fillId="8" borderId="10" xfId="2" applyFont="1" applyFill="1" applyBorder="1" applyAlignment="1">
      <alignment horizontal="center"/>
    </xf>
    <xf numFmtId="0" fontId="45" fillId="9" borderId="26" xfId="2" applyFont="1" applyFill="1" applyBorder="1"/>
    <xf numFmtId="0" fontId="45" fillId="9" borderId="5" xfId="2" applyFont="1" applyFill="1" applyBorder="1"/>
    <xf numFmtId="165" fontId="34" fillId="9" borderId="0" xfId="2" applyNumberFormat="1" applyFont="1" applyFill="1" applyBorder="1"/>
    <xf numFmtId="0" fontId="45" fillId="0" borderId="30" xfId="2" applyFont="1" applyBorder="1" applyAlignment="1">
      <alignment horizontal="center"/>
    </xf>
    <xf numFmtId="0" fontId="45" fillId="9" borderId="5" xfId="2" applyFont="1" applyFill="1" applyBorder="1" applyAlignment="1">
      <alignment horizontal="left" vertical="center" wrapText="1"/>
    </xf>
    <xf numFmtId="0" fontId="28" fillId="8" borderId="24" xfId="2" applyFill="1" applyBorder="1"/>
    <xf numFmtId="0" fontId="44" fillId="8" borderId="24" xfId="2" applyFont="1" applyFill="1" applyBorder="1" applyAlignment="1">
      <alignment horizontal="right"/>
    </xf>
    <xf numFmtId="0" fontId="44" fillId="8" borderId="24" xfId="2" applyFont="1" applyFill="1" applyBorder="1" applyAlignment="1">
      <alignment horizontal="center"/>
    </xf>
    <xf numFmtId="0" fontId="44" fillId="8" borderId="11" xfId="2" applyFont="1" applyFill="1" applyBorder="1"/>
    <xf numFmtId="0" fontId="44" fillId="8" borderId="1" xfId="2" applyFont="1" applyFill="1" applyBorder="1"/>
    <xf numFmtId="0" fontId="44" fillId="8" borderId="1" xfId="2" applyFont="1" applyFill="1" applyBorder="1" applyAlignment="1">
      <alignment horizontal="center"/>
    </xf>
    <xf numFmtId="0" fontId="44" fillId="8" borderId="12" xfId="2" applyFont="1" applyFill="1" applyBorder="1" applyAlignment="1">
      <alignment horizontal="center"/>
    </xf>
    <xf numFmtId="0" fontId="28" fillId="2" borderId="0" xfId="2" applyFill="1" applyAlignment="1">
      <alignment horizontal="left"/>
    </xf>
  </cellXfs>
  <cellStyles count="25">
    <cellStyle name="Comma 2" xfId="5"/>
    <cellStyle name="Comma 2 2" xfId="6"/>
    <cellStyle name="Comma 2 2 2" xfId="7"/>
    <cellStyle name="Comma 2 3" xfId="8"/>
    <cellStyle name="Comma 3" xfId="9"/>
    <cellStyle name="Comma 4" xfId="10"/>
    <cellStyle name="Comma 4 2" xfId="11"/>
    <cellStyle name="Hyperlink" xfId="1" builtinId="8"/>
    <cellStyle name="Hyperlink 2" xfId="4"/>
    <cellStyle name="Hyperlink 2 2" xfId="12"/>
    <cellStyle name="Hyperlink 3" xfId="13"/>
    <cellStyle name="Hyperlink 3 2" xfId="14"/>
    <cellStyle name="Hyperlink 4" xfId="3"/>
    <cellStyle name="Normal" xfId="0" builtinId="0"/>
    <cellStyle name="Normal 2" xfId="15"/>
    <cellStyle name="Normal 3" xfId="2"/>
    <cellStyle name="Normal 3 2" xfId="16"/>
    <cellStyle name="Normal 4" xfId="17"/>
    <cellStyle name="Percent 2" xfId="18"/>
    <cellStyle name="Percent 2 2" xfId="19"/>
    <cellStyle name="Percent 2 2 2" xfId="20"/>
    <cellStyle name="Percent 2 3" xfId="21"/>
    <cellStyle name="Percent 3" xfId="22"/>
    <cellStyle name="Percent 4" xfId="23"/>
    <cellStyle name="Percent 4 2" xfId="24"/>
  </cellStyles>
  <dxfs count="30">
    <dxf>
      <fill>
        <patternFill>
          <bgColor rgb="FFFFFF99"/>
        </patternFill>
      </fill>
    </dxf>
    <dxf>
      <fill>
        <patternFill>
          <bgColor rgb="FFFFFF99"/>
        </patternFill>
      </fill>
    </dxf>
    <dxf>
      <fill>
        <patternFill>
          <bgColor rgb="FFFFFF99"/>
        </patternFill>
      </fill>
    </dxf>
    <dxf>
      <fill>
        <patternFill>
          <bgColor rgb="FFFFFF99"/>
        </patternFill>
      </fill>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colors>
    <mruColors>
      <color rgb="FFFF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0</xdr:colOff>
          <xdr:row>25</xdr:row>
          <xdr:rowOff>57150</xdr:rowOff>
        </xdr:from>
        <xdr:to>
          <xdr:col>3</xdr:col>
          <xdr:colOff>1371600</xdr:colOff>
          <xdr:row>25</xdr:row>
          <xdr:rowOff>266700</xdr:rowOff>
        </xdr:to>
        <xdr:grpSp>
          <xdr:nvGrpSpPr>
            <xdr:cNvPr id="4" name="Group 3"/>
            <xdr:cNvGrpSpPr/>
          </xdr:nvGrpSpPr>
          <xdr:grpSpPr>
            <a:xfrm>
              <a:off x="3238500" y="6677025"/>
              <a:ext cx="1371600" cy="209550"/>
              <a:chOff x="2266950" y="4686300"/>
              <a:chExt cx="1685925" cy="209550"/>
            </a:xfrm>
          </xdr:grpSpPr>
          <xdr:sp macro="" textlink="">
            <xdr:nvSpPr>
              <xdr:cNvPr id="1025" name="Check Box 1" hidden="1">
                <a:extLst>
                  <a:ext uri="{63B3BB69-23CF-44E3-9099-C40C66FF867C}">
                    <a14:compatExt spid="_x0000_s1025"/>
                  </a:ext>
                </a:extLst>
              </xdr:cNvPr>
              <xdr:cNvSpPr/>
            </xdr:nvSpPr>
            <xdr:spPr bwMode="auto">
              <a:xfrm>
                <a:off x="2266950" y="4686300"/>
                <a:ext cx="781050" cy="20955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026" name="Check Box 2" hidden="1">
                <a:extLst>
                  <a:ext uri="{63B3BB69-23CF-44E3-9099-C40C66FF867C}">
                    <a14:compatExt spid="_x0000_s1026"/>
                  </a:ext>
                </a:extLst>
              </xdr:cNvPr>
              <xdr:cNvSpPr/>
            </xdr:nvSpPr>
            <xdr:spPr bwMode="auto">
              <a:xfrm>
                <a:off x="3171825" y="4686300"/>
                <a:ext cx="781050" cy="20955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26</xdr:row>
          <xdr:rowOff>66675</xdr:rowOff>
        </xdr:from>
        <xdr:to>
          <xdr:col>3</xdr:col>
          <xdr:colOff>638175</xdr:colOff>
          <xdr:row>26</xdr:row>
          <xdr:rowOff>276225</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Dry/Solid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733425</xdr:colOff>
          <xdr:row>26</xdr:row>
          <xdr:rowOff>66675</xdr:rowOff>
        </xdr:from>
        <xdr:to>
          <xdr:col>3</xdr:col>
          <xdr:colOff>1371600</xdr:colOff>
          <xdr:row>26</xdr:row>
          <xdr:rowOff>276225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Liquid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64</xdr:row>
          <xdr:rowOff>95250</xdr:rowOff>
        </xdr:from>
        <xdr:to>
          <xdr:col>2</xdr:col>
          <xdr:colOff>685800</xdr:colOff>
          <xdr:row>65</xdr:row>
          <xdr:rowOff>19050</xdr:rowOff>
        </xdr:to>
        <xdr:sp macro="" textlink="">
          <xdr:nvSpPr>
            <xdr:cNvPr id="1033" name="Check Box 9" hidden="1">
              <a:extLst>
                <a:ext uri="{63B3BB69-23CF-44E3-9099-C40C66FF867C}">
                  <a14:compatExt spid="_x0000_s1033"/>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Fusion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63</xdr:row>
          <xdr:rowOff>19050</xdr:rowOff>
        </xdr:from>
        <xdr:to>
          <xdr:col>3</xdr:col>
          <xdr:colOff>933450</xdr:colOff>
          <xdr:row>63</xdr:row>
          <xdr:rowOff>238125</xdr:rowOff>
        </xdr:to>
        <xdr:sp macro="" textlink="">
          <xdr:nvSpPr>
            <xdr:cNvPr id="1035" name="Check Box 11" hidden="1">
              <a:extLst>
                <a:ext uri="{63B3BB69-23CF-44E3-9099-C40C66FF867C}">
                  <a14:compatExt spid="_x0000_s1035"/>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Q Exactive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64</xdr:row>
          <xdr:rowOff>95250</xdr:rowOff>
        </xdr:from>
        <xdr:to>
          <xdr:col>3</xdr:col>
          <xdr:colOff>1152525</xdr:colOff>
          <xdr:row>65</xdr:row>
          <xdr:rowOff>28575</xdr:rowOff>
        </xdr:to>
        <xdr:sp macro="" textlink="">
          <xdr:nvSpPr>
            <xdr:cNvPr id="1037" name="Check Box 13" hidden="1">
              <a:extLst>
                <a:ext uri="{63B3BB69-23CF-44E3-9099-C40C66FF867C}">
                  <a14:compatExt spid="_x0000_s1037"/>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LTQ-OrbitrapXL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361950</xdr:colOff>
          <xdr:row>63</xdr:row>
          <xdr:rowOff>19050</xdr:rowOff>
        </xdr:from>
        <xdr:to>
          <xdr:col>5</xdr:col>
          <xdr:colOff>847725</xdr:colOff>
          <xdr:row>63</xdr:row>
          <xdr:rowOff>238125</xdr:rowOff>
        </xdr:to>
        <xdr:sp macro="" textlink="">
          <xdr:nvSpPr>
            <xdr:cNvPr id="1038" name="Check Box 14" hidden="1">
              <a:extLst>
                <a:ext uri="{63B3BB69-23CF-44E3-9099-C40C66FF867C}">
                  <a14:compatExt spid="_x0000_s1038"/>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TSQ Vantage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xdr:colOff>
          <xdr:row>67</xdr:row>
          <xdr:rowOff>38100</xdr:rowOff>
        </xdr:from>
        <xdr:to>
          <xdr:col>7</xdr:col>
          <xdr:colOff>990600</xdr:colOff>
          <xdr:row>67</xdr:row>
          <xdr:rowOff>257175</xdr:rowOff>
        </xdr:to>
        <xdr:sp macro="" textlink="">
          <xdr:nvSpPr>
            <xdr:cNvPr id="1039" name="Check Box 15" hidden="1">
              <a:extLst>
                <a:ext uri="{63B3BB69-23CF-44E3-9099-C40C66FF867C}">
                  <a14:compatExt spid="_x0000_s1039"/>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centroid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1066800</xdr:colOff>
          <xdr:row>67</xdr:row>
          <xdr:rowOff>38100</xdr:rowOff>
        </xdr:from>
        <xdr:to>
          <xdr:col>8</xdr:col>
          <xdr:colOff>504825</xdr:colOff>
          <xdr:row>67</xdr:row>
          <xdr:rowOff>257175</xdr:rowOff>
        </xdr:to>
        <xdr:sp macro="" textlink="">
          <xdr:nvSpPr>
            <xdr:cNvPr id="1040" name="Check Box 16" hidden="1">
              <a:extLst>
                <a:ext uri="{63B3BB69-23CF-44E3-9099-C40C66FF867C}">
                  <a14:compatExt spid="_x0000_s1040"/>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profile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xdr:colOff>
          <xdr:row>68</xdr:row>
          <xdr:rowOff>66675</xdr:rowOff>
        </xdr:from>
        <xdr:to>
          <xdr:col>7</xdr:col>
          <xdr:colOff>990600</xdr:colOff>
          <xdr:row>69</xdr:row>
          <xdr:rowOff>0</xdr:rowOff>
        </xdr:to>
        <xdr:sp macro="" textlink="">
          <xdr:nvSpPr>
            <xdr:cNvPr id="1043" name="Check Box 19" hidden="1">
              <a:extLst>
                <a:ext uri="{63B3BB69-23CF-44E3-9099-C40C66FF867C}">
                  <a14:compatExt spid="_x0000_s1043"/>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centroid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1066800</xdr:colOff>
          <xdr:row>68</xdr:row>
          <xdr:rowOff>66675</xdr:rowOff>
        </xdr:from>
        <xdr:to>
          <xdr:col>8</xdr:col>
          <xdr:colOff>504825</xdr:colOff>
          <xdr:row>69</xdr:row>
          <xdr:rowOff>0</xdr:rowOff>
        </xdr:to>
        <xdr:sp macro="" textlink="">
          <xdr:nvSpPr>
            <xdr:cNvPr id="1044" name="Check Box 20" hidden="1">
              <a:extLst>
                <a:ext uri="{63B3BB69-23CF-44E3-9099-C40C66FF867C}">
                  <a14:compatExt spid="_x0000_s1044"/>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profile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123825</xdr:colOff>
          <xdr:row>68</xdr:row>
          <xdr:rowOff>66675</xdr:rowOff>
        </xdr:from>
        <xdr:to>
          <xdr:col>5</xdr:col>
          <xdr:colOff>200025</xdr:colOff>
          <xdr:row>69</xdr:row>
          <xdr:rowOff>0</xdr:rowOff>
        </xdr:to>
        <xdr:sp macro="" textlink="">
          <xdr:nvSpPr>
            <xdr:cNvPr id="1047" name="Check Box 23" hidden="1">
              <a:extLst>
                <a:ext uri="{63B3BB69-23CF-44E3-9099-C40C66FF867C}">
                  <a14:compatExt spid="_x0000_s1047"/>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68</xdr:row>
          <xdr:rowOff>66675</xdr:rowOff>
        </xdr:from>
        <xdr:to>
          <xdr:col>5</xdr:col>
          <xdr:colOff>847725</xdr:colOff>
          <xdr:row>69</xdr:row>
          <xdr:rowOff>0</xdr:rowOff>
        </xdr:to>
        <xdr:sp macro="" textlink="">
          <xdr:nvSpPr>
            <xdr:cNvPr id="1048" name="Check Box 24" hidden="1">
              <a:extLst>
                <a:ext uri="{63B3BB69-23CF-44E3-9099-C40C66FF867C}">
                  <a14:compatExt spid="_x0000_s1048"/>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HCD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942975</xdr:colOff>
          <xdr:row>68</xdr:row>
          <xdr:rowOff>66675</xdr:rowOff>
        </xdr:from>
        <xdr:to>
          <xdr:col>5</xdr:col>
          <xdr:colOff>1400175</xdr:colOff>
          <xdr:row>69</xdr:row>
          <xdr:rowOff>0</xdr:rowOff>
        </xdr:to>
        <xdr:sp macro="" textlink="">
          <xdr:nvSpPr>
            <xdr:cNvPr id="1049" name="Check Box 25" hidden="1">
              <a:extLst>
                <a:ext uri="{63B3BB69-23CF-44E3-9099-C40C66FF867C}">
                  <a14:compatExt spid="_x0000_s1049"/>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ETD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74</xdr:row>
          <xdr:rowOff>85725</xdr:rowOff>
        </xdr:from>
        <xdr:to>
          <xdr:col>3</xdr:col>
          <xdr:colOff>638175</xdr:colOff>
          <xdr:row>75</xdr:row>
          <xdr:rowOff>9525</xdr:rowOff>
        </xdr:to>
        <xdr:sp macro="" textlink="">
          <xdr:nvSpPr>
            <xdr:cNvPr id="1057" name="Check Box 33" hidden="1">
              <a:extLst>
                <a:ext uri="{63B3BB69-23CF-44E3-9099-C40C66FF867C}">
                  <a14:compatExt spid="_x0000_s1057"/>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733425</xdr:colOff>
          <xdr:row>74</xdr:row>
          <xdr:rowOff>85725</xdr:rowOff>
        </xdr:from>
        <xdr:to>
          <xdr:col>3</xdr:col>
          <xdr:colOff>1371600</xdr:colOff>
          <xdr:row>75</xdr:row>
          <xdr:rowOff>9525</xdr:rowOff>
        </xdr:to>
        <xdr:sp macro="" textlink="">
          <xdr:nvSpPr>
            <xdr:cNvPr id="1058" name="Check Box 34" hidden="1">
              <a:extLst>
                <a:ext uri="{63B3BB69-23CF-44E3-9099-C40C66FF867C}">
                  <a14:compatExt spid="_x0000_s1058"/>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78</xdr:row>
          <xdr:rowOff>95250</xdr:rowOff>
        </xdr:from>
        <xdr:to>
          <xdr:col>1</xdr:col>
          <xdr:colOff>895350</xdr:colOff>
          <xdr:row>79</xdr:row>
          <xdr:rowOff>28575</xdr:rowOff>
        </xdr:to>
        <xdr:sp macro="" textlink="">
          <xdr:nvSpPr>
            <xdr:cNvPr id="1059" name="Check Box 35" hidden="1">
              <a:extLst>
                <a:ext uri="{63B3BB69-23CF-44E3-9099-C40C66FF867C}">
                  <a14:compatExt spid="_x0000_s1059"/>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oxidation (M)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1009650</xdr:colOff>
          <xdr:row>78</xdr:row>
          <xdr:rowOff>95250</xdr:rowOff>
        </xdr:from>
        <xdr:to>
          <xdr:col>3</xdr:col>
          <xdr:colOff>247650</xdr:colOff>
          <xdr:row>79</xdr:row>
          <xdr:rowOff>28575</xdr:rowOff>
        </xdr:to>
        <xdr:sp macro="" textlink="">
          <xdr:nvSpPr>
            <xdr:cNvPr id="1060" name="Check Box 36" hidden="1">
              <a:extLst>
                <a:ext uri="{63B3BB69-23CF-44E3-9099-C40C66FF867C}">
                  <a14:compatExt spid="_x0000_s1060"/>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carboxymethyl (C) if using iodoacetic acid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809625</xdr:colOff>
          <xdr:row>78</xdr:row>
          <xdr:rowOff>95250</xdr:rowOff>
        </xdr:from>
        <xdr:to>
          <xdr:col>5</xdr:col>
          <xdr:colOff>1285875</xdr:colOff>
          <xdr:row>79</xdr:row>
          <xdr:rowOff>28575</xdr:rowOff>
        </xdr:to>
        <xdr:sp macro="" textlink="">
          <xdr:nvSpPr>
            <xdr:cNvPr id="1061" name="Check Box 37" hidden="1">
              <a:extLst>
                <a:ext uri="{63B3BB69-23CF-44E3-9099-C40C66FF867C}">
                  <a14:compatExt spid="_x0000_s1061"/>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carbamidomethyl (C) if using iodoacetamide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1133475</xdr:colOff>
          <xdr:row>32</xdr:row>
          <xdr:rowOff>57150</xdr:rowOff>
        </xdr:from>
        <xdr:to>
          <xdr:col>3</xdr:col>
          <xdr:colOff>628650</xdr:colOff>
          <xdr:row>32</xdr:row>
          <xdr:rowOff>276225</xdr:rowOff>
        </xdr:to>
        <xdr:sp macro="" textlink="">
          <xdr:nvSpPr>
            <xdr:cNvPr id="1064" name="Check Box 40" hidden="1">
              <a:extLst>
                <a:ext uri="{63B3BB69-23CF-44E3-9099-C40C66FF867C}">
                  <a14:compatExt spid="_x0000_s1064"/>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iTRAQ</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723900</xdr:colOff>
          <xdr:row>32</xdr:row>
          <xdr:rowOff>57150</xdr:rowOff>
        </xdr:from>
        <xdr:to>
          <xdr:col>3</xdr:col>
          <xdr:colOff>1181100</xdr:colOff>
          <xdr:row>32</xdr:row>
          <xdr:rowOff>276225</xdr:rowOff>
        </xdr:to>
        <xdr:sp macro="" textlink="">
          <xdr:nvSpPr>
            <xdr:cNvPr id="1065" name="Check Box 41" hidden="1">
              <a:extLst>
                <a:ext uri="{63B3BB69-23CF-44E3-9099-C40C66FF867C}">
                  <a14:compatExt spid="_x0000_s1065"/>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TMT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1266825</xdr:colOff>
          <xdr:row>32</xdr:row>
          <xdr:rowOff>57150</xdr:rowOff>
        </xdr:from>
        <xdr:to>
          <xdr:col>5</xdr:col>
          <xdr:colOff>95250</xdr:colOff>
          <xdr:row>32</xdr:row>
          <xdr:rowOff>276225</xdr:rowOff>
        </xdr:to>
        <xdr:sp macro="" textlink="">
          <xdr:nvSpPr>
            <xdr:cNvPr id="1067" name="Check Box 43" hidden="1">
              <a:extLst>
                <a:ext uri="{63B3BB69-23CF-44E3-9099-C40C66FF867C}">
                  <a14:compatExt spid="_x0000_s1067"/>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SILAC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32</xdr:row>
          <xdr:rowOff>57150</xdr:rowOff>
        </xdr:from>
        <xdr:to>
          <xdr:col>6</xdr:col>
          <xdr:colOff>428625</xdr:colOff>
          <xdr:row>32</xdr:row>
          <xdr:rowOff>276225</xdr:rowOff>
        </xdr:to>
        <xdr:sp macro="" textlink="">
          <xdr:nvSpPr>
            <xdr:cNvPr id="1068" name="Check Box 44" hidden="1">
              <a:extLst>
                <a:ext uri="{63B3BB69-23CF-44E3-9099-C40C66FF867C}">
                  <a14:compatExt spid="_x0000_s1068"/>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other (please specify below)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361950</xdr:colOff>
          <xdr:row>64</xdr:row>
          <xdr:rowOff>95250</xdr:rowOff>
        </xdr:from>
        <xdr:to>
          <xdr:col>5</xdr:col>
          <xdr:colOff>847725</xdr:colOff>
          <xdr:row>65</xdr:row>
          <xdr:rowOff>28575</xdr:rowOff>
        </xdr:to>
        <xdr:sp macro="" textlink="">
          <xdr:nvSpPr>
            <xdr:cNvPr id="1071" name="Check Box 47" hidden="1">
              <a:extLst>
                <a:ext uri="{63B3BB69-23CF-44E3-9099-C40C66FF867C}">
                  <a14:compatExt spid="_x0000_s1071"/>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TSQ Access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63</xdr:row>
          <xdr:rowOff>19050</xdr:rowOff>
        </xdr:from>
        <xdr:to>
          <xdr:col>2</xdr:col>
          <xdr:colOff>685800</xdr:colOff>
          <xdr:row>63</xdr:row>
          <xdr:rowOff>228600</xdr:rowOff>
        </xdr:to>
        <xdr:sp macro="" textlink="">
          <xdr:nvSpPr>
            <xdr:cNvPr id="1072" name="Check Box 48" hidden="1">
              <a:extLst>
                <a:ext uri="{63B3BB69-23CF-44E3-9099-C40C66FF867C}">
                  <a14:compatExt spid="_x0000_s1072"/>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Lumos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79</xdr:row>
          <xdr:rowOff>95250</xdr:rowOff>
        </xdr:from>
        <xdr:to>
          <xdr:col>1</xdr:col>
          <xdr:colOff>981075</xdr:colOff>
          <xdr:row>80</xdr:row>
          <xdr:rowOff>28575</xdr:rowOff>
        </xdr:to>
        <xdr:sp macro="" textlink="">
          <xdr:nvSpPr>
            <xdr:cNvPr id="1073" name="Check Box 49" hidden="1">
              <a:extLst>
                <a:ext uri="{63B3BB69-23CF-44E3-9099-C40C66FF867C}">
                  <a14:compatExt spid="_x0000_s1073"/>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phosphorylation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82</xdr:row>
          <xdr:rowOff>57150</xdr:rowOff>
        </xdr:from>
        <xdr:to>
          <xdr:col>1</xdr:col>
          <xdr:colOff>981075</xdr:colOff>
          <xdr:row>82</xdr:row>
          <xdr:rowOff>276225</xdr:rowOff>
        </xdr:to>
        <xdr:sp macro="" textlink="">
          <xdr:nvSpPr>
            <xdr:cNvPr id="1074" name="Check Box 50" hidden="1">
              <a:extLst>
                <a:ext uri="{63B3BB69-23CF-44E3-9099-C40C66FF867C}">
                  <a14:compatExt spid="_x0000_s1074"/>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80</xdr:row>
          <xdr:rowOff>95250</xdr:rowOff>
        </xdr:from>
        <xdr:to>
          <xdr:col>1</xdr:col>
          <xdr:colOff>619125</xdr:colOff>
          <xdr:row>81</xdr:row>
          <xdr:rowOff>19050</xdr:rowOff>
        </xdr:to>
        <xdr:sp macro="" textlink="">
          <xdr:nvSpPr>
            <xdr:cNvPr id="1075" name="Check Box 51" hidden="1">
              <a:extLst>
                <a:ext uri="{63B3BB69-23CF-44E3-9099-C40C66FF867C}">
                  <a14:compatExt spid="_x0000_s1075"/>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iTRAQ</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714375</xdr:colOff>
          <xdr:row>80</xdr:row>
          <xdr:rowOff>85725</xdr:rowOff>
        </xdr:from>
        <xdr:to>
          <xdr:col>1</xdr:col>
          <xdr:colOff>1171575</xdr:colOff>
          <xdr:row>81</xdr:row>
          <xdr:rowOff>19050</xdr:rowOff>
        </xdr:to>
        <xdr:sp macro="" textlink="">
          <xdr:nvSpPr>
            <xdr:cNvPr id="1076" name="Check Box 52" hidden="1">
              <a:extLst>
                <a:ext uri="{63B3BB69-23CF-44E3-9099-C40C66FF867C}">
                  <a14:compatExt spid="_x0000_s1076"/>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TMT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1257300</xdr:colOff>
          <xdr:row>80</xdr:row>
          <xdr:rowOff>95250</xdr:rowOff>
        </xdr:from>
        <xdr:to>
          <xdr:col>1</xdr:col>
          <xdr:colOff>1895475</xdr:colOff>
          <xdr:row>81</xdr:row>
          <xdr:rowOff>19050</xdr:rowOff>
        </xdr:to>
        <xdr:sp macro="" textlink="">
          <xdr:nvSpPr>
            <xdr:cNvPr id="1077" name="Check Box 53" hidden="1">
              <a:extLst>
                <a:ext uri="{63B3BB69-23CF-44E3-9099-C40C66FF867C}">
                  <a14:compatExt spid="_x0000_s1077"/>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SILAC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52</xdr:row>
          <xdr:rowOff>28575</xdr:rowOff>
        </xdr:from>
        <xdr:to>
          <xdr:col>5</xdr:col>
          <xdr:colOff>590550</xdr:colOff>
          <xdr:row>52</xdr:row>
          <xdr:rowOff>247650</xdr:rowOff>
        </xdr:to>
        <xdr:sp macro="" textlink="">
          <xdr:nvSpPr>
            <xdr:cNvPr id="1078" name="Check Box 54" hidden="1">
              <a:extLst>
                <a:ext uri="{63B3BB69-23CF-44E3-9099-C40C66FF867C}">
                  <a14:compatExt spid="_x0000_s1078"/>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52</xdr:row>
          <xdr:rowOff>28575</xdr:rowOff>
        </xdr:from>
        <xdr:to>
          <xdr:col>6</xdr:col>
          <xdr:colOff>361950</xdr:colOff>
          <xdr:row>52</xdr:row>
          <xdr:rowOff>247650</xdr:rowOff>
        </xdr:to>
        <xdr:sp macro="" textlink="">
          <xdr:nvSpPr>
            <xdr:cNvPr id="1079" name="Check Box 55" hidden="1">
              <a:extLst>
                <a:ext uri="{63B3BB69-23CF-44E3-9099-C40C66FF867C}">
                  <a14:compatExt spid="_x0000_s1079"/>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314325</xdr:colOff>
          <xdr:row>52</xdr:row>
          <xdr:rowOff>28575</xdr:rowOff>
        </xdr:from>
        <xdr:to>
          <xdr:col>7</xdr:col>
          <xdr:colOff>600075</xdr:colOff>
          <xdr:row>52</xdr:row>
          <xdr:rowOff>247650</xdr:rowOff>
        </xdr:to>
        <xdr:sp macro="" textlink="">
          <xdr:nvSpPr>
            <xdr:cNvPr id="1080" name="Check Box 56" hidden="1">
              <a:extLst>
                <a:ext uri="{63B3BB69-23CF-44E3-9099-C40C66FF867C}">
                  <a14:compatExt spid="_x0000_s1080"/>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1419225</xdr:colOff>
          <xdr:row>52</xdr:row>
          <xdr:rowOff>28575</xdr:rowOff>
        </xdr:from>
        <xdr:to>
          <xdr:col>8</xdr:col>
          <xdr:colOff>276225</xdr:colOff>
          <xdr:row>52</xdr:row>
          <xdr:rowOff>247650</xdr:rowOff>
        </xdr:to>
        <xdr:sp macro="" textlink="">
          <xdr:nvSpPr>
            <xdr:cNvPr id="1081" name="Check Box 57" hidden="1">
              <a:extLst>
                <a:ext uri="{63B3BB69-23CF-44E3-9099-C40C66FF867C}">
                  <a14:compatExt spid="_x0000_s1081"/>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52</xdr:row>
          <xdr:rowOff>28575</xdr:rowOff>
        </xdr:from>
        <xdr:to>
          <xdr:col>9</xdr:col>
          <xdr:colOff>285750</xdr:colOff>
          <xdr:row>52</xdr:row>
          <xdr:rowOff>247650</xdr:rowOff>
        </xdr:to>
        <xdr:sp macro="" textlink="">
          <xdr:nvSpPr>
            <xdr:cNvPr id="1082" name="Check Box 58" hidden="1">
              <a:extLst>
                <a:ext uri="{63B3BB69-23CF-44E3-9099-C40C66FF867C}">
                  <a14:compatExt spid="_x0000_s1082"/>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31</xdr:row>
          <xdr:rowOff>38100</xdr:rowOff>
        </xdr:from>
        <xdr:to>
          <xdr:col>3</xdr:col>
          <xdr:colOff>638175</xdr:colOff>
          <xdr:row>31</xdr:row>
          <xdr:rowOff>257175</xdr:rowOff>
        </xdr:to>
        <xdr:sp macro="" textlink="">
          <xdr:nvSpPr>
            <xdr:cNvPr id="1084" name="Check Box 60" hidden="1">
              <a:extLst>
                <a:ext uri="{63B3BB69-23CF-44E3-9099-C40C66FF867C}">
                  <a14:compatExt spid="_x0000_s1084"/>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723900</xdr:colOff>
          <xdr:row>31</xdr:row>
          <xdr:rowOff>38100</xdr:rowOff>
        </xdr:from>
        <xdr:to>
          <xdr:col>3</xdr:col>
          <xdr:colOff>1362075</xdr:colOff>
          <xdr:row>31</xdr:row>
          <xdr:rowOff>257175</xdr:rowOff>
        </xdr:to>
        <xdr:sp macro="" textlink="">
          <xdr:nvSpPr>
            <xdr:cNvPr id="1085" name="Check Box 61" hidden="1">
              <a:extLst>
                <a:ext uri="{63B3BB69-23CF-44E3-9099-C40C66FF867C}">
                  <a14:compatExt spid="_x0000_s1085"/>
                </a:ext>
              </a:extLst>
            </xdr:cNvPr>
            <xdr:cNvSpPr/>
          </xdr:nvSpPr>
          <xdr:spPr bwMode="auto">
            <a:xfrm>
              <a:off x="0" y="0"/>
              <a:ext cx="0" cy="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933450</xdr:colOff>
          <xdr:row>14</xdr:row>
          <xdr:rowOff>76200</xdr:rowOff>
        </xdr:from>
        <xdr:to>
          <xdr:col>3</xdr:col>
          <xdr:colOff>1162050</xdr:colOff>
          <xdr:row>15</xdr:row>
          <xdr:rowOff>0</xdr:rowOff>
        </xdr:to>
        <xdr:grpSp>
          <xdr:nvGrpSpPr>
            <xdr:cNvPr id="41" name="Group 40"/>
            <xdr:cNvGrpSpPr/>
          </xdr:nvGrpSpPr>
          <xdr:grpSpPr>
            <a:xfrm>
              <a:off x="3028950" y="3686175"/>
              <a:ext cx="1371600" cy="209550"/>
              <a:chOff x="2266950" y="4686300"/>
              <a:chExt cx="1685925" cy="209550"/>
            </a:xfrm>
          </xdr:grpSpPr>
          <xdr:sp macro="" textlink="">
            <xdr:nvSpPr>
              <xdr:cNvPr id="1086" name="Check Box 62" hidden="1">
                <a:extLst>
                  <a:ext uri="{63B3BB69-23CF-44E3-9099-C40C66FF867C}">
                    <a14:compatExt spid="_x0000_s1086"/>
                  </a:ext>
                </a:extLst>
              </xdr:cNvPr>
              <xdr:cNvSpPr/>
            </xdr:nvSpPr>
            <xdr:spPr bwMode="auto">
              <a:xfrm>
                <a:off x="2266950" y="4686300"/>
                <a:ext cx="781050" cy="20955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087" name="Check Box 63" hidden="1">
                <a:extLst>
                  <a:ext uri="{63B3BB69-23CF-44E3-9099-C40C66FF867C}">
                    <a14:compatExt spid="_x0000_s1087"/>
                  </a:ext>
                </a:extLst>
              </xdr:cNvPr>
              <xdr:cNvSpPr/>
            </xdr:nvSpPr>
            <xdr:spPr bwMode="auto">
              <a:xfrm>
                <a:off x="3171825" y="4686300"/>
                <a:ext cx="781050" cy="209550"/>
              </a:xfrm>
              <a:prstGeom prst="rect">
                <a:avLst/>
              </a:prstGeom>
              <a:solidFill>
                <a:srgbClr val="CCCCFF">
                  <a:alpha val="50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grp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257175</xdr:colOff>
      <xdr:row>1</xdr:row>
      <xdr:rowOff>76200</xdr:rowOff>
    </xdr:from>
    <xdr:to>
      <xdr:col>10</xdr:col>
      <xdr:colOff>180975</xdr:colOff>
      <xdr:row>7</xdr:row>
      <xdr:rowOff>104775</xdr:rowOff>
    </xdr:to>
    <xdr:grpSp>
      <xdr:nvGrpSpPr>
        <xdr:cNvPr id="2" name="Group 3"/>
        <xdr:cNvGrpSpPr>
          <a:grpSpLocks/>
        </xdr:cNvGrpSpPr>
      </xdr:nvGrpSpPr>
      <xdr:grpSpPr bwMode="auto">
        <a:xfrm>
          <a:off x="257175" y="314325"/>
          <a:ext cx="8829675" cy="1228725"/>
          <a:chOff x="307293" y="838199"/>
          <a:chExt cx="7334250" cy="1290743"/>
        </a:xfrm>
      </xdr:grpSpPr>
      <xdr:sp macro="" textlink="">
        <xdr:nvSpPr>
          <xdr:cNvPr id="3" name="TextBox 6"/>
          <xdr:cNvSpPr txBox="1"/>
        </xdr:nvSpPr>
        <xdr:spPr>
          <a:xfrm>
            <a:off x="918480" y="1288458"/>
            <a:ext cx="1824302" cy="300173"/>
          </a:xfrm>
          <a:prstGeom prst="rect">
            <a:avLst/>
          </a:prstGeom>
          <a:solidFill>
            <a:schemeClr val="accent5">
              <a:lumMod val="20000"/>
              <a:lumOff val="80000"/>
            </a:schemeClr>
          </a:solidFill>
          <a:ln/>
        </xdr:spPr>
        <xdr:style>
          <a:lnRef idx="0">
            <a:schemeClr val="accent6"/>
          </a:lnRef>
          <a:fillRef idx="3">
            <a:schemeClr val="accent6"/>
          </a:fillRef>
          <a:effectRef idx="3">
            <a:schemeClr val="accent6"/>
          </a:effectRef>
          <a:fontRef idx="minor">
            <a:schemeClr val="lt1"/>
          </a:fontRef>
        </xdr:style>
        <xdr:txBody>
          <a:bodyPr wrap="square" rtlCol="0">
            <a:sp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200">
                <a:solidFill>
                  <a:schemeClr val="tx1"/>
                </a:solidFill>
              </a:rPr>
              <a:t>10am           –               2pm</a:t>
            </a:r>
          </a:p>
        </xdr:txBody>
      </xdr:sp>
      <xdr:sp macro="" textlink="">
        <xdr:nvSpPr>
          <xdr:cNvPr id="4" name="TextBox 7"/>
          <xdr:cNvSpPr txBox="1"/>
        </xdr:nvSpPr>
        <xdr:spPr>
          <a:xfrm>
            <a:off x="2742783" y="1288458"/>
            <a:ext cx="1833563" cy="300173"/>
          </a:xfrm>
          <a:prstGeom prst="rect">
            <a:avLst/>
          </a:prstGeom>
          <a:solidFill>
            <a:schemeClr val="accent4">
              <a:lumMod val="40000"/>
              <a:lumOff val="60000"/>
            </a:schemeClr>
          </a:solidFill>
          <a:ln/>
        </xdr:spPr>
        <xdr:style>
          <a:lnRef idx="0">
            <a:schemeClr val="accent4"/>
          </a:lnRef>
          <a:fillRef idx="3">
            <a:schemeClr val="accent4"/>
          </a:fillRef>
          <a:effectRef idx="3">
            <a:schemeClr val="accent4"/>
          </a:effectRef>
          <a:fontRef idx="minor">
            <a:schemeClr val="lt1"/>
          </a:fontRef>
        </xdr:style>
        <xdr:txBody>
          <a:bodyPr wrap="square" rtlCol="0">
            <a:sp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200">
                <a:solidFill>
                  <a:schemeClr val="tx1"/>
                </a:solidFill>
              </a:rPr>
              <a:t>2pm                 –          6pm</a:t>
            </a:r>
          </a:p>
        </xdr:txBody>
      </xdr:sp>
      <xdr:sp macro="" textlink="">
        <xdr:nvSpPr>
          <xdr:cNvPr id="5" name="TextBox 8"/>
          <xdr:cNvSpPr txBox="1"/>
        </xdr:nvSpPr>
        <xdr:spPr>
          <a:xfrm>
            <a:off x="4576345" y="1288458"/>
            <a:ext cx="3065198" cy="300173"/>
          </a:xfrm>
          <a:prstGeom prst="rect">
            <a:avLst/>
          </a:prstGeom>
          <a:solidFill>
            <a:schemeClr val="accent5">
              <a:lumMod val="60000"/>
              <a:lumOff val="40000"/>
            </a:schemeClr>
          </a:solidFill>
          <a:ln/>
        </xdr:spPr>
        <xdr:style>
          <a:lnRef idx="0">
            <a:schemeClr val="accent1"/>
          </a:lnRef>
          <a:fillRef idx="3">
            <a:schemeClr val="accent1"/>
          </a:fillRef>
          <a:effectRef idx="3">
            <a:schemeClr val="accent1"/>
          </a:effectRef>
          <a:fontRef idx="minor">
            <a:schemeClr val="lt1"/>
          </a:fontRef>
        </xdr:style>
        <xdr:txBody>
          <a:bodyPr wrap="square" rtlCol="0">
            <a:sp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200">
                <a:solidFill>
                  <a:schemeClr val="tx1"/>
                </a:solidFill>
              </a:rPr>
              <a:t>6pm                              –                  </a:t>
            </a:r>
            <a:r>
              <a:rPr lang="en-US" sz="1200" baseline="0">
                <a:solidFill>
                  <a:schemeClr val="tx1"/>
                </a:solidFill>
              </a:rPr>
              <a:t>  </a:t>
            </a:r>
            <a:r>
              <a:rPr lang="en-US" sz="1200">
                <a:solidFill>
                  <a:schemeClr val="tx1"/>
                </a:solidFill>
              </a:rPr>
              <a:t>            10am</a:t>
            </a:r>
          </a:p>
        </xdr:txBody>
      </xdr:sp>
      <xdr:sp macro="" textlink="">
        <xdr:nvSpPr>
          <xdr:cNvPr id="6" name="TextBox 16"/>
          <xdr:cNvSpPr txBox="1"/>
        </xdr:nvSpPr>
        <xdr:spPr>
          <a:xfrm>
            <a:off x="307293" y="838199"/>
            <a:ext cx="1602052" cy="30017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Start at 10am Mon -Fri</a:t>
            </a:r>
          </a:p>
        </xdr:txBody>
      </xdr:sp>
      <xdr:cxnSp macro="">
        <xdr:nvCxnSpPr>
          <xdr:cNvPr id="7" name="Straight Arrow Connector 6"/>
          <xdr:cNvCxnSpPr/>
        </xdr:nvCxnSpPr>
        <xdr:spPr>
          <a:xfrm flipH="1">
            <a:off x="918481" y="1098349"/>
            <a:ext cx="0" cy="190109"/>
          </a:xfrm>
          <a:prstGeom prst="straightConnector1">
            <a:avLst/>
          </a:prstGeom>
          <a:ln w="254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 name="TextBox 18"/>
          <xdr:cNvSpPr txBox="1"/>
        </xdr:nvSpPr>
        <xdr:spPr>
          <a:xfrm>
            <a:off x="2057512" y="838199"/>
            <a:ext cx="1565010" cy="30017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Start at 2pm Mon - Fri</a:t>
            </a:r>
          </a:p>
        </xdr:txBody>
      </xdr:sp>
      <xdr:cxnSp macro="">
        <xdr:nvCxnSpPr>
          <xdr:cNvPr id="9" name="Straight Arrow Connector 8"/>
          <xdr:cNvCxnSpPr/>
        </xdr:nvCxnSpPr>
        <xdr:spPr>
          <a:xfrm flipH="1">
            <a:off x="2742783" y="1098349"/>
            <a:ext cx="0" cy="190109"/>
          </a:xfrm>
          <a:prstGeom prst="straightConnector1">
            <a:avLst/>
          </a:prstGeom>
          <a:ln w="254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0" name="TextBox 25"/>
          <xdr:cNvSpPr txBox="1"/>
        </xdr:nvSpPr>
        <xdr:spPr>
          <a:xfrm>
            <a:off x="307293" y="1828769"/>
            <a:ext cx="1296458" cy="30017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End at 10am 24/7</a:t>
            </a:r>
          </a:p>
        </xdr:txBody>
      </xdr:sp>
      <xdr:cxnSp macro="">
        <xdr:nvCxnSpPr>
          <xdr:cNvPr id="11" name="Straight Arrow Connector 10"/>
          <xdr:cNvCxnSpPr/>
        </xdr:nvCxnSpPr>
        <xdr:spPr>
          <a:xfrm flipH="1" flipV="1">
            <a:off x="918481" y="1608642"/>
            <a:ext cx="0" cy="190109"/>
          </a:xfrm>
          <a:prstGeom prst="straightConnector1">
            <a:avLst/>
          </a:prstGeom>
          <a:ln w="25400">
            <a:solidFill>
              <a:schemeClr val="accent3">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TextBox 28"/>
          <xdr:cNvSpPr txBox="1"/>
        </xdr:nvSpPr>
        <xdr:spPr>
          <a:xfrm>
            <a:off x="2131595" y="1798752"/>
            <a:ext cx="1231635" cy="30017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End at 2pm 24/7</a:t>
            </a:r>
          </a:p>
        </xdr:txBody>
      </xdr:sp>
      <xdr:cxnSp macro="">
        <xdr:nvCxnSpPr>
          <xdr:cNvPr id="13" name="Straight Arrow Connector 12"/>
          <xdr:cNvCxnSpPr/>
        </xdr:nvCxnSpPr>
        <xdr:spPr>
          <a:xfrm flipH="1" flipV="1">
            <a:off x="2733522" y="1578625"/>
            <a:ext cx="9260" cy="190109"/>
          </a:xfrm>
          <a:prstGeom prst="straightConnector1">
            <a:avLst/>
          </a:prstGeom>
          <a:ln w="25400">
            <a:solidFill>
              <a:schemeClr val="accent3">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TextBox 30"/>
          <xdr:cNvSpPr txBox="1"/>
        </xdr:nvSpPr>
        <xdr:spPr>
          <a:xfrm>
            <a:off x="3965158" y="1798752"/>
            <a:ext cx="1231635" cy="30017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End at 6pm 24/7</a:t>
            </a:r>
          </a:p>
        </xdr:txBody>
      </xdr:sp>
      <xdr:cxnSp macro="">
        <xdr:nvCxnSpPr>
          <xdr:cNvPr id="15" name="Straight Arrow Connector 14"/>
          <xdr:cNvCxnSpPr/>
        </xdr:nvCxnSpPr>
        <xdr:spPr>
          <a:xfrm flipH="1" flipV="1">
            <a:off x="4567085" y="1578625"/>
            <a:ext cx="9260" cy="190109"/>
          </a:xfrm>
          <a:prstGeom prst="straightConnector1">
            <a:avLst/>
          </a:prstGeom>
          <a:ln w="25400">
            <a:solidFill>
              <a:schemeClr val="accent3">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10</xdr:col>
      <xdr:colOff>247650</xdr:colOff>
      <xdr:row>0</xdr:row>
      <xdr:rowOff>156210</xdr:rowOff>
    </xdr:from>
    <xdr:ext cx="3905250" cy="2183880"/>
    <xdr:sp macro="" textlink="">
      <xdr:nvSpPr>
        <xdr:cNvPr id="16" name="TextBox 15"/>
        <xdr:cNvSpPr txBox="1"/>
      </xdr:nvSpPr>
      <xdr:spPr>
        <a:xfrm>
          <a:off x="9153525" y="156210"/>
          <a:ext cx="3905250" cy="2183880"/>
        </a:xfrm>
        <a:prstGeom prst="rect">
          <a:avLst/>
        </a:prstGeom>
        <a:solidFill>
          <a:schemeClr val="accent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a:solidFill>
                <a:schemeClr val="tx1"/>
              </a:solidFill>
              <a:latin typeface="+mn-lt"/>
              <a:ea typeface="+mn-ea"/>
              <a:cs typeface="+mn-cs"/>
            </a:rPr>
            <a:t>Instrument time can be scheduled in </a:t>
          </a:r>
        </a:p>
        <a:p>
          <a:pPr lvl="1"/>
          <a:r>
            <a:rPr lang="en-US" sz="1100">
              <a:solidFill>
                <a:schemeClr val="tx1"/>
              </a:solidFill>
              <a:latin typeface="+mn-lt"/>
              <a:ea typeface="+mn-ea"/>
              <a:cs typeface="+mn-cs"/>
            </a:rPr>
            <a:t>-  4hrs blocks (am (10am-2pm) or pm (2pm-6pm)), </a:t>
          </a:r>
        </a:p>
        <a:p>
          <a:pPr lvl="1"/>
          <a:r>
            <a:rPr lang="en-US" sz="1100">
              <a:solidFill>
                <a:schemeClr val="tx1"/>
              </a:solidFill>
              <a:latin typeface="+mn-lt"/>
              <a:ea typeface="+mn-ea"/>
              <a:cs typeface="+mn-cs"/>
            </a:rPr>
            <a:t>-  8hrs blocks (10am - 6pm),</a:t>
          </a:r>
          <a:r>
            <a:rPr lang="en-US" sz="1100" baseline="0">
              <a:solidFill>
                <a:schemeClr val="tx1"/>
              </a:solidFill>
              <a:latin typeface="+mn-lt"/>
              <a:ea typeface="+mn-ea"/>
              <a:cs typeface="+mn-cs"/>
            </a:rPr>
            <a:t> </a:t>
          </a:r>
        </a:p>
        <a:p>
          <a:pPr lvl="1"/>
          <a:r>
            <a:rPr lang="en-US" sz="1100">
              <a:solidFill>
                <a:schemeClr val="tx1"/>
              </a:solidFill>
              <a:latin typeface="+mn-lt"/>
              <a:ea typeface="+mn-ea"/>
              <a:cs typeface="+mn-cs"/>
            </a:rPr>
            <a:t>-  one 4hr plus one over night block (2pm-10am)  and </a:t>
          </a:r>
        </a:p>
        <a:p>
          <a:pPr lvl="1"/>
          <a:r>
            <a:rPr lang="en-US" sz="1100">
              <a:solidFill>
                <a:schemeClr val="tx1"/>
              </a:solidFill>
              <a:latin typeface="+mn-lt"/>
              <a:ea typeface="+mn-ea"/>
              <a:cs typeface="+mn-cs"/>
            </a:rPr>
            <a:t>-  24hr blocks (starting</a:t>
          </a:r>
          <a:r>
            <a:rPr lang="en-US" sz="1100" baseline="0">
              <a:solidFill>
                <a:schemeClr val="tx1"/>
              </a:solidFill>
              <a:latin typeface="+mn-lt"/>
              <a:ea typeface="+mn-ea"/>
              <a:cs typeface="+mn-cs"/>
            </a:rPr>
            <a:t> at 10am or 2pm)</a:t>
          </a:r>
          <a:r>
            <a:rPr lang="en-US" sz="1100">
              <a:solidFill>
                <a:schemeClr val="tx1"/>
              </a:solidFill>
              <a:latin typeface="+mn-lt"/>
              <a:ea typeface="+mn-ea"/>
              <a:cs typeface="+mn-cs"/>
            </a:rPr>
            <a:t>. </a:t>
          </a:r>
        </a:p>
        <a:p>
          <a:r>
            <a:rPr lang="en-US" sz="1100">
              <a:solidFill>
                <a:schemeClr val="tx1"/>
              </a:solidFill>
              <a:latin typeface="+mn-lt"/>
              <a:ea typeface="+mn-ea"/>
              <a:cs typeface="+mn-cs"/>
            </a:rPr>
            <a:t>Instrument time can start either 10am or 2pm Mon-Fri. </a:t>
          </a:r>
        </a:p>
        <a:p>
          <a:r>
            <a:rPr lang="en-US" sz="1100">
              <a:solidFill>
                <a:schemeClr val="tx1"/>
              </a:solidFill>
              <a:latin typeface="+mn-lt"/>
              <a:ea typeface="+mn-ea"/>
              <a:cs typeface="+mn-cs"/>
            </a:rPr>
            <a:t>End times can be 10am, 2pm and 6pm 7 days a week. </a:t>
          </a:r>
        </a:p>
        <a:p>
          <a:endParaRPr lang="en-US" sz="1100">
            <a:solidFill>
              <a:schemeClr val="tx1"/>
            </a:solidFill>
            <a:latin typeface="+mn-lt"/>
            <a:ea typeface="+mn-ea"/>
            <a:cs typeface="+mn-cs"/>
          </a:endParaRPr>
        </a:p>
        <a:p>
          <a:r>
            <a:rPr lang="en-US" sz="1100">
              <a:solidFill>
                <a:schemeClr val="tx1"/>
              </a:solidFill>
              <a:latin typeface="+mn-lt"/>
              <a:ea typeface="+mn-ea"/>
              <a:cs typeface="+mn-cs"/>
            </a:rPr>
            <a:t>-  Consecutive instrument</a:t>
          </a:r>
          <a:r>
            <a:rPr lang="en-US" sz="1100" baseline="0">
              <a:solidFill>
                <a:schemeClr val="tx1"/>
              </a:solidFill>
              <a:latin typeface="+mn-lt"/>
              <a:ea typeface="+mn-ea"/>
              <a:cs typeface="+mn-cs"/>
            </a:rPr>
            <a:t> time is charged based on hourly rates</a:t>
          </a:r>
        </a:p>
        <a:p>
          <a:r>
            <a:rPr lang="en-US" sz="1100" baseline="0">
              <a:solidFill>
                <a:schemeClr val="tx1"/>
              </a:solidFill>
              <a:latin typeface="+mn-lt"/>
              <a:ea typeface="+mn-ea"/>
              <a:cs typeface="+mn-cs"/>
            </a:rPr>
            <a:t>      plus one setup charge</a:t>
          </a:r>
        </a:p>
        <a:p>
          <a:r>
            <a:rPr lang="en-US" sz="1100" baseline="0">
              <a:solidFill>
                <a:schemeClr val="tx1"/>
              </a:solidFill>
              <a:latin typeface="+mn-lt"/>
              <a:ea typeface="+mn-ea"/>
              <a:cs typeface="+mn-cs"/>
            </a:rPr>
            <a:t>-  10% sign up fee is non refundable</a:t>
          </a:r>
        </a:p>
        <a:p>
          <a:r>
            <a:rPr lang="en-US" sz="1100" baseline="0">
              <a:solidFill>
                <a:schemeClr val="tx1"/>
              </a:solidFill>
              <a:latin typeface="+mn-lt"/>
              <a:ea typeface="+mn-ea"/>
              <a:cs typeface="+mn-cs"/>
            </a:rPr>
            <a:t>-  Cancellation time is 48hrs prior to start time</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600075</xdr:colOff>
      <xdr:row>1</xdr:row>
      <xdr:rowOff>66675</xdr:rowOff>
    </xdr:from>
    <xdr:ext cx="12809725" cy="7842532"/>
    <xdr:sp macro="" textlink="">
      <xdr:nvSpPr>
        <xdr:cNvPr id="2" name="TextBox 1"/>
        <xdr:cNvSpPr txBox="1"/>
      </xdr:nvSpPr>
      <xdr:spPr>
        <a:xfrm>
          <a:off x="3038475" y="257175"/>
          <a:ext cx="12809725" cy="7842532"/>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Methods</a:t>
          </a:r>
          <a:r>
            <a:rPr lang="en-US" sz="1100" baseline="0">
              <a:solidFill>
                <a:schemeClr val="tx1"/>
              </a:solidFill>
              <a:effectLst/>
              <a:latin typeface="+mn-lt"/>
              <a:ea typeface="+mn-ea"/>
              <a:cs typeface="+mn-cs"/>
            </a:rPr>
            <a:t> draft</a:t>
          </a:r>
        </a:p>
        <a:p>
          <a:endParaRPr lang="en-US" sz="1100" baseline="0">
            <a:solidFill>
              <a:schemeClr val="tx1"/>
            </a:solidFill>
            <a:effectLst/>
            <a:latin typeface="+mn-lt"/>
            <a:ea typeface="+mn-ea"/>
            <a:cs typeface="+mn-cs"/>
          </a:endParaRPr>
        </a:p>
        <a:p>
          <a:r>
            <a:rPr lang="en-US" sz="1100">
              <a:solidFill>
                <a:schemeClr val="tx1"/>
              </a:solidFill>
              <a:effectLst/>
              <a:latin typeface="+mn-lt"/>
              <a:ea typeface="+mn-ea"/>
              <a:cs typeface="+mn-cs"/>
            </a:rPr>
            <a:t>For detailed method information specific to your experiment open the raw file in Qual Browser. Highlight the green pushpin and do a right mouse click, select View/Report/Instrument method</a:t>
          </a:r>
        </a:p>
        <a:p>
          <a:r>
            <a:rPr lang="en-US" sz="1100">
              <a:solidFill>
                <a:schemeClr val="tx1"/>
              </a:solidFill>
              <a:effectLst/>
              <a:latin typeface="+mn-lt"/>
              <a:ea typeface="+mn-ea"/>
              <a:cs typeface="+mn-cs"/>
            </a:rPr>
            <a:t>Use the left and right arrow to toggle between mass spec and HPLC method</a:t>
          </a:r>
        </a:p>
        <a:p>
          <a:r>
            <a:rPr lang="en-US" sz="1100">
              <a:solidFill>
                <a:schemeClr val="tx1"/>
              </a:solidFill>
              <a:effectLst/>
              <a:latin typeface="+mn-lt"/>
              <a:ea typeface="+mn-ea"/>
              <a:cs typeface="+mn-cs"/>
            </a:rPr>
            <a:t>To copy the text:</a:t>
          </a:r>
        </a:p>
        <a:p>
          <a:r>
            <a:rPr lang="en-US" sz="1100">
              <a:solidFill>
                <a:schemeClr val="tx1"/>
              </a:solidFill>
              <a:effectLst/>
              <a:latin typeface="+mn-lt"/>
              <a:ea typeface="+mn-ea"/>
              <a:cs typeface="+mn-cs"/>
            </a:rPr>
            <a:t>Ctrl A and ctrl C, then go to word or xls and ctrl V</a:t>
          </a:r>
        </a:p>
        <a:p>
          <a:r>
            <a:rPr lang="en-US" sz="1100">
              <a:solidFill>
                <a:schemeClr val="tx1"/>
              </a:solidFill>
              <a:effectLst/>
              <a:latin typeface="+mn-lt"/>
              <a:ea typeface="+mn-ea"/>
              <a:cs typeface="+mn-cs"/>
            </a:rPr>
            <a:t>Use the left and right arrow to toggle between mass spec and HPLC method</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Below is a draft for</a:t>
          </a:r>
          <a:r>
            <a:rPr lang="en-US" sz="1100" baseline="0">
              <a:solidFill>
                <a:schemeClr val="tx1"/>
              </a:solidFill>
              <a:effectLst/>
              <a:latin typeface="+mn-lt"/>
              <a:ea typeface="+mn-ea"/>
              <a:cs typeface="+mn-cs"/>
            </a:rPr>
            <a:t> your methods, make sure you check and change all the </a:t>
          </a:r>
          <a:r>
            <a:rPr lang="en-US" sz="1100" baseline="0">
              <a:solidFill>
                <a:srgbClr val="FF0000"/>
              </a:solidFill>
              <a:effectLst/>
              <a:latin typeface="+mn-lt"/>
              <a:ea typeface="+mn-ea"/>
              <a:cs typeface="+mn-cs"/>
            </a:rPr>
            <a:t>details</a:t>
          </a:r>
          <a:r>
            <a:rPr lang="en-US" sz="1100" baseline="0">
              <a:solidFill>
                <a:schemeClr val="tx1"/>
              </a:solidFill>
              <a:effectLst/>
              <a:latin typeface="+mn-lt"/>
              <a:ea typeface="+mn-ea"/>
              <a:cs typeface="+mn-cs"/>
            </a:rPr>
            <a:t> based on your specific experiment. </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 </a:t>
          </a:r>
        </a:p>
        <a:p>
          <a:r>
            <a:rPr lang="en-US" sz="1100" b="1">
              <a:solidFill>
                <a:schemeClr val="tx1"/>
              </a:solidFill>
              <a:effectLst/>
              <a:latin typeface="+mn-lt"/>
              <a:ea typeface="+mn-ea"/>
              <a:cs typeface="+mn-cs"/>
            </a:rPr>
            <a:t>Mass Spectrometry Analysis Fusion/Lumos</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All samples were analyzed on an </a:t>
          </a:r>
          <a:r>
            <a:rPr lang="en-US" sz="1100">
              <a:solidFill>
                <a:srgbClr val="FF0000"/>
              </a:solidFill>
              <a:effectLst/>
              <a:latin typeface="+mn-lt"/>
              <a:ea typeface="+mn-ea"/>
              <a:cs typeface="+mn-cs"/>
            </a:rPr>
            <a:t>Orbitrap Fusion Lumos</a:t>
          </a:r>
          <a:r>
            <a:rPr lang="en-US" sz="1100">
              <a:solidFill>
                <a:schemeClr val="tx1"/>
              </a:solidFill>
              <a:effectLst/>
              <a:latin typeface="+mn-lt"/>
              <a:ea typeface="+mn-ea"/>
              <a:cs typeface="+mn-cs"/>
            </a:rPr>
            <a:t> mass spectrometer (ThermoFisherScientific) equipped with a nano-Acquity UPLC system (Waters) and in house developed nano spray ionization source. </a:t>
          </a:r>
        </a:p>
        <a:p>
          <a:r>
            <a:rPr lang="en-US" sz="1100">
              <a:solidFill>
                <a:schemeClr val="tx1"/>
              </a:solidFill>
              <a:effectLst/>
              <a:latin typeface="+mn-lt"/>
              <a:ea typeface="+mn-ea"/>
              <a:cs typeface="+mn-cs"/>
            </a:rPr>
            <a:t>Samples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μl at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μg/μl) were loaded from the autosampler onto a 100 μm ID  Integrafrit trap (NewObjective) packed with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material (Dr. Maisch) to a bed length of </a:t>
          </a:r>
          <a:r>
            <a:rPr lang="en-US" sz="1100">
              <a:solidFill>
                <a:srgbClr val="FF0000"/>
              </a:solidFill>
              <a:effectLst/>
              <a:latin typeface="+mn-lt"/>
              <a:ea typeface="+mn-ea"/>
              <a:cs typeface="+mn-cs"/>
            </a:rPr>
            <a:t>2.5</a:t>
          </a:r>
          <a:r>
            <a:rPr lang="en-US" sz="1100">
              <a:solidFill>
                <a:schemeClr val="tx1"/>
              </a:solidFill>
              <a:effectLst/>
              <a:latin typeface="+mn-lt"/>
              <a:ea typeface="+mn-ea"/>
              <a:cs typeface="+mn-cs"/>
            </a:rPr>
            <a:t> cm at a </a:t>
          </a: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2</a:t>
          </a:r>
          <a:r>
            <a:rPr lang="en-US" sz="1100">
              <a:solidFill>
                <a:schemeClr val="tx1"/>
              </a:solidFill>
              <a:effectLst/>
              <a:latin typeface="+mn-lt"/>
              <a:ea typeface="+mn-ea"/>
              <a:cs typeface="+mn-cs"/>
            </a:rPr>
            <a:t> µL/min. After loading and desalting for </a:t>
          </a:r>
          <a:r>
            <a:rPr lang="en-US" sz="1100">
              <a:solidFill>
                <a:srgbClr val="FF0000"/>
              </a:solidFill>
              <a:effectLst/>
              <a:latin typeface="+mn-lt"/>
              <a:ea typeface="+mn-ea"/>
              <a:cs typeface="+mn-cs"/>
            </a:rPr>
            <a:t>10</a:t>
          </a:r>
          <a:r>
            <a:rPr lang="en-US" sz="1100">
              <a:solidFill>
                <a:schemeClr val="tx1"/>
              </a:solidFill>
              <a:effectLst/>
              <a:latin typeface="+mn-lt"/>
              <a:ea typeface="+mn-ea"/>
              <a:cs typeface="+mn-cs"/>
            </a:rPr>
            <a:t> min with 0.1% formic acid plus </a:t>
          </a:r>
          <a:r>
            <a:rPr lang="en-US" sz="1100">
              <a:solidFill>
                <a:srgbClr val="FF0000"/>
              </a:solidFill>
              <a:effectLst/>
              <a:latin typeface="+mn-lt"/>
              <a:ea typeface="+mn-ea"/>
              <a:cs typeface="+mn-cs"/>
            </a:rPr>
            <a:t>2</a:t>
          </a:r>
          <a:r>
            <a:rPr lang="en-US" sz="1100">
              <a:solidFill>
                <a:schemeClr val="tx1"/>
              </a:solidFill>
              <a:effectLst/>
              <a:latin typeface="+mn-lt"/>
              <a:ea typeface="+mn-ea"/>
              <a:cs typeface="+mn-cs"/>
            </a:rPr>
            <a:t>% acetonitrile (LCMS grade from Fisher), the trap was brought in-line with a pulled fused-silica capillary tip (75-μm i.d.) </a:t>
          </a:r>
        </a:p>
        <a:p>
          <a:r>
            <a:rPr lang="en-US" sz="1100">
              <a:solidFill>
                <a:schemeClr val="tx1"/>
              </a:solidFill>
              <a:effectLst/>
              <a:latin typeface="+mn-lt"/>
              <a:ea typeface="+mn-ea"/>
              <a:cs typeface="+mn-cs"/>
            </a:rPr>
            <a:t>packed with </a:t>
          </a:r>
          <a:r>
            <a:rPr lang="en-US" sz="1100">
              <a:solidFill>
                <a:srgbClr val="FF0000"/>
              </a:solidFill>
              <a:effectLst/>
              <a:latin typeface="+mn-lt"/>
              <a:ea typeface="+mn-ea"/>
              <a:cs typeface="+mn-cs"/>
            </a:rPr>
            <a:t>35</a:t>
          </a:r>
          <a:r>
            <a:rPr lang="en-US" sz="1100">
              <a:solidFill>
                <a:schemeClr val="tx1"/>
              </a:solidFill>
              <a:effectLst/>
              <a:latin typeface="+mn-lt"/>
              <a:ea typeface="+mn-ea"/>
              <a:cs typeface="+mn-cs"/>
            </a:rPr>
            <a:t> cm of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(Dr. Maisch). Peptides were separated using a linear gradient, from </a:t>
          </a:r>
          <a:r>
            <a:rPr lang="en-US" sz="1100">
              <a:solidFill>
                <a:srgbClr val="FF0000"/>
              </a:solidFill>
              <a:effectLst/>
              <a:latin typeface="+mn-lt"/>
              <a:ea typeface="+mn-ea"/>
              <a:cs typeface="+mn-cs"/>
            </a:rPr>
            <a:t>5-30</a:t>
          </a:r>
          <a:r>
            <a:rPr lang="en-US" sz="1100">
              <a:solidFill>
                <a:schemeClr val="tx1"/>
              </a:solidFill>
              <a:effectLst/>
              <a:latin typeface="+mn-lt"/>
              <a:ea typeface="+mn-ea"/>
              <a:cs typeface="+mn-cs"/>
            </a:rPr>
            <a:t>% solvent B (LCMS grade 0.1 % formic acid it acetonitrile (Fisher)) in </a:t>
          </a:r>
          <a:r>
            <a:rPr lang="en-US" sz="1100">
              <a:solidFill>
                <a:srgbClr val="FF0000"/>
              </a:solidFill>
              <a:effectLst/>
              <a:latin typeface="+mn-lt"/>
              <a:ea typeface="+mn-ea"/>
              <a:cs typeface="+mn-cs"/>
            </a:rPr>
            <a:t>90</a:t>
          </a:r>
          <a:r>
            <a:rPr lang="en-US" sz="1100">
              <a:solidFill>
                <a:schemeClr val="tx1"/>
              </a:solidFill>
              <a:effectLst/>
              <a:latin typeface="+mn-lt"/>
              <a:ea typeface="+mn-ea"/>
              <a:cs typeface="+mn-cs"/>
            </a:rPr>
            <a:t> min at a </a:t>
          </a: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300</a:t>
          </a:r>
          <a:r>
            <a:rPr lang="en-US" sz="1100">
              <a:solidFill>
                <a:schemeClr val="tx1"/>
              </a:solidFill>
              <a:effectLst/>
              <a:latin typeface="+mn-lt"/>
              <a:ea typeface="+mn-ea"/>
              <a:cs typeface="+mn-cs"/>
            </a:rPr>
            <a:t> nL/min. </a:t>
          </a:r>
          <a:r>
            <a:rPr lang="en-US" sz="1100">
              <a:solidFill>
                <a:srgbClr val="FF0000"/>
              </a:solidFill>
              <a:effectLst/>
              <a:latin typeface="+mn-lt"/>
              <a:ea typeface="+mn-ea"/>
              <a:cs typeface="+mn-cs"/>
            </a:rPr>
            <a:t>The column temperature was maintained at a constant 50</a:t>
          </a:r>
          <a:r>
            <a:rPr lang="en-US" sz="1100" baseline="30000">
              <a:solidFill>
                <a:srgbClr val="FF0000"/>
              </a:solidFill>
              <a:effectLst/>
              <a:latin typeface="+mn-lt"/>
              <a:ea typeface="+mn-ea"/>
              <a:cs typeface="+mn-cs"/>
            </a:rPr>
            <a:t>o</a:t>
          </a:r>
          <a:r>
            <a:rPr lang="en-US" sz="1100">
              <a:solidFill>
                <a:srgbClr val="FF0000"/>
              </a:solidFill>
              <a:effectLst/>
              <a:latin typeface="+mn-lt"/>
              <a:ea typeface="+mn-ea"/>
              <a:cs typeface="+mn-cs"/>
            </a:rPr>
            <a:t>C during all experiments.</a:t>
          </a:r>
        </a:p>
        <a:p>
          <a:r>
            <a:rPr lang="en-US" sz="1100">
              <a:solidFill>
                <a:schemeClr val="tx1"/>
              </a:solidFill>
              <a:effectLst/>
              <a:latin typeface="+mn-lt"/>
              <a:ea typeface="+mn-ea"/>
              <a:cs typeface="+mn-cs"/>
            </a:rPr>
            <a:t>Peptides were detected using a data-dependant (DDA) method. Survey scans of peptide precursors were performed in the orbitrap mass analyzer from </a:t>
          </a:r>
          <a:r>
            <a:rPr lang="en-US" sz="1100">
              <a:solidFill>
                <a:srgbClr val="FF0000"/>
              </a:solidFill>
              <a:effectLst/>
              <a:latin typeface="+mn-lt"/>
              <a:ea typeface="+mn-ea"/>
              <a:cs typeface="+mn-cs"/>
            </a:rPr>
            <a:t>375 to 1575 </a:t>
          </a:r>
          <a:r>
            <a:rPr lang="en-US" sz="1100">
              <a:solidFill>
                <a:schemeClr val="tx1"/>
              </a:solidFill>
              <a:effectLst/>
              <a:latin typeface="+mn-lt"/>
              <a:ea typeface="+mn-ea"/>
              <a:cs typeface="+mn-cs"/>
            </a:rPr>
            <a:t>m/z at 120K resolution (at 200 m/z) with a </a:t>
          </a:r>
        </a:p>
        <a:p>
          <a:r>
            <a:rPr lang="en-US" sz="1100">
              <a:solidFill>
                <a:srgbClr val="FF0000"/>
              </a:solidFill>
              <a:effectLst/>
              <a:latin typeface="+mn-lt"/>
              <a:ea typeface="+mn-ea"/>
              <a:cs typeface="+mn-cs"/>
            </a:rPr>
            <a:t>7e5</a:t>
          </a:r>
          <a:r>
            <a:rPr lang="en-US" sz="1100">
              <a:solidFill>
                <a:schemeClr val="tx1"/>
              </a:solidFill>
              <a:effectLst/>
              <a:latin typeface="+mn-lt"/>
              <a:ea typeface="+mn-ea"/>
              <a:cs typeface="+mn-cs"/>
            </a:rPr>
            <a:t> ion count target and a maximum injection time of </a:t>
          </a:r>
          <a:r>
            <a:rPr lang="en-US" sz="1100">
              <a:solidFill>
                <a:srgbClr val="FF0000"/>
              </a:solidFill>
              <a:effectLst/>
              <a:latin typeface="+mn-lt"/>
              <a:ea typeface="+mn-ea"/>
              <a:cs typeface="+mn-cs"/>
            </a:rPr>
            <a:t>50</a:t>
          </a:r>
          <a:r>
            <a:rPr lang="en-US" sz="1100">
              <a:solidFill>
                <a:schemeClr val="tx1"/>
              </a:solidFill>
              <a:effectLst/>
              <a:latin typeface="+mn-lt"/>
              <a:ea typeface="+mn-ea"/>
              <a:cs typeface="+mn-cs"/>
            </a:rPr>
            <a:t> ms. The instrument was set to run in top speed mode with </a:t>
          </a:r>
          <a:r>
            <a:rPr lang="en-US" sz="1100">
              <a:solidFill>
                <a:srgbClr val="FF0000"/>
              </a:solidFill>
              <a:effectLst/>
              <a:latin typeface="+mn-lt"/>
              <a:ea typeface="+mn-ea"/>
              <a:cs typeface="+mn-cs"/>
            </a:rPr>
            <a:t>3 sec </a:t>
          </a:r>
          <a:r>
            <a:rPr lang="en-US" sz="1100">
              <a:solidFill>
                <a:schemeClr val="tx1"/>
              </a:solidFill>
              <a:effectLst/>
              <a:latin typeface="+mn-lt"/>
              <a:ea typeface="+mn-ea"/>
              <a:cs typeface="+mn-cs"/>
            </a:rPr>
            <a:t>cycle for the survey and the MS/MS scans. </a:t>
          </a:r>
        </a:p>
        <a:p>
          <a:r>
            <a:rPr lang="en-US" sz="1100">
              <a:solidFill>
                <a:schemeClr val="tx1"/>
              </a:solidFill>
              <a:effectLst/>
              <a:latin typeface="+mn-lt"/>
              <a:ea typeface="+mn-ea"/>
              <a:cs typeface="+mn-cs"/>
            </a:rPr>
            <a:t> </a:t>
          </a:r>
        </a:p>
        <a:p>
          <a:r>
            <a:rPr lang="en-US" sz="1100" b="1">
              <a:solidFill>
                <a:schemeClr val="tx1"/>
              </a:solidFill>
              <a:effectLst/>
              <a:latin typeface="+mn-lt"/>
              <a:ea typeface="+mn-ea"/>
              <a:cs typeface="+mn-cs"/>
            </a:rPr>
            <a:t>IT MS2 (if</a:t>
          </a:r>
          <a:r>
            <a:rPr lang="en-US" sz="1100" b="1" baseline="0">
              <a:solidFill>
                <a:schemeClr val="tx1"/>
              </a:solidFill>
              <a:effectLst/>
              <a:latin typeface="+mn-lt"/>
              <a:ea typeface="+mn-ea"/>
              <a:cs typeface="+mn-cs"/>
            </a:rPr>
            <a:t> msms scans were acuqired in the ion trap)</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After a survey scan, tandem MS was performed on the most abundant precursors exhibiting a charge state from </a:t>
          </a:r>
          <a:r>
            <a:rPr lang="en-US" sz="1100">
              <a:solidFill>
                <a:srgbClr val="FF0000"/>
              </a:solidFill>
              <a:effectLst/>
              <a:latin typeface="+mn-lt"/>
              <a:ea typeface="+mn-ea"/>
              <a:cs typeface="+mn-cs"/>
            </a:rPr>
            <a:t>2 to 5</a:t>
          </a:r>
          <a:r>
            <a:rPr lang="en-US" sz="1100">
              <a:solidFill>
                <a:schemeClr val="tx1"/>
              </a:solidFill>
              <a:effectLst/>
              <a:latin typeface="+mn-lt"/>
              <a:ea typeface="+mn-ea"/>
              <a:cs typeface="+mn-cs"/>
            </a:rPr>
            <a:t> of greater than </a:t>
          </a:r>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a:t>
          </a:r>
        </a:p>
        <a:p>
          <a:r>
            <a:rPr lang="en-US" sz="1100">
              <a:solidFill>
                <a:schemeClr val="tx1"/>
              </a:solidFill>
              <a:effectLst/>
              <a:latin typeface="+mn-lt"/>
              <a:ea typeface="+mn-ea"/>
              <a:cs typeface="+mn-cs"/>
            </a:rPr>
            <a:t>Higher-energy collisional dissociation (HCD) fragmentation was applied with a normalized collision energy of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 and resulting fragments were detected using the rapid scan rate in the ion trap. The AGC target </a:t>
          </a:r>
        </a:p>
        <a:p>
          <a:r>
            <a:rPr lang="en-US" sz="1100">
              <a:solidFill>
                <a:schemeClr val="tx1"/>
              </a:solidFill>
              <a:effectLst/>
              <a:latin typeface="+mn-lt"/>
              <a:ea typeface="+mn-ea"/>
              <a:cs typeface="+mn-cs"/>
            </a:rPr>
            <a:t>for MS/MS was set to </a:t>
          </a:r>
          <a:r>
            <a:rPr lang="en-US" sz="1100">
              <a:solidFill>
                <a:srgbClr val="FF0000"/>
              </a:solidFill>
              <a:effectLst/>
              <a:latin typeface="+mn-lt"/>
              <a:ea typeface="+mn-ea"/>
              <a:cs typeface="+mn-cs"/>
            </a:rPr>
            <a:t>2e3</a:t>
          </a:r>
          <a:r>
            <a:rPr lang="en-US" sz="1100">
              <a:solidFill>
                <a:schemeClr val="tx1"/>
              </a:solidFill>
              <a:effectLst/>
              <a:latin typeface="+mn-lt"/>
              <a:ea typeface="+mn-ea"/>
              <a:cs typeface="+mn-cs"/>
            </a:rPr>
            <a:t> and the maximum injection time limited to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 ms. The dynamic exclusion was set to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sec with a </a:t>
          </a:r>
          <a:r>
            <a:rPr lang="en-US" sz="1100">
              <a:solidFill>
                <a:srgbClr val="FF0000"/>
              </a:solidFill>
              <a:effectLst/>
              <a:latin typeface="+mn-lt"/>
              <a:ea typeface="+mn-ea"/>
              <a:cs typeface="+mn-cs"/>
            </a:rPr>
            <a:t>20</a:t>
          </a:r>
          <a:r>
            <a:rPr lang="en-US" sz="1100">
              <a:solidFill>
                <a:schemeClr val="tx1"/>
              </a:solidFill>
              <a:effectLst/>
              <a:latin typeface="+mn-lt"/>
              <a:ea typeface="+mn-ea"/>
              <a:cs typeface="+mn-cs"/>
            </a:rPr>
            <a:t> ppm mass tolerance around the precursor and its isotopes. Monoisotopic precursor </a:t>
          </a:r>
        </a:p>
        <a:p>
          <a:r>
            <a:rPr lang="en-US" sz="1100">
              <a:solidFill>
                <a:schemeClr val="tx1"/>
              </a:solidFill>
              <a:effectLst/>
              <a:latin typeface="+mn-lt"/>
              <a:ea typeface="+mn-ea"/>
              <a:cs typeface="+mn-cs"/>
            </a:rPr>
            <a:t>selection was enabled.</a:t>
          </a:r>
        </a:p>
        <a:p>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OT MS2 (if</a:t>
          </a:r>
          <a:r>
            <a:rPr lang="en-US" sz="1100" b="1" baseline="0">
              <a:solidFill>
                <a:schemeClr val="tx1"/>
              </a:solidFill>
              <a:effectLst/>
              <a:latin typeface="+mn-lt"/>
              <a:ea typeface="+mn-ea"/>
              <a:cs typeface="+mn-cs"/>
            </a:rPr>
            <a:t> msms scans were acuqired in the orbitrap)</a:t>
          </a:r>
          <a:endParaRPr lang="en-US">
            <a:effectLst/>
          </a:endParaRPr>
        </a:p>
        <a:p>
          <a:r>
            <a:rPr lang="en-US" sz="1100">
              <a:solidFill>
                <a:schemeClr val="tx1"/>
              </a:solidFill>
              <a:effectLst/>
              <a:latin typeface="+mn-lt"/>
              <a:ea typeface="+mn-ea"/>
              <a:cs typeface="+mn-cs"/>
            </a:rPr>
            <a:t>After a survey scan, tandem MS was performed on the most abundant precursors exhibiting a charge state from </a:t>
          </a:r>
          <a:r>
            <a:rPr lang="en-US" sz="1100">
              <a:solidFill>
                <a:srgbClr val="FF0000"/>
              </a:solidFill>
              <a:effectLst/>
              <a:latin typeface="+mn-lt"/>
              <a:ea typeface="+mn-ea"/>
              <a:cs typeface="+mn-cs"/>
            </a:rPr>
            <a:t>2 to 5 </a:t>
          </a:r>
          <a:r>
            <a:rPr lang="en-US" sz="1100">
              <a:solidFill>
                <a:schemeClr val="tx1"/>
              </a:solidFill>
              <a:effectLst/>
              <a:latin typeface="+mn-lt"/>
              <a:ea typeface="+mn-ea"/>
              <a:cs typeface="+mn-cs"/>
            </a:rPr>
            <a:t>of greater than </a:t>
          </a:r>
          <a:r>
            <a:rPr lang="en-US" sz="1100">
              <a:solidFill>
                <a:srgbClr val="FF0000"/>
              </a:solidFill>
              <a:effectLst/>
              <a:latin typeface="+mn-lt"/>
              <a:ea typeface="+mn-ea"/>
              <a:cs typeface="+mn-cs"/>
            </a:rPr>
            <a:t>2e4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a:t>
          </a:r>
        </a:p>
        <a:p>
          <a:r>
            <a:rPr lang="en-US" sz="1100">
              <a:solidFill>
                <a:schemeClr val="tx1"/>
              </a:solidFill>
              <a:effectLst/>
              <a:latin typeface="+mn-lt"/>
              <a:ea typeface="+mn-ea"/>
              <a:cs typeface="+mn-cs"/>
            </a:rPr>
            <a:t>Higher-energy collisional dissociation (HCD) fragmentation was applied with a normalized collision energy of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 Resulting fragments were detected in the orbitrap mass analyzer at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K resolution (at 200 m/z) with a </a:t>
          </a:r>
        </a:p>
        <a:p>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ion count target and a maximum injection time of </a:t>
          </a:r>
          <a:r>
            <a:rPr lang="en-US" sz="1100">
              <a:solidFill>
                <a:srgbClr val="FF0000"/>
              </a:solidFill>
              <a:effectLst/>
              <a:latin typeface="+mn-lt"/>
              <a:ea typeface="+mn-ea"/>
              <a:cs typeface="+mn-cs"/>
            </a:rPr>
            <a:t>100 </a:t>
          </a:r>
          <a:r>
            <a:rPr lang="en-US" sz="1100">
              <a:solidFill>
                <a:schemeClr val="tx1"/>
              </a:solidFill>
              <a:effectLst/>
              <a:latin typeface="+mn-lt"/>
              <a:ea typeface="+mn-ea"/>
              <a:cs typeface="+mn-cs"/>
            </a:rPr>
            <a:t>ms. The dynamic exclusion was set to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sec with a </a:t>
          </a:r>
          <a:r>
            <a:rPr lang="en-US" sz="1100">
              <a:solidFill>
                <a:srgbClr val="FF0000"/>
              </a:solidFill>
              <a:effectLst/>
              <a:latin typeface="+mn-lt"/>
              <a:ea typeface="+mn-ea"/>
              <a:cs typeface="+mn-cs"/>
            </a:rPr>
            <a:t>20</a:t>
          </a:r>
          <a:r>
            <a:rPr lang="en-US" sz="1100">
              <a:solidFill>
                <a:schemeClr val="tx1"/>
              </a:solidFill>
              <a:effectLst/>
              <a:latin typeface="+mn-lt"/>
              <a:ea typeface="+mn-ea"/>
              <a:cs typeface="+mn-cs"/>
            </a:rPr>
            <a:t> ppm mass tolerance around the precursor and its isotopes. Monoisotopic precursor selection was enabled.</a:t>
          </a: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Mass Spectrometry Analysis Q Exactive Plus</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All samples were analyzed on an Q Exactive Plus mass spectrometer (ThermoFisherScientific) equipped with a nano-Acquity UPLC system (Waters) and in house developed nano spray ionization source. </a:t>
          </a:r>
        </a:p>
        <a:p>
          <a:r>
            <a:rPr lang="en-US" sz="1100">
              <a:solidFill>
                <a:schemeClr val="tx1"/>
              </a:solidFill>
              <a:effectLst/>
              <a:latin typeface="+mn-lt"/>
              <a:ea typeface="+mn-ea"/>
              <a:cs typeface="+mn-cs"/>
            </a:rPr>
            <a:t>Samples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μl at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μg/μl) were loaded from the autosampler onto a 100 μm ID  Integrafrit trap (NewObjective) packed with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material (Dr. Maisch) to a bed length of </a:t>
          </a:r>
          <a:r>
            <a:rPr lang="en-US" sz="1100">
              <a:solidFill>
                <a:srgbClr val="FF0000"/>
              </a:solidFill>
              <a:effectLst/>
              <a:latin typeface="+mn-lt"/>
              <a:ea typeface="+mn-ea"/>
              <a:cs typeface="+mn-cs"/>
            </a:rPr>
            <a:t>2.5</a:t>
          </a:r>
          <a:r>
            <a:rPr lang="en-US" sz="1100">
              <a:solidFill>
                <a:schemeClr val="tx1"/>
              </a:solidFill>
              <a:effectLst/>
              <a:latin typeface="+mn-lt"/>
              <a:ea typeface="+mn-ea"/>
              <a:cs typeface="+mn-cs"/>
            </a:rPr>
            <a:t> cm at a </a:t>
          </a: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2</a:t>
          </a:r>
          <a:r>
            <a:rPr lang="en-US" sz="1100">
              <a:solidFill>
                <a:schemeClr val="tx1"/>
              </a:solidFill>
              <a:effectLst/>
              <a:latin typeface="+mn-lt"/>
              <a:ea typeface="+mn-ea"/>
              <a:cs typeface="+mn-cs"/>
            </a:rPr>
            <a:t> µL/min. After loading and desalting for </a:t>
          </a:r>
          <a:r>
            <a:rPr lang="en-US" sz="1100">
              <a:solidFill>
                <a:srgbClr val="FF0000"/>
              </a:solidFill>
              <a:effectLst/>
              <a:latin typeface="+mn-lt"/>
              <a:ea typeface="+mn-ea"/>
              <a:cs typeface="+mn-cs"/>
            </a:rPr>
            <a:t>10</a:t>
          </a:r>
          <a:r>
            <a:rPr lang="en-US" sz="1100">
              <a:solidFill>
                <a:schemeClr val="tx1"/>
              </a:solidFill>
              <a:effectLst/>
              <a:latin typeface="+mn-lt"/>
              <a:ea typeface="+mn-ea"/>
              <a:cs typeface="+mn-cs"/>
            </a:rPr>
            <a:t> min with 0.1% formic acid plus </a:t>
          </a:r>
          <a:r>
            <a:rPr lang="en-US" sz="1100">
              <a:solidFill>
                <a:srgbClr val="FF0000"/>
              </a:solidFill>
              <a:effectLst/>
              <a:latin typeface="+mn-lt"/>
              <a:ea typeface="+mn-ea"/>
              <a:cs typeface="+mn-cs"/>
            </a:rPr>
            <a:t>2</a:t>
          </a:r>
          <a:r>
            <a:rPr lang="en-US" sz="1100">
              <a:solidFill>
                <a:schemeClr val="tx1"/>
              </a:solidFill>
              <a:effectLst/>
              <a:latin typeface="+mn-lt"/>
              <a:ea typeface="+mn-ea"/>
              <a:cs typeface="+mn-cs"/>
            </a:rPr>
            <a:t>% acetonitrile (LCMS grade from Fisher), the trap was brought in-line with a pulled fused-silica capillary tip (75-μm i.d.) </a:t>
          </a:r>
        </a:p>
        <a:p>
          <a:r>
            <a:rPr lang="en-US" sz="1100">
              <a:solidFill>
                <a:schemeClr val="tx1"/>
              </a:solidFill>
              <a:effectLst/>
              <a:latin typeface="+mn-lt"/>
              <a:ea typeface="+mn-ea"/>
              <a:cs typeface="+mn-cs"/>
            </a:rPr>
            <a:t>packed with </a:t>
          </a:r>
          <a:r>
            <a:rPr lang="en-US" sz="1100">
              <a:solidFill>
                <a:srgbClr val="FF0000"/>
              </a:solidFill>
              <a:effectLst/>
              <a:latin typeface="+mn-lt"/>
              <a:ea typeface="+mn-ea"/>
              <a:cs typeface="+mn-cs"/>
            </a:rPr>
            <a:t>35</a:t>
          </a:r>
          <a:r>
            <a:rPr lang="en-US" sz="1100">
              <a:solidFill>
                <a:schemeClr val="tx1"/>
              </a:solidFill>
              <a:effectLst/>
              <a:latin typeface="+mn-lt"/>
              <a:ea typeface="+mn-ea"/>
              <a:cs typeface="+mn-cs"/>
            </a:rPr>
            <a:t> cm of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(Dr. Maisch). Peptides were separated using a linear gradient, from </a:t>
          </a:r>
          <a:r>
            <a:rPr lang="en-US" sz="1100">
              <a:solidFill>
                <a:srgbClr val="FF0000"/>
              </a:solidFill>
              <a:effectLst/>
              <a:latin typeface="+mn-lt"/>
              <a:ea typeface="+mn-ea"/>
              <a:cs typeface="+mn-cs"/>
            </a:rPr>
            <a:t>5-30</a:t>
          </a:r>
          <a:r>
            <a:rPr lang="en-US" sz="1100">
              <a:solidFill>
                <a:schemeClr val="tx1"/>
              </a:solidFill>
              <a:effectLst/>
              <a:latin typeface="+mn-lt"/>
              <a:ea typeface="+mn-ea"/>
              <a:cs typeface="+mn-cs"/>
            </a:rPr>
            <a:t>% solvent B (LCMS grade 0.1 % formic acid it acetonitrile (Fisher)) in </a:t>
          </a:r>
          <a:r>
            <a:rPr lang="en-US" sz="1100">
              <a:solidFill>
                <a:srgbClr val="FF0000"/>
              </a:solidFill>
              <a:effectLst/>
              <a:latin typeface="+mn-lt"/>
              <a:ea typeface="+mn-ea"/>
              <a:cs typeface="+mn-cs"/>
            </a:rPr>
            <a:t>90 </a:t>
          </a:r>
          <a:r>
            <a:rPr lang="en-US" sz="1100">
              <a:solidFill>
                <a:schemeClr val="tx1"/>
              </a:solidFill>
              <a:effectLst/>
              <a:latin typeface="+mn-lt"/>
              <a:ea typeface="+mn-ea"/>
              <a:cs typeface="+mn-cs"/>
            </a:rPr>
            <a:t>min at a</a:t>
          </a:r>
        </a:p>
        <a:p>
          <a:r>
            <a:rPr lang="en-US" sz="1100">
              <a:solidFill>
                <a:schemeClr val="tx1"/>
              </a:solidFill>
              <a:effectLst/>
              <a:latin typeface="+mn-lt"/>
              <a:ea typeface="+mn-ea"/>
              <a:cs typeface="+mn-cs"/>
            </a:rPr>
            <a:t> flow rate of </a:t>
          </a:r>
          <a:r>
            <a:rPr lang="en-US" sz="1100">
              <a:solidFill>
                <a:srgbClr val="FF0000"/>
              </a:solidFill>
              <a:effectLst/>
              <a:latin typeface="+mn-lt"/>
              <a:ea typeface="+mn-ea"/>
              <a:cs typeface="+mn-cs"/>
            </a:rPr>
            <a:t>300 </a:t>
          </a:r>
          <a:r>
            <a:rPr lang="en-US" sz="1100">
              <a:solidFill>
                <a:schemeClr val="tx1"/>
              </a:solidFill>
              <a:effectLst/>
              <a:latin typeface="+mn-lt"/>
              <a:ea typeface="+mn-ea"/>
              <a:cs typeface="+mn-cs"/>
            </a:rPr>
            <a:t>nL/min. </a:t>
          </a:r>
          <a:r>
            <a:rPr lang="en-US" sz="1100">
              <a:solidFill>
                <a:srgbClr val="FF0000"/>
              </a:solidFill>
              <a:effectLst/>
              <a:latin typeface="+mn-lt"/>
              <a:ea typeface="+mn-ea"/>
              <a:cs typeface="+mn-cs"/>
            </a:rPr>
            <a:t>The column temperature was maintained at a constant 50</a:t>
          </a:r>
          <a:r>
            <a:rPr lang="en-US" sz="1100" baseline="30000">
              <a:solidFill>
                <a:srgbClr val="FF0000"/>
              </a:solidFill>
              <a:effectLst/>
              <a:latin typeface="+mn-lt"/>
              <a:ea typeface="+mn-ea"/>
              <a:cs typeface="+mn-cs"/>
            </a:rPr>
            <a:t>o</a:t>
          </a:r>
          <a:r>
            <a:rPr lang="en-US" sz="1100">
              <a:solidFill>
                <a:srgbClr val="FF0000"/>
              </a:solidFill>
              <a:effectLst/>
              <a:latin typeface="+mn-lt"/>
              <a:ea typeface="+mn-ea"/>
              <a:cs typeface="+mn-cs"/>
            </a:rPr>
            <a:t>C during all experiments.</a:t>
          </a:r>
        </a:p>
        <a:p>
          <a:r>
            <a:rPr lang="en-US" sz="1100">
              <a:solidFill>
                <a:schemeClr val="tx1"/>
              </a:solidFill>
              <a:effectLst/>
              <a:latin typeface="+mn-lt"/>
              <a:ea typeface="+mn-ea"/>
              <a:cs typeface="+mn-cs"/>
            </a:rPr>
            <a:t>Peptides were detected using a data-dependant (DDA) method. Survey scans of peptide precursors were performed in the orbitrap mass analyzer from </a:t>
          </a:r>
          <a:r>
            <a:rPr lang="en-US" sz="1100">
              <a:solidFill>
                <a:srgbClr val="FF0000"/>
              </a:solidFill>
              <a:effectLst/>
              <a:latin typeface="+mn-lt"/>
              <a:ea typeface="+mn-ea"/>
              <a:cs typeface="+mn-cs"/>
            </a:rPr>
            <a:t>400 to 2000 </a:t>
          </a:r>
          <a:r>
            <a:rPr lang="en-US" sz="1100">
              <a:solidFill>
                <a:schemeClr val="tx1"/>
              </a:solidFill>
              <a:effectLst/>
              <a:latin typeface="+mn-lt"/>
              <a:ea typeface="+mn-ea"/>
              <a:cs typeface="+mn-cs"/>
            </a:rPr>
            <a:t>m/z at </a:t>
          </a:r>
          <a:r>
            <a:rPr lang="en-US" sz="1100">
              <a:solidFill>
                <a:srgbClr val="FF0000"/>
              </a:solidFill>
              <a:effectLst/>
              <a:latin typeface="+mn-lt"/>
              <a:ea typeface="+mn-ea"/>
              <a:cs typeface="+mn-cs"/>
            </a:rPr>
            <a:t>70</a:t>
          </a:r>
          <a:r>
            <a:rPr lang="en-US" sz="1100">
              <a:solidFill>
                <a:schemeClr val="tx1"/>
              </a:solidFill>
              <a:effectLst/>
              <a:latin typeface="+mn-lt"/>
              <a:ea typeface="+mn-ea"/>
              <a:cs typeface="+mn-cs"/>
            </a:rPr>
            <a:t>K resolution (at 400 m/z) with </a:t>
          </a:r>
        </a:p>
        <a:p>
          <a:r>
            <a:rPr lang="en-US" sz="1100">
              <a:solidFill>
                <a:schemeClr val="tx1"/>
              </a:solidFill>
              <a:effectLst/>
              <a:latin typeface="+mn-lt"/>
              <a:ea typeface="+mn-ea"/>
              <a:cs typeface="+mn-cs"/>
            </a:rPr>
            <a:t>a </a:t>
          </a:r>
          <a:r>
            <a:rPr lang="en-US" sz="1100">
              <a:solidFill>
                <a:srgbClr val="FF0000"/>
              </a:solidFill>
              <a:effectLst/>
              <a:latin typeface="+mn-lt"/>
              <a:ea typeface="+mn-ea"/>
              <a:cs typeface="+mn-cs"/>
            </a:rPr>
            <a:t>1e6</a:t>
          </a:r>
          <a:r>
            <a:rPr lang="en-US" sz="1100">
              <a:solidFill>
                <a:schemeClr val="tx1"/>
              </a:solidFill>
              <a:effectLst/>
              <a:latin typeface="+mn-lt"/>
              <a:ea typeface="+mn-ea"/>
              <a:cs typeface="+mn-cs"/>
            </a:rPr>
            <a:t> ion count target and a maximum injection time of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 ms. After the survey scan, tandem MS was performed on the top </a:t>
          </a:r>
          <a:r>
            <a:rPr lang="en-US" sz="1100">
              <a:solidFill>
                <a:srgbClr val="FF0000"/>
              </a:solidFill>
              <a:effectLst/>
              <a:latin typeface="+mn-lt"/>
              <a:ea typeface="+mn-ea"/>
              <a:cs typeface="+mn-cs"/>
            </a:rPr>
            <a:t>20</a:t>
          </a:r>
          <a:r>
            <a:rPr lang="en-US" sz="1100">
              <a:solidFill>
                <a:schemeClr val="tx1"/>
              </a:solidFill>
              <a:effectLst/>
              <a:latin typeface="+mn-lt"/>
              <a:ea typeface="+mn-ea"/>
              <a:cs typeface="+mn-cs"/>
            </a:rPr>
            <a:t> most abundant precursors exhibiting a charge state from </a:t>
          </a:r>
          <a:r>
            <a:rPr lang="en-US" sz="1100">
              <a:solidFill>
                <a:srgbClr val="FF0000"/>
              </a:solidFill>
              <a:effectLst/>
              <a:latin typeface="+mn-lt"/>
              <a:ea typeface="+mn-ea"/>
              <a:cs typeface="+mn-cs"/>
            </a:rPr>
            <a:t>2 to 5</a:t>
          </a:r>
          <a:r>
            <a:rPr lang="en-US" sz="1100">
              <a:solidFill>
                <a:schemeClr val="tx1"/>
              </a:solidFill>
              <a:effectLst/>
              <a:latin typeface="+mn-lt"/>
              <a:ea typeface="+mn-ea"/>
              <a:cs typeface="+mn-cs"/>
            </a:rPr>
            <a:t> of greater </a:t>
          </a:r>
        </a:p>
        <a:p>
          <a:r>
            <a:rPr lang="en-US" sz="1100">
              <a:solidFill>
                <a:schemeClr val="tx1"/>
              </a:solidFill>
              <a:effectLst/>
              <a:latin typeface="+mn-lt"/>
              <a:ea typeface="+mn-ea"/>
              <a:cs typeface="+mn-cs"/>
            </a:rPr>
            <a:t>than </a:t>
          </a:r>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Higher-energy collisional dissociation (HCD) fragmentation was applied with a normalized collision energy of </a:t>
          </a:r>
          <a:r>
            <a:rPr lang="en-US" sz="1100">
              <a:solidFill>
                <a:srgbClr val="FF0000"/>
              </a:solidFill>
              <a:effectLst/>
              <a:latin typeface="+mn-lt"/>
              <a:ea typeface="+mn-ea"/>
              <a:cs typeface="+mn-cs"/>
            </a:rPr>
            <a:t>25 </a:t>
          </a:r>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Resulting fragments were detected in the orbitrap mass analyzer at </a:t>
          </a:r>
          <a:r>
            <a:rPr lang="en-US" sz="1100">
              <a:solidFill>
                <a:srgbClr val="FF0000"/>
              </a:solidFill>
              <a:effectLst/>
              <a:latin typeface="+mn-lt"/>
              <a:ea typeface="+mn-ea"/>
              <a:cs typeface="+mn-cs"/>
            </a:rPr>
            <a:t>17.5</a:t>
          </a:r>
          <a:r>
            <a:rPr lang="en-US" sz="1100">
              <a:solidFill>
                <a:schemeClr val="tx1"/>
              </a:solidFill>
              <a:effectLst/>
              <a:latin typeface="+mn-lt"/>
              <a:ea typeface="+mn-ea"/>
              <a:cs typeface="+mn-cs"/>
            </a:rPr>
            <a:t>K resolution (at 400 m/z) with a 5e4 ion count target and a maximum injection time of </a:t>
          </a:r>
          <a:r>
            <a:rPr lang="en-US" sz="1100">
              <a:solidFill>
                <a:srgbClr val="FF0000"/>
              </a:solidFill>
              <a:effectLst/>
              <a:latin typeface="+mn-lt"/>
              <a:ea typeface="+mn-ea"/>
              <a:cs typeface="+mn-cs"/>
            </a:rPr>
            <a:t>50</a:t>
          </a:r>
          <a:r>
            <a:rPr lang="en-US" sz="1100">
              <a:solidFill>
                <a:schemeClr val="tx1"/>
              </a:solidFill>
              <a:effectLst/>
              <a:latin typeface="+mn-lt"/>
              <a:ea typeface="+mn-ea"/>
              <a:cs typeface="+mn-cs"/>
            </a:rPr>
            <a:t> ms. The dynamic exclusion was set to </a:t>
          </a:r>
          <a:r>
            <a:rPr lang="en-US" sz="1100">
              <a:solidFill>
                <a:srgbClr val="FF0000"/>
              </a:solidFill>
              <a:effectLst/>
              <a:latin typeface="+mn-lt"/>
              <a:ea typeface="+mn-ea"/>
              <a:cs typeface="+mn-cs"/>
            </a:rPr>
            <a:t>30 </a:t>
          </a:r>
          <a:r>
            <a:rPr lang="en-US" sz="1100">
              <a:solidFill>
                <a:schemeClr val="tx1"/>
              </a:solidFill>
              <a:effectLst/>
              <a:latin typeface="+mn-lt"/>
              <a:ea typeface="+mn-ea"/>
              <a:cs typeface="+mn-cs"/>
            </a:rPr>
            <a:t>sec </a:t>
          </a:r>
        </a:p>
        <a:p>
          <a:r>
            <a:rPr lang="en-US" sz="1100">
              <a:solidFill>
                <a:schemeClr val="tx1"/>
              </a:solidFill>
              <a:effectLst/>
              <a:latin typeface="+mn-lt"/>
              <a:ea typeface="+mn-ea"/>
              <a:cs typeface="+mn-cs"/>
            </a:rPr>
            <a:t>and isotopes were excluded. </a:t>
          </a:r>
        </a:p>
        <a:p>
          <a:endParaRPr lang="en-US" sz="1100">
            <a:solidFill>
              <a:schemeClr val="tx1"/>
            </a:solidFill>
            <a:effectLst/>
            <a:latin typeface="+mn-lt"/>
            <a:ea typeface="+mn-ea"/>
            <a:cs typeface="+mn-cs"/>
          </a:endParaRPr>
        </a:p>
        <a:p>
          <a:endParaRPr 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groups\fin-mgmt\MAA\Self%20Sustaining%20Processes\Service%20&amp;%20Recharge%20Centers\Student_work_file\James\Old%20Versions%20of%20Rate%20Proposal%20Template\Recharge%20Data%20Collection%20Surve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iska's%20Stuff/UWPR%20costcenter/UWPR_Rates/2018_2020/145220%20GS%20UWPR%20fr%20MT%2020171228-%20MAA%20approved_withUWPRtab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nter - General"/>
      <sheetName val="Center - Space"/>
      <sheetName val="Center - Equip"/>
      <sheetName val="Asset - Tag - Section"/>
      <sheetName val="Selection Options"/>
      <sheetName val="Data Table"/>
    </sheetNames>
    <sheetDataSet>
      <sheetData sheetId="0">
        <row r="3">
          <cell r="C3">
            <v>0</v>
          </cell>
        </row>
      </sheetData>
      <sheetData sheetId="1"/>
      <sheetData sheetId="2"/>
      <sheetData sheetId="3"/>
      <sheetData sheetId="4">
        <row r="4">
          <cell r="A4" t="str">
            <v>Yes</v>
          </cell>
        </row>
        <row r="5">
          <cell r="A5" t="str">
            <v>No</v>
          </cell>
        </row>
        <row r="15">
          <cell r="A15" t="str">
            <v>Did not move</v>
          </cell>
        </row>
        <row r="16">
          <cell r="A16" t="str">
            <v>Moved In</v>
          </cell>
        </row>
        <row r="17">
          <cell r="A17" t="str">
            <v>Moved Out</v>
          </cell>
        </row>
        <row r="18">
          <cell r="A18" t="str">
            <v>Moved In and Out</v>
          </cell>
        </row>
      </sheetData>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and Guidance"/>
      <sheetName val="General Information"/>
      <sheetName val="Center - Space"/>
      <sheetName val="Usage"/>
      <sheetName val="Salaries"/>
      <sheetName val="Depreciation"/>
      <sheetName val="Other Costs"/>
      <sheetName val="Biennium Summary"/>
      <sheetName val="Approved Rates"/>
      <sheetName val="Add'l Costs"/>
      <sheetName val="Variance Analysis Report"/>
      <sheetName val="MyFD Summary"/>
      <sheetName val="UWPR rates"/>
      <sheetName val="20180201"/>
      <sheetName val="20190201"/>
      <sheetName val="Analysis"/>
      <sheetName val="Billings 02.01.17-11.30.1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6">
          <cell r="I6" t="str">
            <v>Fusion</v>
          </cell>
          <cell r="J6">
            <v>13.5</v>
          </cell>
          <cell r="K6">
            <v>27</v>
          </cell>
        </row>
        <row r="7">
          <cell r="I7" t="str">
            <v>LTQ-Orbitrap-1</v>
          </cell>
          <cell r="J7">
            <v>8</v>
          </cell>
          <cell r="K7">
            <v>16</v>
          </cell>
        </row>
        <row r="8">
          <cell r="I8" t="str">
            <v>Lumos</v>
          </cell>
          <cell r="J8">
            <v>13.5</v>
          </cell>
          <cell r="K8">
            <v>27</v>
          </cell>
        </row>
        <row r="9">
          <cell r="I9" t="str">
            <v>Q</v>
          </cell>
          <cell r="J9">
            <v>13.5</v>
          </cell>
          <cell r="K9">
            <v>27</v>
          </cell>
        </row>
        <row r="10">
          <cell r="I10" t="str">
            <v>TSQ-Vantage</v>
          </cell>
          <cell r="J10">
            <v>8</v>
          </cell>
          <cell r="K10">
            <v>16</v>
          </cell>
        </row>
      </sheetData>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trlProp" Target="../ctrlProps/ctrlProp9.xml"/><Relationship Id="rId18" Type="http://schemas.openxmlformats.org/officeDocument/2006/relationships/ctrlProp" Target="../ctrlProps/ctrlProp14.xml"/><Relationship Id="rId26" Type="http://schemas.openxmlformats.org/officeDocument/2006/relationships/ctrlProp" Target="../ctrlProps/ctrlProp22.xml"/><Relationship Id="rId39" Type="http://schemas.openxmlformats.org/officeDocument/2006/relationships/ctrlProp" Target="../ctrlProps/ctrlProp35.xml"/><Relationship Id="rId3" Type="http://schemas.openxmlformats.org/officeDocument/2006/relationships/drawing" Target="../drawings/drawing1.xml"/><Relationship Id="rId21" Type="http://schemas.openxmlformats.org/officeDocument/2006/relationships/ctrlProp" Target="../ctrlProps/ctrlProp17.xml"/><Relationship Id="rId34" Type="http://schemas.openxmlformats.org/officeDocument/2006/relationships/ctrlProp" Target="../ctrlProps/ctrlProp30.xml"/><Relationship Id="rId42" Type="http://schemas.openxmlformats.org/officeDocument/2006/relationships/ctrlProp" Target="../ctrlProps/ctrlProp38.xml"/><Relationship Id="rId7" Type="http://schemas.openxmlformats.org/officeDocument/2006/relationships/ctrlProp" Target="../ctrlProps/ctrlProp3.xml"/><Relationship Id="rId12" Type="http://schemas.openxmlformats.org/officeDocument/2006/relationships/ctrlProp" Target="../ctrlProps/ctrlProp8.xml"/><Relationship Id="rId17" Type="http://schemas.openxmlformats.org/officeDocument/2006/relationships/ctrlProp" Target="../ctrlProps/ctrlProp13.xml"/><Relationship Id="rId25" Type="http://schemas.openxmlformats.org/officeDocument/2006/relationships/ctrlProp" Target="../ctrlProps/ctrlProp21.xml"/><Relationship Id="rId33" Type="http://schemas.openxmlformats.org/officeDocument/2006/relationships/ctrlProp" Target="../ctrlProps/ctrlProp29.xml"/><Relationship Id="rId38" Type="http://schemas.openxmlformats.org/officeDocument/2006/relationships/ctrlProp" Target="../ctrlProps/ctrlProp34.xml"/><Relationship Id="rId2" Type="http://schemas.openxmlformats.org/officeDocument/2006/relationships/printerSettings" Target="../printerSettings/printerSettings1.bin"/><Relationship Id="rId16" Type="http://schemas.openxmlformats.org/officeDocument/2006/relationships/ctrlProp" Target="../ctrlProps/ctrlProp12.xml"/><Relationship Id="rId20" Type="http://schemas.openxmlformats.org/officeDocument/2006/relationships/ctrlProp" Target="../ctrlProps/ctrlProp16.xml"/><Relationship Id="rId29" Type="http://schemas.openxmlformats.org/officeDocument/2006/relationships/ctrlProp" Target="../ctrlProps/ctrlProp25.xml"/><Relationship Id="rId41" Type="http://schemas.openxmlformats.org/officeDocument/2006/relationships/ctrlProp" Target="../ctrlProps/ctrlProp37.xml"/><Relationship Id="rId1" Type="http://schemas.openxmlformats.org/officeDocument/2006/relationships/hyperlink" Target="http://www.proteomicsresource.washington.edu/index.php" TargetMode="External"/><Relationship Id="rId6" Type="http://schemas.openxmlformats.org/officeDocument/2006/relationships/ctrlProp" Target="../ctrlProps/ctrlProp2.xml"/><Relationship Id="rId11" Type="http://schemas.openxmlformats.org/officeDocument/2006/relationships/ctrlProp" Target="../ctrlProps/ctrlProp7.xml"/><Relationship Id="rId24" Type="http://schemas.openxmlformats.org/officeDocument/2006/relationships/ctrlProp" Target="../ctrlProps/ctrlProp20.xml"/><Relationship Id="rId32" Type="http://schemas.openxmlformats.org/officeDocument/2006/relationships/ctrlProp" Target="../ctrlProps/ctrlProp28.xml"/><Relationship Id="rId37" Type="http://schemas.openxmlformats.org/officeDocument/2006/relationships/ctrlProp" Target="../ctrlProps/ctrlProp33.xml"/><Relationship Id="rId40" Type="http://schemas.openxmlformats.org/officeDocument/2006/relationships/ctrlProp" Target="../ctrlProps/ctrlProp36.xml"/><Relationship Id="rId45" Type="http://schemas.openxmlformats.org/officeDocument/2006/relationships/comments" Target="../comments1.xml"/><Relationship Id="rId5" Type="http://schemas.openxmlformats.org/officeDocument/2006/relationships/ctrlProp" Target="../ctrlProps/ctrlProp1.xml"/><Relationship Id="rId15" Type="http://schemas.openxmlformats.org/officeDocument/2006/relationships/ctrlProp" Target="../ctrlProps/ctrlProp11.xml"/><Relationship Id="rId23" Type="http://schemas.openxmlformats.org/officeDocument/2006/relationships/ctrlProp" Target="../ctrlProps/ctrlProp19.xml"/><Relationship Id="rId28" Type="http://schemas.openxmlformats.org/officeDocument/2006/relationships/ctrlProp" Target="../ctrlProps/ctrlProp24.xml"/><Relationship Id="rId36" Type="http://schemas.openxmlformats.org/officeDocument/2006/relationships/ctrlProp" Target="../ctrlProps/ctrlProp32.xml"/><Relationship Id="rId10" Type="http://schemas.openxmlformats.org/officeDocument/2006/relationships/ctrlProp" Target="../ctrlProps/ctrlProp6.xml"/><Relationship Id="rId19" Type="http://schemas.openxmlformats.org/officeDocument/2006/relationships/ctrlProp" Target="../ctrlProps/ctrlProp15.xml"/><Relationship Id="rId31" Type="http://schemas.openxmlformats.org/officeDocument/2006/relationships/ctrlProp" Target="../ctrlProps/ctrlProp27.xml"/><Relationship Id="rId44" Type="http://schemas.openxmlformats.org/officeDocument/2006/relationships/ctrlProp" Target="../ctrlProps/ctrlProp40.xml"/><Relationship Id="rId4" Type="http://schemas.openxmlformats.org/officeDocument/2006/relationships/vmlDrawing" Target="../drawings/vmlDrawing1.vml"/><Relationship Id="rId9" Type="http://schemas.openxmlformats.org/officeDocument/2006/relationships/ctrlProp" Target="../ctrlProps/ctrlProp5.xml"/><Relationship Id="rId14" Type="http://schemas.openxmlformats.org/officeDocument/2006/relationships/ctrlProp" Target="../ctrlProps/ctrlProp10.xml"/><Relationship Id="rId22" Type="http://schemas.openxmlformats.org/officeDocument/2006/relationships/ctrlProp" Target="../ctrlProps/ctrlProp18.xml"/><Relationship Id="rId27" Type="http://schemas.openxmlformats.org/officeDocument/2006/relationships/ctrlProp" Target="../ctrlProps/ctrlProp23.xml"/><Relationship Id="rId30" Type="http://schemas.openxmlformats.org/officeDocument/2006/relationships/ctrlProp" Target="../ctrlProps/ctrlProp26.xml"/><Relationship Id="rId35" Type="http://schemas.openxmlformats.org/officeDocument/2006/relationships/ctrlProp" Target="../ctrlProps/ctrlProp31.xml"/><Relationship Id="rId43" Type="http://schemas.openxmlformats.org/officeDocument/2006/relationships/ctrlProp" Target="../ctrlProps/ctrlProp39.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proteomicsresource.washington.edu/resources.php"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proteomicsresource.washington.edu/docs/protocols05/Avoid%20Contaminations.pdf" TargetMode="External"/><Relationship Id="rId7" Type="http://schemas.openxmlformats.org/officeDocument/2006/relationships/printerSettings" Target="../printerSettings/printerSettings3.bin"/><Relationship Id="rId2" Type="http://schemas.openxmlformats.org/officeDocument/2006/relationships/hyperlink" Target="http://www.thermofisher.com/order/catalog/product/24600?ICID=search-product" TargetMode="External"/><Relationship Id="rId1" Type="http://schemas.openxmlformats.org/officeDocument/2006/relationships/hyperlink" Target="http://www.proteomicsresource.washington.edu/protocols03/" TargetMode="External"/><Relationship Id="rId6" Type="http://schemas.openxmlformats.org/officeDocument/2006/relationships/hyperlink" Target="http://www.proteomicsresource.washington.edu/protocols03/ingeldigestion.php" TargetMode="External"/><Relationship Id="rId5" Type="http://schemas.openxmlformats.org/officeDocument/2006/relationships/hyperlink" Target="https://tools.thermofisher.com/content/sfs/brochures/TR0050-Stained-gels-for-MS.pdf" TargetMode="External"/><Relationship Id="rId4" Type="http://schemas.openxmlformats.org/officeDocument/2006/relationships/hyperlink" Target="http://www.proteomicsresource.washington.edu/protocols03/"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Q118"/>
  <sheetViews>
    <sheetView tabSelected="1" zoomScaleNormal="100" workbookViewId="0">
      <selection activeCell="P7" sqref="P7"/>
    </sheetView>
  </sheetViews>
  <sheetFormatPr defaultRowHeight="15" x14ac:dyDescent="0.25"/>
  <cols>
    <col min="1" max="1" width="2.85546875" style="2" customWidth="1"/>
    <col min="2" max="2" width="28.5703125" style="2" customWidth="1"/>
    <col min="3" max="3" width="17.140625" style="2" customWidth="1"/>
    <col min="4" max="4" width="21.42578125" style="2" customWidth="1"/>
    <col min="5" max="5" width="5.7109375" style="2" customWidth="1"/>
    <col min="6" max="6" width="21.42578125" style="2" customWidth="1"/>
    <col min="7" max="7" width="17.140625" style="2" customWidth="1"/>
    <col min="8" max="8" width="21.42578125" style="2" customWidth="1"/>
    <col min="9" max="9" width="15.140625" style="2" customWidth="1"/>
    <col min="10" max="10" width="13.140625" style="2" customWidth="1"/>
    <col min="11" max="11" width="5" style="2" customWidth="1"/>
    <col min="12" max="12" width="11.7109375" style="181" customWidth="1"/>
    <col min="13" max="13" width="2.85546875" style="5" customWidth="1"/>
    <col min="14" max="14" width="10.140625" style="2" customWidth="1"/>
    <col min="15" max="19" width="9.42578125" style="2" bestFit="1" customWidth="1"/>
    <col min="20" max="21" width="9.140625" style="2"/>
    <col min="22" max="22" width="10.5703125" style="2" bestFit="1" customWidth="1"/>
    <col min="23" max="23" width="10.5703125" style="5" bestFit="1" customWidth="1"/>
    <col min="24" max="25" width="10.5703125" style="2" bestFit="1" customWidth="1"/>
    <col min="26" max="26" width="9.42578125" style="2" bestFit="1" customWidth="1"/>
    <col min="27" max="27" width="9.140625" style="2"/>
    <col min="28" max="28" width="9.140625" style="5"/>
    <col min="29" max="32" width="10.5703125" style="5" bestFit="1" customWidth="1"/>
    <col min="33" max="33" width="9.42578125" style="5" bestFit="1" customWidth="1"/>
    <col min="34" max="34" width="9.140625" style="156"/>
    <col min="35" max="35" width="9.140625" style="96"/>
    <col min="36" max="36" width="9.85546875" style="96" bestFit="1" customWidth="1"/>
    <col min="37" max="37" width="9.5703125" style="96" bestFit="1" customWidth="1"/>
    <col min="38" max="39" width="9.85546875" style="96" bestFit="1" customWidth="1"/>
    <col min="40" max="40" width="9.28515625" style="96" bestFit="1" customWidth="1"/>
    <col min="41" max="41" width="9.85546875" style="96" bestFit="1" customWidth="1"/>
    <col min="42" max="42" width="9.140625" style="96"/>
    <col min="43" max="43" width="9.140625" style="5"/>
    <col min="44" max="16384" width="9.140625" style="2"/>
  </cols>
  <sheetData>
    <row r="1" spans="2:43" ht="16.5" x14ac:dyDescent="0.3">
      <c r="H1" s="45" t="s">
        <v>159</v>
      </c>
      <c r="I1" s="46">
        <v>43164</v>
      </c>
      <c r="AH1" s="93"/>
      <c r="AI1" s="93"/>
      <c r="AJ1" s="93"/>
      <c r="AK1" s="93"/>
      <c r="AL1" s="93"/>
      <c r="AM1" s="93"/>
      <c r="AN1" s="93"/>
      <c r="AO1" s="93"/>
      <c r="AP1" s="93"/>
    </row>
    <row r="2" spans="2:43" ht="18.75" x14ac:dyDescent="0.25">
      <c r="B2" s="8" t="s">
        <v>269</v>
      </c>
      <c r="C2" s="8"/>
      <c r="D2" s="1"/>
      <c r="M2" s="183"/>
      <c r="AI2" s="194"/>
    </row>
    <row r="3" spans="2:43" ht="22.5" customHeight="1" x14ac:dyDescent="0.25">
      <c r="B3" s="21" t="s">
        <v>18</v>
      </c>
      <c r="C3" s="1"/>
      <c r="D3" s="1"/>
      <c r="AI3" s="194"/>
    </row>
    <row r="4" spans="2:43" ht="22.5" customHeight="1" x14ac:dyDescent="0.25">
      <c r="B4" s="21" t="s">
        <v>196</v>
      </c>
      <c r="C4" s="1"/>
      <c r="D4" s="1"/>
      <c r="AI4" s="194"/>
    </row>
    <row r="5" spans="2:43" ht="15.75" x14ac:dyDescent="0.25">
      <c r="B5" s="165" t="s">
        <v>51</v>
      </c>
      <c r="C5" s="1"/>
      <c r="D5" s="1"/>
      <c r="AI5" s="194"/>
    </row>
    <row r="6" spans="2:43" s="1" customFormat="1" ht="22.5" customHeight="1" x14ac:dyDescent="0.25">
      <c r="B6" s="1" t="s">
        <v>253</v>
      </c>
      <c r="D6" s="4"/>
      <c r="L6" s="18"/>
      <c r="M6" s="39"/>
      <c r="W6" s="39"/>
      <c r="AB6" s="39"/>
      <c r="AC6" s="39"/>
      <c r="AD6" s="39"/>
      <c r="AE6" s="39"/>
      <c r="AF6" s="39"/>
      <c r="AG6" s="39"/>
      <c r="AH6" s="156"/>
      <c r="AI6" s="194"/>
      <c r="AJ6" s="96"/>
      <c r="AK6" s="96"/>
      <c r="AL6" s="96"/>
      <c r="AM6" s="96"/>
      <c r="AN6" s="96"/>
      <c r="AO6" s="96"/>
      <c r="AP6" s="96"/>
      <c r="AQ6" s="39"/>
    </row>
    <row r="7" spans="2:43" ht="15.75" x14ac:dyDescent="0.25">
      <c r="B7" s="1" t="s">
        <v>254</v>
      </c>
      <c r="C7" s="1"/>
      <c r="D7" s="1"/>
      <c r="AI7" s="194"/>
    </row>
    <row r="8" spans="2:43" x14ac:dyDescent="0.25">
      <c r="B8" s="4" t="s">
        <v>255</v>
      </c>
      <c r="C8" s="1"/>
      <c r="D8" s="1"/>
    </row>
    <row r="9" spans="2:43" ht="16.5" x14ac:dyDescent="0.3">
      <c r="C9" s="4"/>
      <c r="D9" s="4"/>
      <c r="AI9" s="99"/>
    </row>
    <row r="10" spans="2:43" ht="22.5" customHeight="1" x14ac:dyDescent="0.3">
      <c r="B10" s="12" t="s">
        <v>284</v>
      </c>
      <c r="C10" s="4"/>
      <c r="D10" s="4"/>
      <c r="AI10" s="102"/>
    </row>
    <row r="11" spans="2:43" ht="22.5" customHeight="1" x14ac:dyDescent="0.25">
      <c r="B11" s="83" t="s">
        <v>287</v>
      </c>
      <c r="C11" s="4"/>
      <c r="D11" s="4"/>
    </row>
    <row r="12" spans="2:43" ht="17.25" thickBot="1" x14ac:dyDescent="0.35">
      <c r="B12" s="9"/>
      <c r="C12" s="9"/>
      <c r="D12" s="9"/>
      <c r="E12" s="9"/>
      <c r="F12" s="9"/>
      <c r="G12" s="9"/>
      <c r="H12" s="9"/>
      <c r="I12" s="9"/>
      <c r="AI12" s="195"/>
    </row>
    <row r="13" spans="2:43" ht="33.75" customHeight="1" x14ac:dyDescent="0.25">
      <c r="B13" s="3" t="s">
        <v>158</v>
      </c>
      <c r="C13" s="3"/>
      <c r="D13" s="3"/>
      <c r="AJ13" s="105"/>
      <c r="AK13" s="105"/>
      <c r="AL13" s="105"/>
      <c r="AM13" s="105"/>
      <c r="AN13" s="105"/>
      <c r="AO13" s="105"/>
    </row>
    <row r="14" spans="2:43" ht="22.5" customHeight="1" x14ac:dyDescent="0.25">
      <c r="B14" s="1" t="s">
        <v>279</v>
      </c>
      <c r="C14" s="204"/>
      <c r="D14" s="204"/>
      <c r="F14" s="1" t="s">
        <v>0</v>
      </c>
      <c r="G14" s="204"/>
      <c r="H14" s="204"/>
      <c r="AI14" s="156"/>
    </row>
    <row r="15" spans="2:43" ht="22.5" customHeight="1" x14ac:dyDescent="0.25">
      <c r="B15" s="5" t="s">
        <v>278</v>
      </c>
      <c r="C15" s="5"/>
      <c r="D15" s="5"/>
      <c r="F15" s="1" t="s">
        <v>3</v>
      </c>
      <c r="G15" s="204"/>
      <c r="H15" s="204"/>
      <c r="AI15" s="156"/>
    </row>
    <row r="16" spans="2:43" ht="22.5" customHeight="1" x14ac:dyDescent="0.25">
      <c r="B16" s="1" t="s">
        <v>1</v>
      </c>
      <c r="C16" s="204"/>
      <c r="D16" s="204"/>
      <c r="F16" s="1" t="s">
        <v>4</v>
      </c>
      <c r="G16" s="204"/>
      <c r="H16" s="204"/>
      <c r="J16" s="48" t="s">
        <v>285</v>
      </c>
      <c r="K16" s="48"/>
      <c r="L16" s="18"/>
      <c r="M16" s="88"/>
      <c r="N16" s="48"/>
      <c r="AI16" s="196"/>
      <c r="AJ16" s="98"/>
      <c r="AK16" s="98"/>
      <c r="AL16" s="98"/>
      <c r="AM16" s="98"/>
      <c r="AN16" s="98"/>
      <c r="AO16" s="98"/>
    </row>
    <row r="17" spans="1:41" ht="22.5" customHeight="1" x14ac:dyDescent="0.25">
      <c r="B17" s="1" t="s">
        <v>2</v>
      </c>
      <c r="C17" s="180"/>
      <c r="D17" s="180"/>
      <c r="F17" s="1" t="s">
        <v>153</v>
      </c>
      <c r="G17" s="209">
        <v>0</v>
      </c>
      <c r="H17" s="209"/>
      <c r="J17" s="48"/>
      <c r="K17" s="48"/>
      <c r="L17" s="18"/>
      <c r="M17" s="88"/>
      <c r="N17" s="48"/>
      <c r="AI17" s="97"/>
      <c r="AJ17" s="97"/>
      <c r="AK17" s="97"/>
      <c r="AL17" s="97"/>
      <c r="AM17" s="97"/>
      <c r="AN17" s="97"/>
      <c r="AO17" s="97"/>
    </row>
    <row r="18" spans="1:41" ht="22.5" customHeight="1" x14ac:dyDescent="0.25">
      <c r="B18" s="1" t="s">
        <v>17</v>
      </c>
      <c r="C18" s="180"/>
      <c r="D18" s="180"/>
      <c r="F18" s="1" t="s">
        <v>280</v>
      </c>
      <c r="G18" s="210"/>
      <c r="H18" s="210"/>
      <c r="I18" s="7"/>
      <c r="J18" s="48" t="s">
        <v>289</v>
      </c>
      <c r="K18" s="50"/>
      <c r="L18" s="182"/>
      <c r="N18" s="48"/>
      <c r="AI18" s="97"/>
      <c r="AJ18" s="97"/>
      <c r="AK18" s="97"/>
      <c r="AL18" s="97"/>
      <c r="AM18" s="97"/>
      <c r="AN18" s="97"/>
      <c r="AO18" s="97"/>
    </row>
    <row r="19" spans="1:41" x14ac:dyDescent="0.25">
      <c r="D19" s="1"/>
      <c r="G19" s="7"/>
      <c r="AI19" s="97"/>
      <c r="AJ19" s="197"/>
      <c r="AK19" s="197"/>
      <c r="AL19" s="197"/>
      <c r="AM19" s="197"/>
      <c r="AN19" s="197"/>
      <c r="AO19" s="197"/>
    </row>
    <row r="20" spans="1:41" ht="15.75" thickBot="1" x14ac:dyDescent="0.3">
      <c r="A20" s="5"/>
      <c r="B20" s="9"/>
      <c r="C20" s="9"/>
      <c r="D20" s="10"/>
      <c r="E20" s="9"/>
      <c r="F20" s="9"/>
      <c r="G20" s="9"/>
      <c r="H20" s="9"/>
      <c r="I20" s="9"/>
      <c r="J20" s="5"/>
      <c r="K20" s="5"/>
      <c r="AI20" s="97"/>
      <c r="AJ20" s="197"/>
      <c r="AK20" s="197"/>
      <c r="AL20" s="197"/>
      <c r="AM20" s="197"/>
      <c r="AN20" s="197"/>
      <c r="AO20" s="197"/>
    </row>
    <row r="21" spans="1:41" ht="33.75" customHeight="1" x14ac:dyDescent="0.25">
      <c r="B21" s="3" t="s">
        <v>5</v>
      </c>
      <c r="C21" s="3"/>
      <c r="D21" s="3"/>
      <c r="AI21" s="97"/>
      <c r="AJ21" s="197"/>
      <c r="AK21" s="197"/>
      <c r="AL21" s="197"/>
      <c r="AM21" s="197"/>
      <c r="AN21" s="197"/>
      <c r="AO21" s="197"/>
    </row>
    <row r="22" spans="1:41" ht="22.5" customHeight="1" x14ac:dyDescent="0.25">
      <c r="B22" s="1" t="s">
        <v>6</v>
      </c>
      <c r="C22" s="11"/>
      <c r="D22" s="208"/>
      <c r="E22" s="208"/>
      <c r="F22" s="208"/>
      <c r="G22" s="208"/>
      <c r="H22" s="208"/>
      <c r="I22" s="6"/>
      <c r="AI22" s="97"/>
      <c r="AJ22" s="197"/>
      <c r="AK22" s="197"/>
      <c r="AL22" s="197"/>
      <c r="AM22" s="197"/>
      <c r="AN22" s="197"/>
      <c r="AO22" s="197"/>
    </row>
    <row r="23" spans="1:41" ht="15" customHeight="1" x14ac:dyDescent="0.25">
      <c r="B23" s="1"/>
      <c r="C23" s="39"/>
      <c r="D23" s="54"/>
      <c r="E23" s="54"/>
      <c r="F23" s="54"/>
      <c r="G23" s="54"/>
      <c r="H23" s="58"/>
      <c r="I23" s="5"/>
      <c r="AI23" s="97"/>
      <c r="AJ23" s="197"/>
      <c r="AK23" s="197"/>
      <c r="AL23" s="197"/>
      <c r="AM23" s="197"/>
      <c r="AN23" s="197"/>
      <c r="AO23" s="197"/>
    </row>
    <row r="24" spans="1:41" ht="22.5" customHeight="1" x14ac:dyDescent="0.25">
      <c r="B24" s="215" t="s">
        <v>187</v>
      </c>
      <c r="C24" s="215"/>
      <c r="D24" s="213" t="s">
        <v>286</v>
      </c>
      <c r="E24" s="213"/>
      <c r="F24" s="213"/>
      <c r="G24" s="213"/>
      <c r="H24" s="213"/>
      <c r="I24" s="213"/>
      <c r="AI24" s="97"/>
      <c r="AJ24" s="197"/>
      <c r="AK24" s="197"/>
      <c r="AL24" s="197"/>
      <c r="AM24" s="197"/>
      <c r="AN24" s="197"/>
      <c r="AO24" s="197"/>
    </row>
    <row r="25" spans="1:41" ht="22.5" customHeight="1" x14ac:dyDescent="0.25">
      <c r="B25" s="215"/>
      <c r="C25" s="215"/>
      <c r="D25" s="214"/>
      <c r="E25" s="214"/>
      <c r="F25" s="214"/>
      <c r="G25" s="214"/>
      <c r="H25" s="214"/>
      <c r="I25" s="214"/>
      <c r="S25"/>
      <c r="AI25" s="97"/>
      <c r="AJ25" s="197"/>
      <c r="AK25" s="197"/>
      <c r="AL25" s="197"/>
      <c r="AM25" s="197"/>
      <c r="AN25" s="197"/>
      <c r="AO25" s="197"/>
    </row>
    <row r="26" spans="1:41" ht="22.5" customHeight="1" x14ac:dyDescent="0.25">
      <c r="B26" s="1" t="s">
        <v>15</v>
      </c>
      <c r="C26" s="1"/>
      <c r="D26" s="1"/>
      <c r="E26" s="84" t="s">
        <v>205</v>
      </c>
      <c r="AI26" s="97"/>
      <c r="AJ26" s="197"/>
      <c r="AK26" s="197"/>
      <c r="AL26" s="197"/>
      <c r="AM26" s="197"/>
      <c r="AN26" s="197"/>
      <c r="AO26" s="197"/>
    </row>
    <row r="27" spans="1:41" ht="22.5" customHeight="1" x14ac:dyDescent="0.25">
      <c r="B27" s="53" t="s">
        <v>16</v>
      </c>
      <c r="C27" s="53"/>
      <c r="D27" s="12"/>
      <c r="E27" s="1"/>
      <c r="AI27" s="97"/>
      <c r="AJ27" s="197"/>
      <c r="AK27" s="197"/>
      <c r="AL27" s="197"/>
      <c r="AM27" s="197"/>
      <c r="AN27" s="197"/>
      <c r="AO27" s="197"/>
    </row>
    <row r="28" spans="1:41" ht="22.5" customHeight="1" x14ac:dyDescent="0.25">
      <c r="B28" s="1" t="s">
        <v>7</v>
      </c>
      <c r="C28" s="1"/>
      <c r="D28" s="11"/>
      <c r="E28" s="13" t="s">
        <v>19</v>
      </c>
      <c r="F28" s="6"/>
      <c r="G28" s="2" t="s">
        <v>281</v>
      </c>
      <c r="H28" s="48" t="s">
        <v>209</v>
      </c>
      <c r="K28" s="48"/>
      <c r="AI28" s="97"/>
      <c r="AJ28" s="197"/>
      <c r="AK28" s="197"/>
      <c r="AL28" s="197"/>
      <c r="AM28" s="197"/>
      <c r="AN28" s="197"/>
      <c r="AO28" s="197"/>
    </row>
    <row r="29" spans="1:41" ht="22.5" customHeight="1" x14ac:dyDescent="0.25">
      <c r="B29" s="1" t="s">
        <v>151</v>
      </c>
      <c r="C29" s="1"/>
      <c r="D29" s="11"/>
      <c r="E29" s="2" t="s">
        <v>152</v>
      </c>
      <c r="F29" s="5" t="s">
        <v>188</v>
      </c>
      <c r="G29" s="13"/>
      <c r="H29" s="48" t="s">
        <v>210</v>
      </c>
      <c r="K29" s="48"/>
      <c r="AI29" s="97"/>
      <c r="AJ29" s="197"/>
      <c r="AK29" s="197"/>
      <c r="AL29" s="197"/>
      <c r="AM29" s="197"/>
      <c r="AN29" s="197"/>
      <c r="AO29" s="197"/>
    </row>
    <row r="30" spans="1:41" ht="22.5" customHeight="1" x14ac:dyDescent="0.25">
      <c r="B30" s="1" t="s">
        <v>8</v>
      </c>
      <c r="C30" s="1"/>
      <c r="D30" s="216"/>
      <c r="E30" s="216"/>
      <c r="F30" s="216"/>
      <c r="G30" s="216"/>
      <c r="H30" s="216"/>
      <c r="AH30" s="117"/>
      <c r="AI30" s="97"/>
      <c r="AJ30" s="197"/>
      <c r="AK30" s="197"/>
      <c r="AL30" s="197"/>
      <c r="AM30" s="197"/>
      <c r="AN30" s="197"/>
      <c r="AO30" s="197"/>
    </row>
    <row r="31" spans="1:41" ht="22.5" customHeight="1" x14ac:dyDescent="0.25">
      <c r="B31" s="1" t="s">
        <v>203</v>
      </c>
      <c r="C31" s="1"/>
      <c r="D31" s="217"/>
      <c r="E31" s="217"/>
      <c r="F31" s="217"/>
      <c r="G31" s="217"/>
      <c r="H31" s="217"/>
      <c r="AH31" s="117"/>
      <c r="AI31" s="97"/>
      <c r="AJ31" s="197"/>
      <c r="AK31" s="197"/>
      <c r="AL31" s="197"/>
      <c r="AM31" s="197"/>
      <c r="AN31" s="197"/>
      <c r="AO31" s="197"/>
    </row>
    <row r="32" spans="1:41" ht="22.5" customHeight="1" x14ac:dyDescent="0.25">
      <c r="B32" s="1" t="s">
        <v>206</v>
      </c>
      <c r="C32" s="1"/>
      <c r="D32" s="216"/>
      <c r="E32" s="216"/>
      <c r="F32" s="216"/>
      <c r="G32" s="216"/>
      <c r="H32" s="216"/>
      <c r="AH32" s="117"/>
      <c r="AI32" s="97"/>
      <c r="AJ32" s="197"/>
      <c r="AK32" s="197"/>
      <c r="AL32" s="197"/>
      <c r="AM32" s="197"/>
      <c r="AN32" s="197"/>
      <c r="AO32" s="197"/>
    </row>
    <row r="33" spans="2:43" ht="22.5" customHeight="1" x14ac:dyDescent="0.25">
      <c r="B33" s="1" t="s">
        <v>166</v>
      </c>
      <c r="C33" s="1"/>
      <c r="D33" s="17"/>
      <c r="E33" s="17"/>
      <c r="F33" s="17"/>
      <c r="G33" s="17"/>
      <c r="H33" s="17"/>
      <c r="AH33" s="117"/>
      <c r="AI33" s="97"/>
      <c r="AJ33" s="197"/>
      <c r="AK33" s="197"/>
      <c r="AL33" s="197"/>
      <c r="AM33" s="197"/>
      <c r="AN33" s="197"/>
      <c r="AO33" s="197"/>
    </row>
    <row r="34" spans="2:43" ht="22.5" customHeight="1" x14ac:dyDescent="0.25">
      <c r="B34" s="2" t="s">
        <v>204</v>
      </c>
      <c r="C34" s="1"/>
      <c r="D34" s="204"/>
      <c r="E34" s="204"/>
      <c r="F34" s="204"/>
      <c r="G34" s="204"/>
      <c r="H34" s="204"/>
      <c r="AH34" s="117"/>
      <c r="AI34" s="97"/>
      <c r="AJ34" s="197"/>
      <c r="AK34" s="197"/>
      <c r="AL34" s="197"/>
      <c r="AM34" s="197"/>
      <c r="AN34" s="197"/>
      <c r="AO34" s="197"/>
    </row>
    <row r="35" spans="2:43" ht="22.5" customHeight="1" x14ac:dyDescent="0.25">
      <c r="B35" s="1" t="s">
        <v>9</v>
      </c>
      <c r="C35" s="1"/>
      <c r="D35" s="205"/>
      <c r="E35" s="205"/>
      <c r="F35" s="205"/>
      <c r="G35" s="205"/>
      <c r="H35" s="205"/>
      <c r="AH35" s="117"/>
      <c r="AI35" s="97"/>
      <c r="AJ35" s="197"/>
      <c r="AK35" s="197"/>
      <c r="AL35" s="197"/>
      <c r="AM35" s="197"/>
      <c r="AN35" s="197"/>
      <c r="AO35" s="197"/>
    </row>
    <row r="36" spans="2:43" ht="22.5" customHeight="1" x14ac:dyDescent="0.25">
      <c r="B36" s="1" t="s">
        <v>208</v>
      </c>
      <c r="C36" s="1"/>
      <c r="D36" s="204"/>
      <c r="E36" s="204"/>
      <c r="F36" s="204"/>
      <c r="G36" s="204"/>
      <c r="H36" s="204"/>
      <c r="AH36" s="117"/>
      <c r="AI36" s="97"/>
      <c r="AJ36" s="197"/>
      <c r="AK36" s="197"/>
      <c r="AL36" s="197"/>
      <c r="AM36" s="197"/>
      <c r="AN36" s="197"/>
      <c r="AO36" s="197"/>
    </row>
    <row r="37" spans="2:43" ht="15.75" thickBot="1" x14ac:dyDescent="0.3">
      <c r="B37" s="10"/>
      <c r="C37" s="10"/>
      <c r="D37" s="10"/>
      <c r="E37" s="9"/>
      <c r="F37" s="9"/>
      <c r="G37" s="9"/>
      <c r="H37" s="9"/>
      <c r="I37" s="9"/>
      <c r="J37" s="9"/>
      <c r="K37" s="5"/>
      <c r="AH37" s="117"/>
      <c r="AI37" s="97"/>
      <c r="AJ37" s="197"/>
      <c r="AK37" s="197"/>
      <c r="AL37" s="197"/>
      <c r="AM37" s="197"/>
      <c r="AN37" s="197"/>
      <c r="AO37" s="197"/>
    </row>
    <row r="38" spans="2:43" ht="33.75" customHeight="1" x14ac:dyDescent="0.25">
      <c r="B38" s="3" t="s">
        <v>282</v>
      </c>
      <c r="C38" s="3"/>
      <c r="D38" s="3"/>
      <c r="AI38" s="97"/>
      <c r="AJ38" s="197"/>
      <c r="AK38" s="197"/>
      <c r="AL38" s="197"/>
      <c r="AM38" s="197"/>
      <c r="AN38" s="197"/>
      <c r="AO38" s="197"/>
    </row>
    <row r="39" spans="2:43" ht="22.5" customHeight="1" x14ac:dyDescent="0.25">
      <c r="B39" s="14" t="s">
        <v>261</v>
      </c>
      <c r="C39" s="1"/>
      <c r="D39" s="1"/>
      <c r="AI39" s="97"/>
      <c r="AJ39" s="197"/>
      <c r="AK39" s="197"/>
      <c r="AL39" s="197"/>
      <c r="AM39" s="197"/>
      <c r="AN39" s="197"/>
      <c r="AO39" s="197"/>
    </row>
    <row r="40" spans="2:43" ht="22.5" customHeight="1" x14ac:dyDescent="0.25">
      <c r="B40" s="1" t="s">
        <v>197</v>
      </c>
      <c r="C40" s="1"/>
      <c r="D40" s="1"/>
      <c r="G40" s="85"/>
      <c r="H40" s="2" t="s">
        <v>199</v>
      </c>
      <c r="AI40" s="97"/>
      <c r="AJ40" s="197"/>
      <c r="AK40" s="197"/>
      <c r="AL40" s="197"/>
      <c r="AM40" s="197"/>
      <c r="AN40" s="197"/>
      <c r="AO40" s="197"/>
    </row>
    <row r="41" spans="2:43" ht="22.5" customHeight="1" x14ac:dyDescent="0.25">
      <c r="B41" s="1" t="s">
        <v>198</v>
      </c>
      <c r="C41" s="1"/>
      <c r="D41" s="1"/>
      <c r="G41" s="86"/>
      <c r="H41" s="2" t="s">
        <v>199</v>
      </c>
      <c r="AI41" s="97"/>
      <c r="AJ41" s="197"/>
      <c r="AK41" s="197"/>
      <c r="AL41" s="197"/>
      <c r="AM41" s="197"/>
      <c r="AN41" s="197"/>
      <c r="AO41" s="197"/>
    </row>
    <row r="42" spans="2:43" ht="12.75" customHeight="1" x14ac:dyDescent="0.25">
      <c r="AI42" s="97"/>
      <c r="AJ42" s="197"/>
      <c r="AK42" s="197"/>
      <c r="AL42" s="197"/>
      <c r="AM42" s="197"/>
      <c r="AN42" s="197"/>
      <c r="AO42" s="197"/>
    </row>
    <row r="43" spans="2:43" ht="22.5" customHeight="1" x14ac:dyDescent="0.25">
      <c r="B43" s="14" t="s">
        <v>20</v>
      </c>
      <c r="AK43" s="126"/>
      <c r="AM43" s="126"/>
      <c r="AO43" s="126"/>
    </row>
    <row r="44" spans="2:43" ht="22.5" customHeight="1" x14ac:dyDescent="0.25">
      <c r="B44" s="1" t="s">
        <v>160</v>
      </c>
      <c r="C44" s="1"/>
      <c r="D44" s="1"/>
      <c r="AI44" s="196"/>
      <c r="AJ44" s="98"/>
      <c r="AK44" s="98"/>
      <c r="AL44" s="98"/>
      <c r="AM44" s="98"/>
      <c r="AN44" s="98"/>
      <c r="AO44" s="98"/>
    </row>
    <row r="45" spans="2:43" ht="22.5" customHeight="1" x14ac:dyDescent="0.25">
      <c r="B45" s="1" t="s">
        <v>161</v>
      </c>
      <c r="C45" s="1"/>
      <c r="D45" s="1"/>
      <c r="AI45" s="97"/>
      <c r="AJ45" s="97"/>
      <c r="AK45" s="97"/>
      <c r="AL45" s="97"/>
      <c r="AM45" s="97"/>
      <c r="AN45" s="97"/>
      <c r="AO45" s="97"/>
    </row>
    <row r="46" spans="2:43" ht="22.5" customHeight="1" x14ac:dyDescent="0.25">
      <c r="B46" s="1" t="s">
        <v>200</v>
      </c>
      <c r="C46" s="1"/>
      <c r="D46" s="1"/>
      <c r="E46" s="207"/>
      <c r="F46" s="207"/>
      <c r="G46" s="207"/>
      <c r="H46" s="207"/>
      <c r="AI46" s="97"/>
      <c r="AJ46" s="97"/>
      <c r="AK46" s="97"/>
      <c r="AL46" s="97"/>
      <c r="AM46" s="97"/>
      <c r="AN46" s="97"/>
      <c r="AO46" s="97"/>
    </row>
    <row r="47" spans="2:43" s="1" customFormat="1" ht="22.5" customHeight="1" x14ac:dyDescent="0.25">
      <c r="B47" s="1" t="s">
        <v>262</v>
      </c>
      <c r="D47" s="47"/>
      <c r="E47" s="17"/>
      <c r="F47" s="17"/>
      <c r="G47" s="17"/>
      <c r="H47" s="17"/>
      <c r="L47" s="18"/>
      <c r="M47" s="39"/>
      <c r="W47" s="39"/>
      <c r="AB47" s="39"/>
      <c r="AC47" s="39"/>
      <c r="AD47" s="39"/>
      <c r="AE47" s="39"/>
      <c r="AF47" s="39"/>
      <c r="AG47" s="39"/>
      <c r="AH47" s="156"/>
      <c r="AI47" s="97"/>
      <c r="AJ47" s="198"/>
      <c r="AK47" s="198"/>
      <c r="AL47" s="198"/>
      <c r="AM47" s="198"/>
      <c r="AN47" s="198"/>
      <c r="AO47" s="198"/>
      <c r="AP47" s="96"/>
      <c r="AQ47" s="39"/>
    </row>
    <row r="48" spans="2:43" s="1" customFormat="1" ht="22.5" customHeight="1" x14ac:dyDescent="0.25">
      <c r="B48" s="87" t="s">
        <v>263</v>
      </c>
      <c r="D48" s="47"/>
      <c r="E48" s="207"/>
      <c r="F48" s="207"/>
      <c r="G48" s="207"/>
      <c r="H48" s="207"/>
      <c r="L48" s="18"/>
      <c r="M48" s="39"/>
      <c r="W48" s="39"/>
      <c r="AB48" s="39"/>
      <c r="AC48" s="39"/>
      <c r="AD48" s="39"/>
      <c r="AE48" s="39"/>
      <c r="AF48" s="39"/>
      <c r="AG48" s="39"/>
      <c r="AH48" s="156"/>
      <c r="AI48" s="97"/>
      <c r="AJ48" s="198"/>
      <c r="AK48" s="198"/>
      <c r="AL48" s="198"/>
      <c r="AM48" s="198"/>
      <c r="AN48" s="198"/>
      <c r="AO48" s="198"/>
      <c r="AP48" s="96"/>
      <c r="AQ48" s="39"/>
    </row>
    <row r="49" spans="2:41" ht="33" customHeight="1" x14ac:dyDescent="0.3">
      <c r="B49" s="174" t="s">
        <v>195</v>
      </c>
      <c r="C49" s="1"/>
      <c r="D49" s="47"/>
      <c r="E49" s="70"/>
      <c r="F49" s="70"/>
      <c r="G49" s="70"/>
      <c r="H49" s="70"/>
      <c r="AI49" s="97"/>
      <c r="AJ49" s="198"/>
      <c r="AK49" s="198"/>
      <c r="AL49" s="198"/>
      <c r="AM49" s="198"/>
      <c r="AN49" s="198"/>
      <c r="AO49" s="198"/>
    </row>
    <row r="50" spans="2:41" ht="22.5" customHeight="1" x14ac:dyDescent="0.25">
      <c r="B50" s="1" t="s">
        <v>157</v>
      </c>
      <c r="C50" s="166">
        <v>1</v>
      </c>
      <c r="E50" s="44"/>
      <c r="G50" s="15" t="s">
        <v>183</v>
      </c>
      <c r="H50" s="202">
        <v>1</v>
      </c>
      <c r="I50" s="49"/>
      <c r="J50" s="51"/>
      <c r="K50" s="51"/>
      <c r="AI50" s="97"/>
      <c r="AJ50" s="198"/>
      <c r="AK50" s="198"/>
      <c r="AL50" s="198"/>
      <c r="AM50" s="198"/>
      <c r="AN50" s="198"/>
      <c r="AO50" s="198"/>
    </row>
    <row r="51" spans="2:41" ht="22.5" customHeight="1" x14ac:dyDescent="0.25">
      <c r="B51" s="1" t="s">
        <v>165</v>
      </c>
      <c r="C51" s="202">
        <v>0</v>
      </c>
      <c r="E51" s="44"/>
      <c r="G51" s="15" t="s">
        <v>283</v>
      </c>
      <c r="H51" s="202">
        <v>0</v>
      </c>
      <c r="I51" s="49"/>
      <c r="J51" s="51"/>
      <c r="K51" s="51"/>
      <c r="AI51" s="97"/>
      <c r="AJ51" s="198"/>
      <c r="AK51" s="198"/>
      <c r="AL51" s="198"/>
      <c r="AM51" s="198"/>
      <c r="AN51" s="198"/>
      <c r="AO51" s="198"/>
    </row>
    <row r="52" spans="2:41" ht="22.5" customHeight="1" x14ac:dyDescent="0.25">
      <c r="C52" s="1"/>
      <c r="D52" s="47"/>
      <c r="E52" s="70"/>
      <c r="F52" s="70"/>
      <c r="G52" s="70"/>
      <c r="H52" s="70"/>
      <c r="AI52" s="97"/>
      <c r="AJ52" s="198"/>
      <c r="AK52" s="198"/>
      <c r="AL52" s="198"/>
      <c r="AM52" s="198"/>
      <c r="AN52" s="198"/>
      <c r="AO52" s="198"/>
    </row>
    <row r="53" spans="2:41" ht="22.5" customHeight="1" x14ac:dyDescent="0.25">
      <c r="B53" s="59" t="s">
        <v>184</v>
      </c>
      <c r="C53" s="82" t="s">
        <v>154</v>
      </c>
      <c r="D53" s="80" t="s">
        <v>156</v>
      </c>
      <c r="E53" s="81"/>
      <c r="F53" s="60" t="s">
        <v>11</v>
      </c>
      <c r="G53" s="175" t="s">
        <v>12</v>
      </c>
      <c r="H53" s="60" t="s">
        <v>13</v>
      </c>
      <c r="I53" s="60" t="s">
        <v>25</v>
      </c>
      <c r="J53" s="61" t="s">
        <v>185</v>
      </c>
      <c r="AI53" s="97"/>
      <c r="AJ53" s="198"/>
      <c r="AK53" s="198"/>
      <c r="AL53" s="198"/>
      <c r="AM53" s="198"/>
      <c r="AN53" s="198"/>
      <c r="AO53" s="198"/>
    </row>
    <row r="54" spans="2:41" ht="22.5" customHeight="1" x14ac:dyDescent="0.25">
      <c r="B54" s="72" t="s">
        <v>258</v>
      </c>
      <c r="C54" s="62">
        <v>110</v>
      </c>
      <c r="D54" s="62">
        <f>C$50*H$50</f>
        <v>1</v>
      </c>
      <c r="E54" s="77"/>
      <c r="F54" s="63">
        <f>ROUNDUP(((C54*D54)/60),0)</f>
        <v>2</v>
      </c>
      <c r="G54" s="176"/>
      <c r="H54" s="64"/>
      <c r="I54" s="64"/>
      <c r="J54" s="65"/>
      <c r="K54" s="1" t="s">
        <v>192</v>
      </c>
      <c r="AI54" s="97"/>
      <c r="AJ54" s="198"/>
      <c r="AK54" s="198"/>
      <c r="AL54" s="198"/>
      <c r="AM54" s="198"/>
      <c r="AN54" s="198"/>
      <c r="AO54" s="198"/>
    </row>
    <row r="55" spans="2:41" ht="22.5" customHeight="1" x14ac:dyDescent="0.25">
      <c r="B55" s="74" t="s">
        <v>257</v>
      </c>
      <c r="C55" s="62">
        <v>140</v>
      </c>
      <c r="D55" s="62">
        <f t="shared" ref="D55:D58" si="0">C$50*H$50</f>
        <v>1</v>
      </c>
      <c r="E55" s="78"/>
      <c r="F55" s="64"/>
      <c r="G55" s="177">
        <f>ROUNDUP(((C55*D55)/60),0)</f>
        <v>3</v>
      </c>
      <c r="H55" s="64"/>
      <c r="I55" s="64"/>
      <c r="J55" s="65"/>
      <c r="K55" s="1" t="s">
        <v>193</v>
      </c>
      <c r="AI55" s="97"/>
      <c r="AJ55" s="198"/>
      <c r="AK55" s="198"/>
      <c r="AL55" s="198"/>
      <c r="AM55" s="198"/>
      <c r="AN55" s="198"/>
      <c r="AO55" s="198"/>
    </row>
    <row r="56" spans="2:41" ht="22.5" customHeight="1" x14ac:dyDescent="0.25">
      <c r="B56" s="72" t="s">
        <v>256</v>
      </c>
      <c r="C56" s="62">
        <v>170</v>
      </c>
      <c r="D56" s="62">
        <f t="shared" si="0"/>
        <v>1</v>
      </c>
      <c r="E56" s="78"/>
      <c r="F56" s="64"/>
      <c r="G56" s="176"/>
      <c r="H56" s="63">
        <f>ROUNDUP(((C56*D56)/60),0)</f>
        <v>3</v>
      </c>
      <c r="I56" s="64"/>
      <c r="J56" s="65"/>
      <c r="K56" s="1" t="s">
        <v>191</v>
      </c>
      <c r="AI56" s="97"/>
      <c r="AJ56" s="198"/>
      <c r="AK56" s="198"/>
      <c r="AL56" s="198"/>
      <c r="AM56" s="198"/>
      <c r="AN56" s="198"/>
      <c r="AO56" s="198"/>
    </row>
    <row r="57" spans="2:41" ht="22.5" customHeight="1" x14ac:dyDescent="0.25">
      <c r="B57" s="72" t="s">
        <v>259</v>
      </c>
      <c r="C57" s="62">
        <v>230</v>
      </c>
      <c r="D57" s="62">
        <f t="shared" si="0"/>
        <v>1</v>
      </c>
      <c r="E57" s="78"/>
      <c r="F57" s="64"/>
      <c r="G57" s="176"/>
      <c r="H57" s="64"/>
      <c r="I57" s="63">
        <f>ROUNDUP(((C57*D57)/60),0)</f>
        <v>4</v>
      </c>
      <c r="J57" s="65"/>
      <c r="K57" s="1" t="s">
        <v>194</v>
      </c>
      <c r="AI57" s="97"/>
      <c r="AJ57" s="198"/>
      <c r="AK57" s="198"/>
      <c r="AL57" s="198"/>
      <c r="AM57" s="198"/>
      <c r="AN57" s="198"/>
      <c r="AO57" s="198"/>
    </row>
    <row r="58" spans="2:41" ht="22.5" customHeight="1" x14ac:dyDescent="0.25">
      <c r="B58" s="72" t="s">
        <v>201</v>
      </c>
      <c r="C58" s="62"/>
      <c r="D58" s="62">
        <f t="shared" si="0"/>
        <v>1</v>
      </c>
      <c r="E58" s="78"/>
      <c r="F58" s="64"/>
      <c r="G58" s="176"/>
      <c r="H58" s="64"/>
      <c r="I58" s="64"/>
      <c r="J58" s="66">
        <f>ROUNDUP(((C58*D58)/60),0)</f>
        <v>0</v>
      </c>
      <c r="K58" s="2" t="s">
        <v>201</v>
      </c>
      <c r="O58" s="207"/>
      <c r="P58" s="207"/>
      <c r="Q58" s="207"/>
      <c r="R58" s="207"/>
      <c r="AI58" s="97"/>
      <c r="AJ58" s="198"/>
      <c r="AK58" s="198"/>
      <c r="AL58" s="198"/>
      <c r="AM58" s="198"/>
      <c r="AN58" s="198"/>
      <c r="AO58" s="198"/>
    </row>
    <row r="59" spans="2:41" ht="22.5" customHeight="1" x14ac:dyDescent="0.25">
      <c r="B59" s="72" t="s">
        <v>162</v>
      </c>
      <c r="C59" s="62">
        <v>75</v>
      </c>
      <c r="D59" s="62">
        <f>H51</f>
        <v>0</v>
      </c>
      <c r="E59" s="78"/>
      <c r="F59" s="63">
        <f t="shared" ref="F59:J60" si="1">ROUNDUP((($C59*$D59)/60),0)</f>
        <v>0</v>
      </c>
      <c r="G59" s="177">
        <f t="shared" si="1"/>
        <v>0</v>
      </c>
      <c r="H59" s="63">
        <f t="shared" si="1"/>
        <v>0</v>
      </c>
      <c r="I59" s="63">
        <f t="shared" si="1"/>
        <v>0</v>
      </c>
      <c r="J59" s="66">
        <f t="shared" si="1"/>
        <v>0</v>
      </c>
      <c r="K59" s="43" t="s">
        <v>189</v>
      </c>
      <c r="AI59" s="97"/>
      <c r="AJ59" s="198"/>
      <c r="AK59" s="198"/>
      <c r="AL59" s="198"/>
      <c r="AM59" s="198"/>
      <c r="AN59" s="198"/>
      <c r="AO59" s="198"/>
    </row>
    <row r="60" spans="2:41" ht="22.5" customHeight="1" x14ac:dyDescent="0.25">
      <c r="B60" s="73" t="s">
        <v>155</v>
      </c>
      <c r="C60" s="67">
        <v>40</v>
      </c>
      <c r="D60" s="67">
        <f>C51</f>
        <v>0</v>
      </c>
      <c r="E60" s="79"/>
      <c r="F60" s="68">
        <f t="shared" si="1"/>
        <v>0</v>
      </c>
      <c r="G60" s="178">
        <f t="shared" si="1"/>
        <v>0</v>
      </c>
      <c r="H60" s="68">
        <f t="shared" si="1"/>
        <v>0</v>
      </c>
      <c r="I60" s="68">
        <f t="shared" si="1"/>
        <v>0</v>
      </c>
      <c r="J60" s="69">
        <f t="shared" si="1"/>
        <v>0</v>
      </c>
      <c r="K60" s="43" t="s">
        <v>190</v>
      </c>
      <c r="AI60" s="97"/>
      <c r="AJ60" s="198"/>
      <c r="AK60" s="198"/>
      <c r="AL60" s="198"/>
      <c r="AM60" s="198"/>
      <c r="AN60" s="198"/>
      <c r="AO60" s="198"/>
    </row>
    <row r="61" spans="2:41" ht="22.5" customHeight="1" x14ac:dyDescent="0.25">
      <c r="B61" s="167"/>
      <c r="C61" s="168"/>
      <c r="D61" s="169" t="s">
        <v>186</v>
      </c>
      <c r="E61" s="170"/>
      <c r="F61" s="171">
        <f>SUM(F54:F60)+2</f>
        <v>4</v>
      </c>
      <c r="G61" s="179">
        <f t="shared" ref="G61:J61" si="2">SUM(G54:G60)+2</f>
        <v>5</v>
      </c>
      <c r="H61" s="171">
        <f t="shared" si="2"/>
        <v>5</v>
      </c>
      <c r="I61" s="171">
        <f t="shared" si="2"/>
        <v>6</v>
      </c>
      <c r="J61" s="172">
        <f t="shared" si="2"/>
        <v>2</v>
      </c>
      <c r="K61" s="203" t="s">
        <v>288</v>
      </c>
      <c r="AI61" s="97"/>
      <c r="AJ61" s="198"/>
      <c r="AK61" s="198"/>
      <c r="AL61" s="198"/>
      <c r="AM61" s="198"/>
      <c r="AN61" s="198"/>
      <c r="AO61" s="198"/>
    </row>
    <row r="62" spans="2:41" ht="17.25" customHeight="1" x14ac:dyDescent="0.25">
      <c r="B62" s="39"/>
      <c r="C62" s="75"/>
      <c r="D62" s="184"/>
      <c r="E62" s="185"/>
      <c r="F62" s="186"/>
      <c r="G62" s="187"/>
      <c r="H62" s="186"/>
      <c r="I62" s="186"/>
      <c r="J62" s="186"/>
      <c r="K62" s="48"/>
      <c r="AI62" s="97"/>
      <c r="AJ62" s="198"/>
      <c r="AK62" s="198"/>
      <c r="AL62" s="198"/>
      <c r="AM62" s="198"/>
      <c r="AN62" s="198"/>
      <c r="AO62" s="198"/>
    </row>
    <row r="63" spans="2:41" ht="22.5" customHeight="1" x14ac:dyDescent="0.3">
      <c r="B63" s="39"/>
      <c r="C63" s="75"/>
      <c r="D63" s="188"/>
      <c r="E63" s="188"/>
      <c r="F63" s="189"/>
      <c r="G63" s="189"/>
      <c r="H63" s="189"/>
      <c r="I63" s="189"/>
      <c r="J63" s="189"/>
      <c r="K63" s="88"/>
      <c r="L63" s="183"/>
      <c r="T63" s="173"/>
      <c r="AB63" s="199"/>
      <c r="AC63" s="200"/>
      <c r="AD63" s="200"/>
      <c r="AE63" s="200"/>
      <c r="AF63" s="200"/>
      <c r="AG63" s="200"/>
      <c r="AI63" s="97"/>
      <c r="AJ63" s="198"/>
      <c r="AK63" s="198"/>
      <c r="AL63" s="198"/>
      <c r="AM63" s="198"/>
      <c r="AN63" s="198"/>
      <c r="AO63" s="198"/>
    </row>
    <row r="64" spans="2:41" ht="22.5" customHeight="1" x14ac:dyDescent="0.25">
      <c r="B64" s="1" t="s">
        <v>252</v>
      </c>
      <c r="C64" s="75"/>
      <c r="D64" s="190"/>
      <c r="E64" s="191"/>
      <c r="F64" s="192"/>
      <c r="G64" s="193"/>
      <c r="H64" s="192"/>
      <c r="I64" s="192"/>
      <c r="J64" s="192"/>
      <c r="K64" s="88"/>
      <c r="L64" s="183"/>
      <c r="T64" s="173"/>
      <c r="AB64" s="201"/>
      <c r="AC64" s="192"/>
      <c r="AD64" s="192"/>
      <c r="AE64" s="192"/>
      <c r="AF64" s="192"/>
      <c r="AG64" s="192"/>
      <c r="AI64" s="97"/>
      <c r="AJ64" s="198"/>
      <c r="AK64" s="198"/>
      <c r="AL64" s="198"/>
      <c r="AM64" s="198"/>
      <c r="AN64" s="198"/>
      <c r="AO64" s="198"/>
    </row>
    <row r="65" spans="2:41" ht="22.5" customHeight="1" x14ac:dyDescent="0.25">
      <c r="B65" s="39"/>
      <c r="C65" s="75"/>
      <c r="D65" s="190"/>
      <c r="E65" s="191"/>
      <c r="F65" s="192"/>
      <c r="G65" s="193"/>
      <c r="H65" s="192"/>
      <c r="I65" s="192"/>
      <c r="J65" s="192"/>
      <c r="K65" s="88"/>
      <c r="L65" s="183"/>
      <c r="T65" s="173"/>
      <c r="AB65" s="201"/>
      <c r="AC65" s="192"/>
      <c r="AD65" s="192"/>
      <c r="AE65" s="192"/>
      <c r="AF65" s="192"/>
      <c r="AG65" s="192"/>
      <c r="AI65" s="97"/>
      <c r="AJ65" s="198"/>
      <c r="AK65" s="198"/>
      <c r="AL65" s="198"/>
      <c r="AM65" s="198"/>
      <c r="AN65" s="198"/>
      <c r="AO65" s="198"/>
    </row>
    <row r="66" spans="2:41" ht="22.5" customHeight="1" x14ac:dyDescent="0.25">
      <c r="B66" s="39"/>
      <c r="C66" s="75"/>
      <c r="D66" s="75"/>
      <c r="E66" s="39"/>
      <c r="F66" s="118"/>
      <c r="G66" s="76"/>
      <c r="H66" s="76"/>
      <c r="I66" s="76"/>
      <c r="J66" s="76"/>
      <c r="K66" s="48"/>
      <c r="AI66" s="97"/>
      <c r="AJ66" s="97"/>
      <c r="AK66" s="97"/>
      <c r="AL66" s="97"/>
      <c r="AM66" s="97"/>
      <c r="AN66" s="97"/>
      <c r="AO66" s="97"/>
    </row>
    <row r="67" spans="2:41" ht="22.5" customHeight="1" x14ac:dyDescent="0.25">
      <c r="B67" s="14" t="s">
        <v>264</v>
      </c>
      <c r="C67" s="71" t="s">
        <v>207</v>
      </c>
      <c r="D67" s="1"/>
      <c r="AB67" s="199"/>
      <c r="AC67" s="199"/>
      <c r="AD67" s="199"/>
      <c r="AE67" s="199"/>
      <c r="AF67" s="199"/>
      <c r="AG67" s="199"/>
      <c r="AI67" s="97"/>
      <c r="AJ67" s="198"/>
      <c r="AK67" s="198"/>
      <c r="AL67" s="198"/>
      <c r="AM67" s="198"/>
      <c r="AN67" s="198"/>
      <c r="AO67" s="198"/>
    </row>
    <row r="68" spans="2:41" ht="22.5" customHeight="1" x14ac:dyDescent="0.25">
      <c r="B68" s="1" t="s">
        <v>21</v>
      </c>
      <c r="C68" s="15" t="s">
        <v>22</v>
      </c>
      <c r="D68" s="211"/>
      <c r="E68" s="211"/>
      <c r="F68" s="15" t="s">
        <v>14</v>
      </c>
      <c r="G68" s="11"/>
      <c r="AB68" s="199"/>
      <c r="AC68" s="200"/>
      <c r="AD68" s="200"/>
      <c r="AE68" s="200"/>
      <c r="AF68" s="200"/>
      <c r="AG68" s="200"/>
      <c r="AI68" s="97"/>
      <c r="AJ68" s="198"/>
      <c r="AK68" s="198"/>
      <c r="AL68" s="198"/>
      <c r="AM68" s="198"/>
      <c r="AN68" s="198"/>
      <c r="AO68" s="198"/>
    </row>
    <row r="69" spans="2:41" ht="22.5" customHeight="1" x14ac:dyDescent="0.25">
      <c r="B69" s="1" t="s">
        <v>23</v>
      </c>
      <c r="C69" s="15" t="s">
        <v>265</v>
      </c>
      <c r="D69" s="20"/>
      <c r="AB69" s="201"/>
      <c r="AC69" s="192"/>
      <c r="AD69" s="192"/>
      <c r="AE69" s="192"/>
      <c r="AF69" s="192"/>
      <c r="AG69" s="192"/>
      <c r="AI69" s="97"/>
      <c r="AJ69" s="198"/>
      <c r="AK69" s="198"/>
      <c r="AL69" s="198"/>
      <c r="AM69" s="198"/>
      <c r="AN69" s="198"/>
      <c r="AO69" s="198"/>
    </row>
    <row r="70" spans="2:41" ht="22.5" customHeight="1" x14ac:dyDescent="0.25">
      <c r="B70" s="1"/>
      <c r="C70" s="15" t="s">
        <v>22</v>
      </c>
      <c r="D70" s="212"/>
      <c r="E70" s="212"/>
      <c r="F70" s="15" t="s">
        <v>14</v>
      </c>
      <c r="G70" s="11"/>
      <c r="AB70" s="201"/>
      <c r="AC70" s="192"/>
      <c r="AD70" s="192"/>
      <c r="AE70" s="192"/>
      <c r="AF70" s="192"/>
      <c r="AG70" s="192"/>
      <c r="AI70" s="97"/>
      <c r="AJ70" s="198"/>
      <c r="AK70" s="198"/>
      <c r="AL70" s="198"/>
      <c r="AM70" s="198"/>
      <c r="AN70" s="198"/>
      <c r="AO70" s="198"/>
    </row>
    <row r="71" spans="2:41" ht="22.5" customHeight="1" x14ac:dyDescent="0.25">
      <c r="B71" s="1" t="s">
        <v>24</v>
      </c>
      <c r="C71" s="1"/>
      <c r="D71" s="206"/>
      <c r="E71" s="206"/>
      <c r="F71" s="206"/>
      <c r="G71" s="206"/>
      <c r="H71" s="206"/>
      <c r="AB71" s="201"/>
      <c r="AC71" s="192"/>
      <c r="AD71" s="192"/>
      <c r="AE71" s="192"/>
      <c r="AF71" s="192"/>
      <c r="AG71" s="192"/>
      <c r="AI71" s="97"/>
      <c r="AJ71" s="198"/>
      <c r="AK71" s="198"/>
      <c r="AL71" s="198"/>
      <c r="AM71" s="198"/>
      <c r="AN71" s="198"/>
      <c r="AO71" s="198"/>
    </row>
    <row r="72" spans="2:41" ht="22.5" customHeight="1" x14ac:dyDescent="0.25">
      <c r="B72" s="1"/>
      <c r="C72" s="1"/>
      <c r="D72" s="1"/>
      <c r="AB72" s="201"/>
      <c r="AC72" s="192"/>
      <c r="AD72" s="192"/>
      <c r="AE72" s="192"/>
      <c r="AF72" s="192"/>
      <c r="AG72" s="192"/>
      <c r="AI72" s="97"/>
      <c r="AJ72" s="198"/>
      <c r="AK72" s="198"/>
      <c r="AL72" s="198"/>
      <c r="AM72" s="198"/>
      <c r="AN72" s="198"/>
      <c r="AO72" s="198"/>
    </row>
    <row r="73" spans="2:41" ht="22.5" customHeight="1" thickBot="1" x14ac:dyDescent="0.3">
      <c r="B73" s="9"/>
      <c r="C73" s="10"/>
      <c r="D73" s="10"/>
      <c r="E73" s="9"/>
      <c r="F73" s="9"/>
      <c r="G73" s="9"/>
      <c r="H73" s="9"/>
      <c r="I73" s="9"/>
      <c r="AB73" s="201"/>
      <c r="AC73" s="192"/>
      <c r="AD73" s="192"/>
      <c r="AE73" s="192"/>
      <c r="AF73" s="192"/>
      <c r="AG73" s="192"/>
      <c r="AI73" s="97"/>
      <c r="AJ73" s="198"/>
      <c r="AK73" s="198"/>
      <c r="AL73" s="198"/>
      <c r="AM73" s="198"/>
      <c r="AN73" s="198"/>
      <c r="AO73" s="198"/>
    </row>
    <row r="74" spans="2:41" x14ac:dyDescent="0.25">
      <c r="B74" s="14" t="s">
        <v>26</v>
      </c>
      <c r="C74" s="1"/>
      <c r="D74" s="18"/>
      <c r="AB74" s="201"/>
      <c r="AC74" s="192"/>
      <c r="AD74" s="192"/>
      <c r="AE74" s="192"/>
      <c r="AF74" s="192"/>
      <c r="AG74" s="192"/>
      <c r="AI74" s="97"/>
      <c r="AJ74" s="198"/>
      <c r="AK74" s="198"/>
      <c r="AL74" s="198"/>
      <c r="AM74" s="198"/>
      <c r="AN74" s="198"/>
      <c r="AO74" s="198"/>
    </row>
    <row r="75" spans="2:41" ht="22.5" customHeight="1" x14ac:dyDescent="0.25">
      <c r="B75" s="1" t="s">
        <v>27</v>
      </c>
      <c r="AI75" s="97"/>
      <c r="AJ75" s="198"/>
      <c r="AK75" s="198"/>
      <c r="AL75" s="198"/>
      <c r="AM75" s="198"/>
      <c r="AN75" s="198"/>
      <c r="AO75" s="198"/>
    </row>
    <row r="76" spans="2:41" ht="22.5" customHeight="1" x14ac:dyDescent="0.25">
      <c r="B76" s="1" t="s">
        <v>202</v>
      </c>
      <c r="AB76" s="199"/>
      <c r="AC76" s="199"/>
      <c r="AD76" s="199"/>
      <c r="AE76" s="199"/>
      <c r="AF76" s="199"/>
      <c r="AG76" s="199"/>
      <c r="AI76" s="97"/>
      <c r="AJ76" s="198"/>
      <c r="AK76" s="198"/>
      <c r="AL76" s="198"/>
      <c r="AM76" s="198"/>
      <c r="AN76" s="198"/>
      <c r="AO76" s="198"/>
    </row>
    <row r="77" spans="2:41" ht="22.5" customHeight="1" x14ac:dyDescent="0.25">
      <c r="B77" s="1" t="s">
        <v>10</v>
      </c>
      <c r="C77" s="1"/>
      <c r="D77" s="204"/>
      <c r="E77" s="204"/>
      <c r="F77" s="204"/>
      <c r="G77" s="204"/>
      <c r="H77" s="204"/>
      <c r="AB77" s="199"/>
      <c r="AC77" s="200"/>
      <c r="AD77" s="200"/>
      <c r="AE77" s="200"/>
      <c r="AF77" s="200"/>
      <c r="AG77" s="200"/>
      <c r="AI77" s="97"/>
      <c r="AJ77" s="198"/>
      <c r="AK77" s="198"/>
      <c r="AL77" s="198"/>
      <c r="AM77" s="198"/>
      <c r="AN77" s="198"/>
      <c r="AO77" s="198"/>
    </row>
    <row r="78" spans="2:41" ht="22.5" customHeight="1" x14ac:dyDescent="0.25">
      <c r="B78" s="1" t="s">
        <v>260</v>
      </c>
      <c r="AB78" s="201"/>
      <c r="AC78" s="192"/>
      <c r="AD78" s="192"/>
      <c r="AE78" s="192"/>
      <c r="AF78" s="192"/>
      <c r="AG78" s="192"/>
      <c r="AI78" s="97"/>
      <c r="AJ78" s="198"/>
      <c r="AK78" s="198"/>
      <c r="AL78" s="198"/>
      <c r="AM78" s="198"/>
      <c r="AN78" s="198"/>
      <c r="AO78" s="198"/>
    </row>
    <row r="79" spans="2:41" ht="22.5" customHeight="1" x14ac:dyDescent="0.25">
      <c r="AB79" s="201"/>
      <c r="AC79" s="192"/>
      <c r="AD79" s="192"/>
      <c r="AE79" s="192"/>
      <c r="AF79" s="192"/>
      <c r="AG79" s="192"/>
      <c r="AI79" s="97"/>
      <c r="AJ79" s="198"/>
      <c r="AK79" s="198"/>
      <c r="AL79" s="198"/>
      <c r="AM79" s="198"/>
      <c r="AN79" s="198"/>
      <c r="AO79" s="198"/>
    </row>
    <row r="80" spans="2:41" ht="22.5" customHeight="1" x14ac:dyDescent="0.25">
      <c r="AB80" s="201"/>
      <c r="AC80" s="192"/>
      <c r="AD80" s="192"/>
      <c r="AE80" s="192"/>
      <c r="AF80" s="192"/>
      <c r="AG80" s="192"/>
      <c r="AI80" s="97"/>
      <c r="AJ80" s="198"/>
      <c r="AK80" s="198"/>
      <c r="AL80" s="198"/>
      <c r="AM80" s="198"/>
      <c r="AN80" s="198"/>
      <c r="AO80" s="198"/>
    </row>
    <row r="81" spans="2:41" ht="22.5" customHeight="1" x14ac:dyDescent="0.25">
      <c r="C81" s="2" t="s">
        <v>168</v>
      </c>
      <c r="E81" s="6"/>
      <c r="F81" s="6"/>
      <c r="G81" s="6"/>
      <c r="H81" s="6"/>
      <c r="I81" s="6"/>
      <c r="AB81" s="201"/>
      <c r="AC81" s="192"/>
      <c r="AD81" s="192"/>
      <c r="AE81" s="192"/>
      <c r="AF81" s="192"/>
      <c r="AG81" s="192"/>
      <c r="AI81" s="97"/>
      <c r="AJ81" s="198"/>
      <c r="AK81" s="198"/>
      <c r="AL81" s="198"/>
      <c r="AM81" s="198"/>
      <c r="AN81" s="198"/>
      <c r="AO81" s="198"/>
    </row>
    <row r="82" spans="2:41" ht="22.5" customHeight="1" x14ac:dyDescent="0.25">
      <c r="AB82" s="201"/>
      <c r="AC82" s="192"/>
      <c r="AD82" s="192"/>
      <c r="AE82" s="192"/>
      <c r="AF82" s="192"/>
      <c r="AG82" s="192"/>
      <c r="AI82" s="97"/>
      <c r="AJ82" s="198"/>
      <c r="AK82" s="198"/>
      <c r="AL82" s="198"/>
      <c r="AM82" s="198"/>
      <c r="AN82" s="198"/>
      <c r="AO82" s="198"/>
    </row>
    <row r="83" spans="2:41" ht="22.5" customHeight="1" x14ac:dyDescent="0.25">
      <c r="C83" s="6"/>
      <c r="D83" s="6"/>
      <c r="E83" s="6"/>
      <c r="F83" s="6"/>
      <c r="G83" s="6"/>
      <c r="H83" s="6"/>
      <c r="I83" s="6"/>
      <c r="AB83" s="201"/>
      <c r="AC83" s="192"/>
      <c r="AD83" s="192"/>
      <c r="AE83" s="192"/>
      <c r="AF83" s="192"/>
      <c r="AG83" s="192"/>
      <c r="AI83" s="97"/>
      <c r="AJ83" s="198"/>
      <c r="AK83" s="198"/>
      <c r="AL83" s="198"/>
      <c r="AM83" s="198"/>
      <c r="AN83" s="198"/>
      <c r="AO83" s="198"/>
    </row>
    <row r="84" spans="2:41" ht="22.5" customHeight="1" x14ac:dyDescent="0.25">
      <c r="B84" s="2" t="s">
        <v>169</v>
      </c>
      <c r="C84" s="55"/>
      <c r="D84" s="6"/>
      <c r="E84" s="2" t="s">
        <v>49</v>
      </c>
      <c r="F84" s="6"/>
      <c r="G84" s="2" t="s">
        <v>167</v>
      </c>
      <c r="AI84" s="97"/>
      <c r="AJ84" s="198"/>
      <c r="AK84" s="198"/>
      <c r="AL84" s="198"/>
      <c r="AM84" s="198"/>
      <c r="AN84" s="198"/>
      <c r="AO84" s="198"/>
    </row>
    <row r="85" spans="2:41" ht="22.5" customHeight="1" thickBot="1" x14ac:dyDescent="0.3">
      <c r="B85" s="9"/>
      <c r="C85" s="10"/>
      <c r="D85" s="10"/>
      <c r="E85" s="9"/>
      <c r="F85" s="9"/>
      <c r="G85" s="9"/>
      <c r="H85" s="9"/>
      <c r="I85" s="9"/>
      <c r="AI85" s="97"/>
      <c r="AJ85" s="198"/>
      <c r="AK85" s="198"/>
      <c r="AL85" s="198"/>
      <c r="AM85" s="198"/>
      <c r="AN85" s="198"/>
      <c r="AO85" s="198"/>
    </row>
    <row r="86" spans="2:41" ht="22.5" customHeight="1" x14ac:dyDescent="0.25">
      <c r="AI86" s="97"/>
      <c r="AJ86" s="198"/>
      <c r="AK86" s="198"/>
      <c r="AL86" s="198"/>
      <c r="AM86" s="198"/>
      <c r="AN86" s="198"/>
      <c r="AO86" s="198"/>
    </row>
    <row r="87" spans="2:41" ht="22.5" customHeight="1" x14ac:dyDescent="0.25">
      <c r="AI87" s="97"/>
      <c r="AJ87" s="198"/>
      <c r="AK87" s="198"/>
      <c r="AL87" s="198"/>
      <c r="AM87" s="198"/>
      <c r="AN87" s="198"/>
      <c r="AO87" s="198"/>
    </row>
    <row r="88" spans="2:41" ht="22.5" customHeight="1" x14ac:dyDescent="0.25">
      <c r="AI88" s="97"/>
      <c r="AJ88" s="198"/>
      <c r="AK88" s="198"/>
      <c r="AL88" s="198"/>
      <c r="AM88" s="198"/>
      <c r="AN88" s="198"/>
      <c r="AO88" s="198"/>
    </row>
    <row r="89" spans="2:41" ht="22.5" customHeight="1" x14ac:dyDescent="0.25">
      <c r="AI89" s="97"/>
      <c r="AJ89" s="198"/>
      <c r="AK89" s="198"/>
      <c r="AL89" s="198"/>
      <c r="AM89" s="198"/>
      <c r="AN89" s="198"/>
      <c r="AO89" s="198"/>
    </row>
    <row r="90" spans="2:41" ht="22.5" customHeight="1" x14ac:dyDescent="0.25">
      <c r="AI90" s="97"/>
      <c r="AJ90" s="198"/>
      <c r="AK90" s="198"/>
      <c r="AL90" s="198"/>
      <c r="AM90" s="198"/>
      <c r="AN90" s="198"/>
      <c r="AO90" s="198"/>
    </row>
    <row r="91" spans="2:41" ht="22.5" customHeight="1" x14ac:dyDescent="0.25"/>
    <row r="92" spans="2:41" ht="22.5" customHeight="1" x14ac:dyDescent="0.25">
      <c r="AI92" s="196"/>
      <c r="AJ92" s="98"/>
      <c r="AK92" s="98"/>
      <c r="AL92" s="98"/>
      <c r="AM92" s="98"/>
      <c r="AN92" s="98"/>
      <c r="AO92" s="98"/>
    </row>
    <row r="93" spans="2:41" ht="22.5" customHeight="1" x14ac:dyDescent="0.25">
      <c r="AI93" s="97"/>
      <c r="AJ93" s="97"/>
      <c r="AK93" s="97"/>
      <c r="AL93" s="97"/>
      <c r="AM93" s="97"/>
      <c r="AN93" s="97"/>
      <c r="AO93" s="97"/>
    </row>
    <row r="94" spans="2:41" ht="15" customHeight="1" x14ac:dyDescent="0.25">
      <c r="AI94" s="97"/>
      <c r="AJ94" s="97"/>
      <c r="AK94" s="97"/>
      <c r="AL94" s="97"/>
      <c r="AM94" s="97"/>
      <c r="AN94" s="97"/>
      <c r="AO94" s="97"/>
    </row>
    <row r="95" spans="2:41" ht="15" customHeight="1" x14ac:dyDescent="0.25">
      <c r="AI95" s="97"/>
      <c r="AJ95" s="198"/>
      <c r="AK95" s="198"/>
      <c r="AL95" s="198"/>
      <c r="AM95" s="198"/>
      <c r="AN95" s="198"/>
      <c r="AO95" s="198"/>
    </row>
    <row r="96" spans="2:41" ht="15" customHeight="1" x14ac:dyDescent="0.25">
      <c r="AI96" s="97"/>
      <c r="AJ96" s="198"/>
      <c r="AK96" s="198"/>
      <c r="AL96" s="198"/>
      <c r="AM96" s="198"/>
      <c r="AN96" s="198"/>
      <c r="AO96" s="198"/>
    </row>
    <row r="97" spans="35:41" ht="15" customHeight="1" x14ac:dyDescent="0.25">
      <c r="AI97" s="97"/>
      <c r="AJ97" s="198"/>
      <c r="AK97" s="198"/>
      <c r="AL97" s="198"/>
      <c r="AM97" s="198"/>
      <c r="AN97" s="198"/>
      <c r="AO97" s="198"/>
    </row>
    <row r="98" spans="35:41" x14ac:dyDescent="0.25">
      <c r="AI98" s="97"/>
      <c r="AJ98" s="198"/>
      <c r="AK98" s="198"/>
      <c r="AL98" s="198"/>
      <c r="AM98" s="198"/>
      <c r="AN98" s="198"/>
      <c r="AO98" s="198"/>
    </row>
    <row r="99" spans="35:41" x14ac:dyDescent="0.25">
      <c r="AI99" s="97"/>
      <c r="AJ99" s="198"/>
      <c r="AK99" s="198"/>
      <c r="AL99" s="198"/>
      <c r="AM99" s="198"/>
      <c r="AN99" s="198"/>
      <c r="AO99" s="198"/>
    </row>
    <row r="100" spans="35:41" x14ac:dyDescent="0.25">
      <c r="AI100" s="97"/>
      <c r="AJ100" s="198"/>
      <c r="AK100" s="198"/>
      <c r="AL100" s="198"/>
      <c r="AM100" s="198"/>
      <c r="AN100" s="198"/>
      <c r="AO100" s="198"/>
    </row>
    <row r="101" spans="35:41" x14ac:dyDescent="0.25">
      <c r="AI101" s="97"/>
      <c r="AJ101" s="198"/>
      <c r="AK101" s="198"/>
      <c r="AL101" s="198"/>
      <c r="AM101" s="198"/>
      <c r="AN101" s="198"/>
      <c r="AO101" s="198"/>
    </row>
    <row r="102" spans="35:41" x14ac:dyDescent="0.25">
      <c r="AI102" s="97"/>
      <c r="AJ102" s="198"/>
      <c r="AK102" s="198"/>
      <c r="AL102" s="198"/>
      <c r="AM102" s="198"/>
      <c r="AN102" s="198"/>
      <c r="AO102" s="198"/>
    </row>
    <row r="103" spans="35:41" x14ac:dyDescent="0.25">
      <c r="AI103" s="97"/>
      <c r="AJ103" s="198"/>
      <c r="AK103" s="198"/>
      <c r="AL103" s="198"/>
      <c r="AM103" s="198"/>
      <c r="AN103" s="198"/>
      <c r="AO103" s="198"/>
    </row>
    <row r="104" spans="35:41" x14ac:dyDescent="0.25">
      <c r="AI104" s="97"/>
      <c r="AJ104" s="198"/>
      <c r="AK104" s="198"/>
      <c r="AL104" s="198"/>
      <c r="AM104" s="198"/>
      <c r="AN104" s="198"/>
      <c r="AO104" s="198"/>
    </row>
    <row r="105" spans="35:41" x14ac:dyDescent="0.25">
      <c r="AI105" s="97"/>
      <c r="AJ105" s="198"/>
      <c r="AK105" s="198"/>
      <c r="AL105" s="198"/>
      <c r="AM105" s="198"/>
      <c r="AN105" s="198"/>
      <c r="AO105" s="198"/>
    </row>
    <row r="106" spans="35:41" x14ac:dyDescent="0.25">
      <c r="AI106" s="97"/>
      <c r="AJ106" s="198"/>
      <c r="AK106" s="198"/>
      <c r="AL106" s="198"/>
      <c r="AM106" s="198"/>
      <c r="AN106" s="198"/>
      <c r="AO106" s="198"/>
    </row>
    <row r="107" spans="35:41" x14ac:dyDescent="0.25">
      <c r="AI107" s="97"/>
      <c r="AJ107" s="198"/>
      <c r="AK107" s="198"/>
      <c r="AL107" s="198"/>
      <c r="AM107" s="198"/>
      <c r="AN107" s="198"/>
      <c r="AO107" s="198"/>
    </row>
    <row r="108" spans="35:41" x14ac:dyDescent="0.25">
      <c r="AI108" s="97"/>
      <c r="AJ108" s="198"/>
      <c r="AK108" s="198"/>
      <c r="AL108" s="198"/>
      <c r="AM108" s="198"/>
      <c r="AN108" s="198"/>
      <c r="AO108" s="198"/>
    </row>
    <row r="109" spans="35:41" x14ac:dyDescent="0.25">
      <c r="AI109" s="97"/>
      <c r="AJ109" s="198"/>
      <c r="AK109" s="198"/>
      <c r="AL109" s="198"/>
      <c r="AM109" s="198"/>
      <c r="AN109" s="198"/>
      <c r="AO109" s="198"/>
    </row>
    <row r="110" spans="35:41" x14ac:dyDescent="0.25">
      <c r="AI110" s="97"/>
      <c r="AJ110" s="198"/>
      <c r="AK110" s="198"/>
      <c r="AL110" s="198"/>
      <c r="AM110" s="198"/>
      <c r="AN110" s="198"/>
      <c r="AO110" s="198"/>
    </row>
    <row r="111" spans="35:41" x14ac:dyDescent="0.25">
      <c r="AI111" s="97"/>
      <c r="AJ111" s="198"/>
      <c r="AK111" s="198"/>
      <c r="AL111" s="198"/>
      <c r="AM111" s="198"/>
      <c r="AN111" s="198"/>
      <c r="AO111" s="198"/>
    </row>
    <row r="112" spans="35:41" x14ac:dyDescent="0.25">
      <c r="AI112" s="97"/>
      <c r="AJ112" s="198"/>
      <c r="AK112" s="198"/>
      <c r="AL112" s="198"/>
      <c r="AM112" s="198"/>
      <c r="AN112" s="198"/>
      <c r="AO112" s="198"/>
    </row>
    <row r="113" spans="35:42" x14ac:dyDescent="0.25">
      <c r="AI113" s="97"/>
      <c r="AJ113" s="198"/>
      <c r="AK113" s="198"/>
      <c r="AL113" s="198"/>
      <c r="AM113" s="198"/>
      <c r="AN113" s="198"/>
      <c r="AO113" s="198"/>
      <c r="AP113" s="126"/>
    </row>
    <row r="114" spans="35:42" x14ac:dyDescent="0.25">
      <c r="AI114" s="97"/>
      <c r="AJ114" s="198"/>
      <c r="AK114" s="198"/>
      <c r="AL114" s="198"/>
      <c r="AM114" s="198"/>
      <c r="AN114" s="198"/>
      <c r="AO114" s="198"/>
    </row>
    <row r="115" spans="35:42" x14ac:dyDescent="0.25">
      <c r="AI115" s="97"/>
      <c r="AJ115" s="198"/>
      <c r="AK115" s="198"/>
      <c r="AL115" s="198"/>
      <c r="AM115" s="198"/>
      <c r="AN115" s="198"/>
      <c r="AO115" s="198"/>
    </row>
    <row r="116" spans="35:42" x14ac:dyDescent="0.25">
      <c r="AI116" s="97"/>
      <c r="AJ116" s="198"/>
      <c r="AK116" s="198"/>
      <c r="AL116" s="198"/>
      <c r="AM116" s="198"/>
      <c r="AN116" s="198"/>
      <c r="AO116" s="198"/>
    </row>
    <row r="117" spans="35:42" x14ac:dyDescent="0.25">
      <c r="AI117" s="97"/>
      <c r="AJ117" s="198"/>
      <c r="AK117" s="198"/>
      <c r="AL117" s="198"/>
      <c r="AM117" s="198"/>
      <c r="AN117" s="198"/>
      <c r="AO117" s="198"/>
    </row>
    <row r="118" spans="35:42" x14ac:dyDescent="0.25">
      <c r="AI118" s="97"/>
      <c r="AJ118" s="198"/>
      <c r="AK118" s="198"/>
      <c r="AL118" s="198"/>
      <c r="AM118" s="198"/>
      <c r="AN118" s="198"/>
      <c r="AO118" s="198"/>
    </row>
  </sheetData>
  <mergeCells count="23">
    <mergeCell ref="O58:R58"/>
    <mergeCell ref="D68:E68"/>
    <mergeCell ref="D70:E70"/>
    <mergeCell ref="D24:I25"/>
    <mergeCell ref="B24:C25"/>
    <mergeCell ref="D30:H30"/>
    <mergeCell ref="D31:H31"/>
    <mergeCell ref="D32:H32"/>
    <mergeCell ref="D34:H34"/>
    <mergeCell ref="D22:H22"/>
    <mergeCell ref="C14:D14"/>
    <mergeCell ref="C16:D16"/>
    <mergeCell ref="G14:H14"/>
    <mergeCell ref="G15:H15"/>
    <mergeCell ref="G16:H16"/>
    <mergeCell ref="G17:H17"/>
    <mergeCell ref="G18:H18"/>
    <mergeCell ref="D77:H77"/>
    <mergeCell ref="D35:H35"/>
    <mergeCell ref="D36:H36"/>
    <mergeCell ref="D71:H71"/>
    <mergeCell ref="E46:H46"/>
    <mergeCell ref="E48:H48"/>
  </mergeCells>
  <conditionalFormatting sqref="F54 G55 H56 I57 J58 G61:J61 I51 F59:F61 D63:J63 AB63:AG63 AC70:AG74 D64:E65 AC64:AG65 F64:J66">
    <cfRule type="cellIs" dxfId="29" priority="48" operator="equal">
      <formula>0</formula>
    </cfRule>
  </conditionalFormatting>
  <conditionalFormatting sqref="I50">
    <cfRule type="cellIs" dxfId="28" priority="47" operator="equal">
      <formula>0</formula>
    </cfRule>
  </conditionalFormatting>
  <conditionalFormatting sqref="G59:J60">
    <cfRule type="cellIs" dxfId="27" priority="43" operator="equal">
      <formula>0</formula>
    </cfRule>
  </conditionalFormatting>
  <conditionalFormatting sqref="E61">
    <cfRule type="cellIs" dxfId="26" priority="42" operator="equal">
      <formula>0</formula>
    </cfRule>
  </conditionalFormatting>
  <conditionalFormatting sqref="E46:H46">
    <cfRule type="notContainsBlanks" dxfId="25" priority="41">
      <formula>LEN(TRIM(E46))&gt;0</formula>
    </cfRule>
  </conditionalFormatting>
  <conditionalFormatting sqref="E48:H48">
    <cfRule type="notContainsBlanks" dxfId="24" priority="40">
      <formula>LEN(TRIM(E48))&gt;0</formula>
    </cfRule>
  </conditionalFormatting>
  <conditionalFormatting sqref="G40:G41">
    <cfRule type="notContainsBlanks" dxfId="23" priority="39">
      <formula>LEN(TRIM(G40))&gt;0</formula>
    </cfRule>
  </conditionalFormatting>
  <conditionalFormatting sqref="O58:R58">
    <cfRule type="notContainsBlanks" dxfId="22" priority="38">
      <formula>LEN(TRIM(O58))&gt;0</formula>
    </cfRule>
  </conditionalFormatting>
  <conditionalFormatting sqref="D68:E68 D69 D70:E70 D71:H71 G68 G70">
    <cfRule type="notContainsBlanks" dxfId="21" priority="36">
      <formula>LEN(TRIM(D68))&gt;0</formula>
    </cfRule>
  </conditionalFormatting>
  <conditionalFormatting sqref="D34:H36">
    <cfRule type="notContainsBlanks" dxfId="20" priority="35">
      <formula>LEN(TRIM(D34))&gt;0</formula>
    </cfRule>
  </conditionalFormatting>
  <conditionalFormatting sqref="AB64:AB65">
    <cfRule type="cellIs" dxfId="19" priority="30" operator="equal">
      <formula>0</formula>
    </cfRule>
  </conditionalFormatting>
  <conditionalFormatting sqref="AB69:AB71 AB73:AB74">
    <cfRule type="cellIs" dxfId="18" priority="17" operator="equal">
      <formula>0</formula>
    </cfRule>
  </conditionalFormatting>
  <conditionalFormatting sqref="AC69:AG69">
    <cfRule type="cellIs" dxfId="17" priority="11" operator="equal">
      <formula>0</formula>
    </cfRule>
  </conditionalFormatting>
  <conditionalFormatting sqref="AB68:AG68">
    <cfRule type="cellIs" dxfId="16" priority="21" operator="equal">
      <formula>0</formula>
    </cfRule>
  </conditionalFormatting>
  <conditionalFormatting sqref="AB67:AG68">
    <cfRule type="cellIs" dxfId="15" priority="20" operator="equal">
      <formula>0</formula>
    </cfRule>
  </conditionalFormatting>
  <conditionalFormatting sqref="AG67">
    <cfRule type="cellIs" dxfId="14" priority="19" operator="equal">
      <formula>0</formula>
    </cfRule>
  </conditionalFormatting>
  <conditionalFormatting sqref="AB69:AB71 AB73:AB74">
    <cfRule type="cellIs" dxfId="13" priority="18" operator="equal">
      <formula>0</formula>
    </cfRule>
  </conditionalFormatting>
  <conditionalFormatting sqref="AB78:AB80 AB82:AB83">
    <cfRule type="cellIs" dxfId="12" priority="12" operator="equal">
      <formula>0</formula>
    </cfRule>
  </conditionalFormatting>
  <conditionalFormatting sqref="AB77:AG77">
    <cfRule type="cellIs" dxfId="11" priority="16" operator="equal">
      <formula>0</formula>
    </cfRule>
  </conditionalFormatting>
  <conditionalFormatting sqref="AB76:AG77 AC78:AG83">
    <cfRule type="cellIs" dxfId="10" priority="15" operator="equal">
      <formula>0</formula>
    </cfRule>
  </conditionalFormatting>
  <conditionalFormatting sqref="AG76">
    <cfRule type="cellIs" dxfId="9" priority="14" operator="equal">
      <formula>0</formula>
    </cfRule>
  </conditionalFormatting>
  <conditionalFormatting sqref="AB78:AB80 AB82:AB83">
    <cfRule type="cellIs" dxfId="8" priority="13" operator="equal">
      <formula>0</formula>
    </cfRule>
  </conditionalFormatting>
  <conditionalFormatting sqref="AB81">
    <cfRule type="cellIs" dxfId="7" priority="5" operator="equal">
      <formula>0</formula>
    </cfRule>
  </conditionalFormatting>
  <conditionalFormatting sqref="AB72">
    <cfRule type="cellIs" dxfId="6" priority="7" operator="equal">
      <formula>0</formula>
    </cfRule>
  </conditionalFormatting>
  <conditionalFormatting sqref="AB72">
    <cfRule type="cellIs" dxfId="5" priority="8" operator="equal">
      <formula>0</formula>
    </cfRule>
  </conditionalFormatting>
  <conditionalFormatting sqref="AB81">
    <cfRule type="cellIs" dxfId="4" priority="6" operator="equal">
      <formula>0</formula>
    </cfRule>
  </conditionalFormatting>
  <conditionalFormatting sqref="C58">
    <cfRule type="notContainsBlanks" dxfId="3" priority="4">
      <formula>LEN(TRIM(C58))&gt;0</formula>
    </cfRule>
  </conditionalFormatting>
  <conditionalFormatting sqref="C51">
    <cfRule type="cellIs" dxfId="2" priority="3" operator="greaterThan">
      <formula>0</formula>
    </cfRule>
  </conditionalFormatting>
  <conditionalFormatting sqref="H51">
    <cfRule type="cellIs" dxfId="1" priority="2" operator="greaterThan">
      <formula>0</formula>
    </cfRule>
  </conditionalFormatting>
  <conditionalFormatting sqref="H50">
    <cfRule type="cellIs" dxfId="0" priority="1" operator="greaterThan">
      <formula>1</formula>
    </cfRule>
  </conditionalFormatting>
  <hyperlinks>
    <hyperlink ref="B8" r:id="rId1" display="http://www.proteomicsresource.washington.edu/index.php"/>
  </hyperlinks>
  <pageMargins left="0.7" right="0.7" top="0.75" bottom="0.75" header="0.3" footer="0.3"/>
  <pageSetup scale="60" orientation="portrait" horizontalDpi="1200" verticalDpi="1200" r:id="rId2"/>
  <rowBreaks count="1" manualBreakCount="1">
    <brk id="42" max="16383" man="1"/>
  </rowBreaks>
  <colBreaks count="1" manualBreakCount="1">
    <brk id="12" max="72" man="1"/>
  </colBreaks>
  <drawing r:id="rId3"/>
  <legacyDrawing r:id="rId4"/>
  <mc:AlternateContent xmlns:mc="http://schemas.openxmlformats.org/markup-compatibility/2006">
    <mc:Choice Requires="x14">
      <controls>
        <mc:AlternateContent xmlns:mc="http://schemas.openxmlformats.org/markup-compatibility/2006">
          <mc:Choice Requires="x14">
            <control shapeId="1025" r:id="rId5" name="Check Box 1">
              <controlPr defaultSize="0" autoFill="0" autoLine="0" autoPict="0">
                <anchor moveWithCells="1">
                  <from>
                    <xdr:col>3</xdr:col>
                    <xdr:colOff>0</xdr:colOff>
                    <xdr:row>25</xdr:row>
                    <xdr:rowOff>57150</xdr:rowOff>
                  </from>
                  <to>
                    <xdr:col>3</xdr:col>
                    <xdr:colOff>638175</xdr:colOff>
                    <xdr:row>25</xdr:row>
                    <xdr:rowOff>266700</xdr:rowOff>
                  </to>
                </anchor>
              </controlPr>
            </control>
          </mc:Choice>
        </mc:AlternateContent>
        <mc:AlternateContent xmlns:mc="http://schemas.openxmlformats.org/markup-compatibility/2006">
          <mc:Choice Requires="x14">
            <control shapeId="1026" r:id="rId6" name="Check Box 2">
              <controlPr defaultSize="0" autoFill="0" autoLine="0" autoPict="0">
                <anchor moveWithCells="1">
                  <from>
                    <xdr:col>3</xdr:col>
                    <xdr:colOff>733425</xdr:colOff>
                    <xdr:row>25</xdr:row>
                    <xdr:rowOff>57150</xdr:rowOff>
                  </from>
                  <to>
                    <xdr:col>3</xdr:col>
                    <xdr:colOff>1371600</xdr:colOff>
                    <xdr:row>25</xdr:row>
                    <xdr:rowOff>266700</xdr:rowOff>
                  </to>
                </anchor>
              </controlPr>
            </control>
          </mc:Choice>
        </mc:AlternateContent>
        <mc:AlternateContent xmlns:mc="http://schemas.openxmlformats.org/markup-compatibility/2006">
          <mc:Choice Requires="x14">
            <control shapeId="1027" r:id="rId7" name="Check Box 3">
              <controlPr defaultSize="0" autoFill="0" autoLine="0" autoPict="0">
                <anchor moveWithCells="1">
                  <from>
                    <xdr:col>3</xdr:col>
                    <xdr:colOff>0</xdr:colOff>
                    <xdr:row>26</xdr:row>
                    <xdr:rowOff>66675</xdr:rowOff>
                  </from>
                  <to>
                    <xdr:col>3</xdr:col>
                    <xdr:colOff>638175</xdr:colOff>
                    <xdr:row>26</xdr:row>
                    <xdr:rowOff>276225</xdr:rowOff>
                  </to>
                </anchor>
              </controlPr>
            </control>
          </mc:Choice>
        </mc:AlternateContent>
        <mc:AlternateContent xmlns:mc="http://schemas.openxmlformats.org/markup-compatibility/2006">
          <mc:Choice Requires="x14">
            <control shapeId="1028" r:id="rId8" name="Check Box 4">
              <controlPr defaultSize="0" autoFill="0" autoLine="0" autoPict="0">
                <anchor moveWithCells="1">
                  <from>
                    <xdr:col>3</xdr:col>
                    <xdr:colOff>733425</xdr:colOff>
                    <xdr:row>26</xdr:row>
                    <xdr:rowOff>66675</xdr:rowOff>
                  </from>
                  <to>
                    <xdr:col>3</xdr:col>
                    <xdr:colOff>1371600</xdr:colOff>
                    <xdr:row>26</xdr:row>
                    <xdr:rowOff>276225</xdr:rowOff>
                  </to>
                </anchor>
              </controlPr>
            </control>
          </mc:Choice>
        </mc:AlternateContent>
        <mc:AlternateContent xmlns:mc="http://schemas.openxmlformats.org/markup-compatibility/2006">
          <mc:Choice Requires="x14">
            <control shapeId="1033" r:id="rId9" name="Check Box 9">
              <controlPr defaultSize="0" autoFill="0" autoLine="0" autoPict="0">
                <anchor moveWithCells="1">
                  <from>
                    <xdr:col>2</xdr:col>
                    <xdr:colOff>47625</xdr:colOff>
                    <xdr:row>64</xdr:row>
                    <xdr:rowOff>95250</xdr:rowOff>
                  </from>
                  <to>
                    <xdr:col>2</xdr:col>
                    <xdr:colOff>685800</xdr:colOff>
                    <xdr:row>65</xdr:row>
                    <xdr:rowOff>19050</xdr:rowOff>
                  </to>
                </anchor>
              </controlPr>
            </control>
          </mc:Choice>
        </mc:AlternateContent>
        <mc:AlternateContent xmlns:mc="http://schemas.openxmlformats.org/markup-compatibility/2006">
          <mc:Choice Requires="x14">
            <control shapeId="1035" r:id="rId10" name="Check Box 11">
              <controlPr defaultSize="0" autoFill="0" autoLine="0" autoPict="0">
                <anchor moveWithCells="1">
                  <from>
                    <xdr:col>3</xdr:col>
                    <xdr:colOff>200025</xdr:colOff>
                    <xdr:row>63</xdr:row>
                    <xdr:rowOff>19050</xdr:rowOff>
                  </from>
                  <to>
                    <xdr:col>3</xdr:col>
                    <xdr:colOff>933450</xdr:colOff>
                    <xdr:row>63</xdr:row>
                    <xdr:rowOff>238125</xdr:rowOff>
                  </to>
                </anchor>
              </controlPr>
            </control>
          </mc:Choice>
        </mc:AlternateContent>
        <mc:AlternateContent xmlns:mc="http://schemas.openxmlformats.org/markup-compatibility/2006">
          <mc:Choice Requires="x14">
            <control shapeId="1037" r:id="rId11" name="Check Box 13">
              <controlPr defaultSize="0" autoFill="0" autoLine="0" autoPict="0">
                <anchor moveWithCells="1">
                  <from>
                    <xdr:col>3</xdr:col>
                    <xdr:colOff>200025</xdr:colOff>
                    <xdr:row>64</xdr:row>
                    <xdr:rowOff>95250</xdr:rowOff>
                  </from>
                  <to>
                    <xdr:col>3</xdr:col>
                    <xdr:colOff>1152525</xdr:colOff>
                    <xdr:row>65</xdr:row>
                    <xdr:rowOff>28575</xdr:rowOff>
                  </to>
                </anchor>
              </controlPr>
            </control>
          </mc:Choice>
        </mc:AlternateContent>
        <mc:AlternateContent xmlns:mc="http://schemas.openxmlformats.org/markup-compatibility/2006">
          <mc:Choice Requires="x14">
            <control shapeId="1038" r:id="rId12" name="Check Box 14">
              <controlPr defaultSize="0" autoFill="0" autoLine="0" autoPict="0">
                <anchor moveWithCells="1">
                  <from>
                    <xdr:col>4</xdr:col>
                    <xdr:colOff>361950</xdr:colOff>
                    <xdr:row>63</xdr:row>
                    <xdr:rowOff>19050</xdr:rowOff>
                  </from>
                  <to>
                    <xdr:col>5</xdr:col>
                    <xdr:colOff>847725</xdr:colOff>
                    <xdr:row>63</xdr:row>
                    <xdr:rowOff>238125</xdr:rowOff>
                  </to>
                </anchor>
              </controlPr>
            </control>
          </mc:Choice>
        </mc:AlternateContent>
        <mc:AlternateContent xmlns:mc="http://schemas.openxmlformats.org/markup-compatibility/2006">
          <mc:Choice Requires="x14">
            <control shapeId="1039" r:id="rId13" name="Check Box 15">
              <controlPr defaultSize="0" autoFill="0" autoLine="0" autoPict="0">
                <anchor moveWithCells="1">
                  <from>
                    <xdr:col>7</xdr:col>
                    <xdr:colOff>123825</xdr:colOff>
                    <xdr:row>67</xdr:row>
                    <xdr:rowOff>38100</xdr:rowOff>
                  </from>
                  <to>
                    <xdr:col>7</xdr:col>
                    <xdr:colOff>990600</xdr:colOff>
                    <xdr:row>67</xdr:row>
                    <xdr:rowOff>257175</xdr:rowOff>
                  </to>
                </anchor>
              </controlPr>
            </control>
          </mc:Choice>
        </mc:AlternateContent>
        <mc:AlternateContent xmlns:mc="http://schemas.openxmlformats.org/markup-compatibility/2006">
          <mc:Choice Requires="x14">
            <control shapeId="1040" r:id="rId14" name="Check Box 16">
              <controlPr defaultSize="0" autoFill="0" autoLine="0" autoPict="0">
                <anchor moveWithCells="1">
                  <from>
                    <xdr:col>7</xdr:col>
                    <xdr:colOff>1066800</xdr:colOff>
                    <xdr:row>67</xdr:row>
                    <xdr:rowOff>38100</xdr:rowOff>
                  </from>
                  <to>
                    <xdr:col>8</xdr:col>
                    <xdr:colOff>504825</xdr:colOff>
                    <xdr:row>67</xdr:row>
                    <xdr:rowOff>257175</xdr:rowOff>
                  </to>
                </anchor>
              </controlPr>
            </control>
          </mc:Choice>
        </mc:AlternateContent>
        <mc:AlternateContent xmlns:mc="http://schemas.openxmlformats.org/markup-compatibility/2006">
          <mc:Choice Requires="x14">
            <control shapeId="1043" r:id="rId15" name="Check Box 19">
              <controlPr defaultSize="0" autoFill="0" autoLine="0" autoPict="0">
                <anchor moveWithCells="1">
                  <from>
                    <xdr:col>7</xdr:col>
                    <xdr:colOff>123825</xdr:colOff>
                    <xdr:row>68</xdr:row>
                    <xdr:rowOff>66675</xdr:rowOff>
                  </from>
                  <to>
                    <xdr:col>7</xdr:col>
                    <xdr:colOff>990600</xdr:colOff>
                    <xdr:row>69</xdr:row>
                    <xdr:rowOff>0</xdr:rowOff>
                  </to>
                </anchor>
              </controlPr>
            </control>
          </mc:Choice>
        </mc:AlternateContent>
        <mc:AlternateContent xmlns:mc="http://schemas.openxmlformats.org/markup-compatibility/2006">
          <mc:Choice Requires="x14">
            <control shapeId="1044" r:id="rId16" name="Check Box 20">
              <controlPr defaultSize="0" autoFill="0" autoLine="0" autoPict="0">
                <anchor moveWithCells="1">
                  <from>
                    <xdr:col>7</xdr:col>
                    <xdr:colOff>1066800</xdr:colOff>
                    <xdr:row>68</xdr:row>
                    <xdr:rowOff>66675</xdr:rowOff>
                  </from>
                  <to>
                    <xdr:col>8</xdr:col>
                    <xdr:colOff>504825</xdr:colOff>
                    <xdr:row>69</xdr:row>
                    <xdr:rowOff>0</xdr:rowOff>
                  </to>
                </anchor>
              </controlPr>
            </control>
          </mc:Choice>
        </mc:AlternateContent>
        <mc:AlternateContent xmlns:mc="http://schemas.openxmlformats.org/markup-compatibility/2006">
          <mc:Choice Requires="x14">
            <control shapeId="1047" r:id="rId17" name="Check Box 23">
              <controlPr defaultSize="0" autoFill="0" autoLine="0" autoPict="0">
                <anchor moveWithCells="1">
                  <from>
                    <xdr:col>4</xdr:col>
                    <xdr:colOff>123825</xdr:colOff>
                    <xdr:row>68</xdr:row>
                    <xdr:rowOff>66675</xdr:rowOff>
                  </from>
                  <to>
                    <xdr:col>5</xdr:col>
                    <xdr:colOff>200025</xdr:colOff>
                    <xdr:row>69</xdr:row>
                    <xdr:rowOff>0</xdr:rowOff>
                  </to>
                </anchor>
              </controlPr>
            </control>
          </mc:Choice>
        </mc:AlternateContent>
        <mc:AlternateContent xmlns:mc="http://schemas.openxmlformats.org/markup-compatibility/2006">
          <mc:Choice Requires="x14">
            <control shapeId="1048" r:id="rId18" name="Check Box 24">
              <controlPr defaultSize="0" autoFill="0" autoLine="0" autoPict="0">
                <anchor moveWithCells="1">
                  <from>
                    <xdr:col>5</xdr:col>
                    <xdr:colOff>390525</xdr:colOff>
                    <xdr:row>68</xdr:row>
                    <xdr:rowOff>66675</xdr:rowOff>
                  </from>
                  <to>
                    <xdr:col>5</xdr:col>
                    <xdr:colOff>847725</xdr:colOff>
                    <xdr:row>69</xdr:row>
                    <xdr:rowOff>0</xdr:rowOff>
                  </to>
                </anchor>
              </controlPr>
            </control>
          </mc:Choice>
        </mc:AlternateContent>
        <mc:AlternateContent xmlns:mc="http://schemas.openxmlformats.org/markup-compatibility/2006">
          <mc:Choice Requires="x14">
            <control shapeId="1049" r:id="rId19" name="Check Box 25">
              <controlPr defaultSize="0" autoFill="0" autoLine="0" autoPict="0">
                <anchor moveWithCells="1">
                  <from>
                    <xdr:col>5</xdr:col>
                    <xdr:colOff>942975</xdr:colOff>
                    <xdr:row>68</xdr:row>
                    <xdr:rowOff>66675</xdr:rowOff>
                  </from>
                  <to>
                    <xdr:col>5</xdr:col>
                    <xdr:colOff>1400175</xdr:colOff>
                    <xdr:row>69</xdr:row>
                    <xdr:rowOff>0</xdr:rowOff>
                  </to>
                </anchor>
              </controlPr>
            </control>
          </mc:Choice>
        </mc:AlternateContent>
        <mc:AlternateContent xmlns:mc="http://schemas.openxmlformats.org/markup-compatibility/2006">
          <mc:Choice Requires="x14">
            <control shapeId="1057" r:id="rId20" name="Check Box 33">
              <controlPr defaultSize="0" autoFill="0" autoLine="0" autoPict="0">
                <anchor moveWithCells="1">
                  <from>
                    <xdr:col>3</xdr:col>
                    <xdr:colOff>0</xdr:colOff>
                    <xdr:row>74</xdr:row>
                    <xdr:rowOff>85725</xdr:rowOff>
                  </from>
                  <to>
                    <xdr:col>3</xdr:col>
                    <xdr:colOff>638175</xdr:colOff>
                    <xdr:row>75</xdr:row>
                    <xdr:rowOff>9525</xdr:rowOff>
                  </to>
                </anchor>
              </controlPr>
            </control>
          </mc:Choice>
        </mc:AlternateContent>
        <mc:AlternateContent xmlns:mc="http://schemas.openxmlformats.org/markup-compatibility/2006">
          <mc:Choice Requires="x14">
            <control shapeId="1058" r:id="rId21" name="Check Box 34">
              <controlPr defaultSize="0" autoFill="0" autoLine="0" autoPict="0">
                <anchor moveWithCells="1">
                  <from>
                    <xdr:col>3</xdr:col>
                    <xdr:colOff>733425</xdr:colOff>
                    <xdr:row>74</xdr:row>
                    <xdr:rowOff>85725</xdr:rowOff>
                  </from>
                  <to>
                    <xdr:col>3</xdr:col>
                    <xdr:colOff>1371600</xdr:colOff>
                    <xdr:row>75</xdr:row>
                    <xdr:rowOff>9525</xdr:rowOff>
                  </to>
                </anchor>
              </controlPr>
            </control>
          </mc:Choice>
        </mc:AlternateContent>
        <mc:AlternateContent xmlns:mc="http://schemas.openxmlformats.org/markup-compatibility/2006">
          <mc:Choice Requires="x14">
            <control shapeId="1059" r:id="rId22" name="Check Box 35">
              <controlPr defaultSize="0" autoFill="0" autoLine="0" autoPict="0">
                <anchor moveWithCells="1">
                  <from>
                    <xdr:col>0</xdr:col>
                    <xdr:colOff>171450</xdr:colOff>
                    <xdr:row>78</xdr:row>
                    <xdr:rowOff>95250</xdr:rowOff>
                  </from>
                  <to>
                    <xdr:col>1</xdr:col>
                    <xdr:colOff>895350</xdr:colOff>
                    <xdr:row>79</xdr:row>
                    <xdr:rowOff>28575</xdr:rowOff>
                  </to>
                </anchor>
              </controlPr>
            </control>
          </mc:Choice>
        </mc:AlternateContent>
        <mc:AlternateContent xmlns:mc="http://schemas.openxmlformats.org/markup-compatibility/2006">
          <mc:Choice Requires="x14">
            <control shapeId="1060" r:id="rId23" name="Check Box 36">
              <controlPr defaultSize="0" autoFill="0" autoLine="0" autoPict="0">
                <anchor moveWithCells="1">
                  <from>
                    <xdr:col>1</xdr:col>
                    <xdr:colOff>1009650</xdr:colOff>
                    <xdr:row>78</xdr:row>
                    <xdr:rowOff>95250</xdr:rowOff>
                  </from>
                  <to>
                    <xdr:col>3</xdr:col>
                    <xdr:colOff>247650</xdr:colOff>
                    <xdr:row>79</xdr:row>
                    <xdr:rowOff>28575</xdr:rowOff>
                  </to>
                </anchor>
              </controlPr>
            </control>
          </mc:Choice>
        </mc:AlternateContent>
        <mc:AlternateContent xmlns:mc="http://schemas.openxmlformats.org/markup-compatibility/2006">
          <mc:Choice Requires="x14">
            <control shapeId="1061" r:id="rId24" name="Check Box 37">
              <controlPr defaultSize="0" autoFill="0" autoLine="0" autoPict="0">
                <anchor moveWithCells="1">
                  <from>
                    <xdr:col>3</xdr:col>
                    <xdr:colOff>809625</xdr:colOff>
                    <xdr:row>78</xdr:row>
                    <xdr:rowOff>95250</xdr:rowOff>
                  </from>
                  <to>
                    <xdr:col>5</xdr:col>
                    <xdr:colOff>1285875</xdr:colOff>
                    <xdr:row>79</xdr:row>
                    <xdr:rowOff>28575</xdr:rowOff>
                  </to>
                </anchor>
              </controlPr>
            </control>
          </mc:Choice>
        </mc:AlternateContent>
        <mc:AlternateContent xmlns:mc="http://schemas.openxmlformats.org/markup-compatibility/2006">
          <mc:Choice Requires="x14">
            <control shapeId="1064" r:id="rId25" name="Check Box 40">
              <controlPr defaultSize="0" autoFill="0" autoLine="0" autoPict="0">
                <anchor moveWithCells="1">
                  <from>
                    <xdr:col>2</xdr:col>
                    <xdr:colOff>1133475</xdr:colOff>
                    <xdr:row>32</xdr:row>
                    <xdr:rowOff>57150</xdr:rowOff>
                  </from>
                  <to>
                    <xdr:col>3</xdr:col>
                    <xdr:colOff>628650</xdr:colOff>
                    <xdr:row>32</xdr:row>
                    <xdr:rowOff>276225</xdr:rowOff>
                  </to>
                </anchor>
              </controlPr>
            </control>
          </mc:Choice>
        </mc:AlternateContent>
        <mc:AlternateContent xmlns:mc="http://schemas.openxmlformats.org/markup-compatibility/2006">
          <mc:Choice Requires="x14">
            <control shapeId="1065" r:id="rId26" name="Check Box 41">
              <controlPr defaultSize="0" autoFill="0" autoLine="0" autoPict="0">
                <anchor moveWithCells="1">
                  <from>
                    <xdr:col>3</xdr:col>
                    <xdr:colOff>723900</xdr:colOff>
                    <xdr:row>32</xdr:row>
                    <xdr:rowOff>57150</xdr:rowOff>
                  </from>
                  <to>
                    <xdr:col>3</xdr:col>
                    <xdr:colOff>1181100</xdr:colOff>
                    <xdr:row>32</xdr:row>
                    <xdr:rowOff>276225</xdr:rowOff>
                  </to>
                </anchor>
              </controlPr>
            </control>
          </mc:Choice>
        </mc:AlternateContent>
        <mc:AlternateContent xmlns:mc="http://schemas.openxmlformats.org/markup-compatibility/2006">
          <mc:Choice Requires="x14">
            <control shapeId="1067" r:id="rId27" name="Check Box 43">
              <controlPr defaultSize="0" autoFill="0" autoLine="0" autoPict="0">
                <anchor moveWithCells="1">
                  <from>
                    <xdr:col>3</xdr:col>
                    <xdr:colOff>1266825</xdr:colOff>
                    <xdr:row>32</xdr:row>
                    <xdr:rowOff>57150</xdr:rowOff>
                  </from>
                  <to>
                    <xdr:col>5</xdr:col>
                    <xdr:colOff>95250</xdr:colOff>
                    <xdr:row>32</xdr:row>
                    <xdr:rowOff>276225</xdr:rowOff>
                  </to>
                </anchor>
              </controlPr>
            </control>
          </mc:Choice>
        </mc:AlternateContent>
        <mc:AlternateContent xmlns:mc="http://schemas.openxmlformats.org/markup-compatibility/2006">
          <mc:Choice Requires="x14">
            <control shapeId="1068" r:id="rId28" name="Check Box 44">
              <controlPr defaultSize="0" autoFill="0" autoLine="0" autoPict="0">
                <anchor moveWithCells="1">
                  <from>
                    <xdr:col>5</xdr:col>
                    <xdr:colOff>285750</xdr:colOff>
                    <xdr:row>32</xdr:row>
                    <xdr:rowOff>57150</xdr:rowOff>
                  </from>
                  <to>
                    <xdr:col>6</xdr:col>
                    <xdr:colOff>428625</xdr:colOff>
                    <xdr:row>32</xdr:row>
                    <xdr:rowOff>276225</xdr:rowOff>
                  </to>
                </anchor>
              </controlPr>
            </control>
          </mc:Choice>
        </mc:AlternateContent>
        <mc:AlternateContent xmlns:mc="http://schemas.openxmlformats.org/markup-compatibility/2006">
          <mc:Choice Requires="x14">
            <control shapeId="1071" r:id="rId29" name="Check Box 47">
              <controlPr defaultSize="0" autoFill="0" autoLine="0" autoPict="0">
                <anchor moveWithCells="1">
                  <from>
                    <xdr:col>4</xdr:col>
                    <xdr:colOff>361950</xdr:colOff>
                    <xdr:row>64</xdr:row>
                    <xdr:rowOff>95250</xdr:rowOff>
                  </from>
                  <to>
                    <xdr:col>5</xdr:col>
                    <xdr:colOff>847725</xdr:colOff>
                    <xdr:row>65</xdr:row>
                    <xdr:rowOff>28575</xdr:rowOff>
                  </to>
                </anchor>
              </controlPr>
            </control>
          </mc:Choice>
        </mc:AlternateContent>
        <mc:AlternateContent xmlns:mc="http://schemas.openxmlformats.org/markup-compatibility/2006">
          <mc:Choice Requires="x14">
            <control shapeId="1072" r:id="rId30" name="Check Box 48">
              <controlPr defaultSize="0" autoFill="0" autoLine="0" autoPict="0">
                <anchor moveWithCells="1">
                  <from>
                    <xdr:col>2</xdr:col>
                    <xdr:colOff>47625</xdr:colOff>
                    <xdr:row>63</xdr:row>
                    <xdr:rowOff>19050</xdr:rowOff>
                  </from>
                  <to>
                    <xdr:col>2</xdr:col>
                    <xdr:colOff>685800</xdr:colOff>
                    <xdr:row>63</xdr:row>
                    <xdr:rowOff>228600</xdr:rowOff>
                  </to>
                </anchor>
              </controlPr>
            </control>
          </mc:Choice>
        </mc:AlternateContent>
        <mc:AlternateContent xmlns:mc="http://schemas.openxmlformats.org/markup-compatibility/2006">
          <mc:Choice Requires="x14">
            <control shapeId="1073" r:id="rId31" name="Check Box 49">
              <controlPr defaultSize="0" autoFill="0" autoLine="0" autoPict="0">
                <anchor moveWithCells="1">
                  <from>
                    <xdr:col>0</xdr:col>
                    <xdr:colOff>171450</xdr:colOff>
                    <xdr:row>79</xdr:row>
                    <xdr:rowOff>95250</xdr:rowOff>
                  </from>
                  <to>
                    <xdr:col>1</xdr:col>
                    <xdr:colOff>981075</xdr:colOff>
                    <xdr:row>80</xdr:row>
                    <xdr:rowOff>28575</xdr:rowOff>
                  </to>
                </anchor>
              </controlPr>
            </control>
          </mc:Choice>
        </mc:AlternateContent>
        <mc:AlternateContent xmlns:mc="http://schemas.openxmlformats.org/markup-compatibility/2006">
          <mc:Choice Requires="x14">
            <control shapeId="1074" r:id="rId32" name="Check Box 50">
              <controlPr defaultSize="0" autoFill="0" autoLine="0" autoPict="0">
                <anchor moveWithCells="1">
                  <from>
                    <xdr:col>0</xdr:col>
                    <xdr:colOff>171450</xdr:colOff>
                    <xdr:row>82</xdr:row>
                    <xdr:rowOff>57150</xdr:rowOff>
                  </from>
                  <to>
                    <xdr:col>1</xdr:col>
                    <xdr:colOff>981075</xdr:colOff>
                    <xdr:row>82</xdr:row>
                    <xdr:rowOff>276225</xdr:rowOff>
                  </to>
                </anchor>
              </controlPr>
            </control>
          </mc:Choice>
        </mc:AlternateContent>
        <mc:AlternateContent xmlns:mc="http://schemas.openxmlformats.org/markup-compatibility/2006">
          <mc:Choice Requires="x14">
            <control shapeId="1075" r:id="rId33" name="Check Box 51">
              <controlPr defaultSize="0" autoFill="0" autoLine="0" autoPict="0">
                <anchor moveWithCells="1">
                  <from>
                    <xdr:col>0</xdr:col>
                    <xdr:colOff>171450</xdr:colOff>
                    <xdr:row>80</xdr:row>
                    <xdr:rowOff>95250</xdr:rowOff>
                  </from>
                  <to>
                    <xdr:col>1</xdr:col>
                    <xdr:colOff>619125</xdr:colOff>
                    <xdr:row>81</xdr:row>
                    <xdr:rowOff>19050</xdr:rowOff>
                  </to>
                </anchor>
              </controlPr>
            </control>
          </mc:Choice>
        </mc:AlternateContent>
        <mc:AlternateContent xmlns:mc="http://schemas.openxmlformats.org/markup-compatibility/2006">
          <mc:Choice Requires="x14">
            <control shapeId="1076" r:id="rId34" name="Check Box 52">
              <controlPr defaultSize="0" autoFill="0" autoLine="0" autoPict="0">
                <anchor moveWithCells="1">
                  <from>
                    <xdr:col>1</xdr:col>
                    <xdr:colOff>714375</xdr:colOff>
                    <xdr:row>80</xdr:row>
                    <xdr:rowOff>85725</xdr:rowOff>
                  </from>
                  <to>
                    <xdr:col>1</xdr:col>
                    <xdr:colOff>1171575</xdr:colOff>
                    <xdr:row>81</xdr:row>
                    <xdr:rowOff>19050</xdr:rowOff>
                  </to>
                </anchor>
              </controlPr>
            </control>
          </mc:Choice>
        </mc:AlternateContent>
        <mc:AlternateContent xmlns:mc="http://schemas.openxmlformats.org/markup-compatibility/2006">
          <mc:Choice Requires="x14">
            <control shapeId="1077" r:id="rId35" name="Check Box 53">
              <controlPr defaultSize="0" autoFill="0" autoLine="0" autoPict="0">
                <anchor moveWithCells="1">
                  <from>
                    <xdr:col>1</xdr:col>
                    <xdr:colOff>1257300</xdr:colOff>
                    <xdr:row>80</xdr:row>
                    <xdr:rowOff>95250</xdr:rowOff>
                  </from>
                  <to>
                    <xdr:col>1</xdr:col>
                    <xdr:colOff>1895475</xdr:colOff>
                    <xdr:row>81</xdr:row>
                    <xdr:rowOff>19050</xdr:rowOff>
                  </to>
                </anchor>
              </controlPr>
            </control>
          </mc:Choice>
        </mc:AlternateContent>
        <mc:AlternateContent xmlns:mc="http://schemas.openxmlformats.org/markup-compatibility/2006">
          <mc:Choice Requires="x14">
            <control shapeId="1078" r:id="rId36" name="Check Box 54">
              <controlPr defaultSize="0" autoFill="0" autoLine="0" autoPict="0">
                <anchor moveWithCells="1">
                  <from>
                    <xdr:col>5</xdr:col>
                    <xdr:colOff>304800</xdr:colOff>
                    <xdr:row>52</xdr:row>
                    <xdr:rowOff>28575</xdr:rowOff>
                  </from>
                  <to>
                    <xdr:col>5</xdr:col>
                    <xdr:colOff>590550</xdr:colOff>
                    <xdr:row>52</xdr:row>
                    <xdr:rowOff>247650</xdr:rowOff>
                  </to>
                </anchor>
              </controlPr>
            </control>
          </mc:Choice>
        </mc:AlternateContent>
        <mc:AlternateContent xmlns:mc="http://schemas.openxmlformats.org/markup-compatibility/2006">
          <mc:Choice Requires="x14">
            <control shapeId="1079" r:id="rId37" name="Check Box 55">
              <controlPr defaultSize="0" autoFill="0" autoLine="0" autoPict="0">
                <anchor moveWithCells="1">
                  <from>
                    <xdr:col>6</xdr:col>
                    <xdr:colOff>76200</xdr:colOff>
                    <xdr:row>52</xdr:row>
                    <xdr:rowOff>28575</xdr:rowOff>
                  </from>
                  <to>
                    <xdr:col>6</xdr:col>
                    <xdr:colOff>361950</xdr:colOff>
                    <xdr:row>52</xdr:row>
                    <xdr:rowOff>247650</xdr:rowOff>
                  </to>
                </anchor>
              </controlPr>
            </control>
          </mc:Choice>
        </mc:AlternateContent>
        <mc:AlternateContent xmlns:mc="http://schemas.openxmlformats.org/markup-compatibility/2006">
          <mc:Choice Requires="x14">
            <control shapeId="1080" r:id="rId38" name="Check Box 56">
              <controlPr defaultSize="0" autoFill="0" autoLine="0" autoPict="0">
                <anchor moveWithCells="1">
                  <from>
                    <xdr:col>7</xdr:col>
                    <xdr:colOff>314325</xdr:colOff>
                    <xdr:row>52</xdr:row>
                    <xdr:rowOff>28575</xdr:rowOff>
                  </from>
                  <to>
                    <xdr:col>7</xdr:col>
                    <xdr:colOff>600075</xdr:colOff>
                    <xdr:row>52</xdr:row>
                    <xdr:rowOff>247650</xdr:rowOff>
                  </to>
                </anchor>
              </controlPr>
            </control>
          </mc:Choice>
        </mc:AlternateContent>
        <mc:AlternateContent xmlns:mc="http://schemas.openxmlformats.org/markup-compatibility/2006">
          <mc:Choice Requires="x14">
            <control shapeId="1081" r:id="rId39" name="Check Box 57">
              <controlPr defaultSize="0" autoFill="0" autoLine="0" autoPict="0">
                <anchor moveWithCells="1">
                  <from>
                    <xdr:col>7</xdr:col>
                    <xdr:colOff>1419225</xdr:colOff>
                    <xdr:row>52</xdr:row>
                    <xdr:rowOff>28575</xdr:rowOff>
                  </from>
                  <to>
                    <xdr:col>8</xdr:col>
                    <xdr:colOff>276225</xdr:colOff>
                    <xdr:row>52</xdr:row>
                    <xdr:rowOff>247650</xdr:rowOff>
                  </to>
                </anchor>
              </controlPr>
            </control>
          </mc:Choice>
        </mc:AlternateContent>
        <mc:AlternateContent xmlns:mc="http://schemas.openxmlformats.org/markup-compatibility/2006">
          <mc:Choice Requires="x14">
            <control shapeId="1082" r:id="rId40" name="Check Box 58">
              <controlPr defaultSize="0" autoFill="0" autoLine="0" autoPict="0">
                <anchor moveWithCells="1">
                  <from>
                    <xdr:col>9</xdr:col>
                    <xdr:colOff>0</xdr:colOff>
                    <xdr:row>52</xdr:row>
                    <xdr:rowOff>28575</xdr:rowOff>
                  </from>
                  <to>
                    <xdr:col>9</xdr:col>
                    <xdr:colOff>285750</xdr:colOff>
                    <xdr:row>52</xdr:row>
                    <xdr:rowOff>247650</xdr:rowOff>
                  </to>
                </anchor>
              </controlPr>
            </control>
          </mc:Choice>
        </mc:AlternateContent>
        <mc:AlternateContent xmlns:mc="http://schemas.openxmlformats.org/markup-compatibility/2006">
          <mc:Choice Requires="x14">
            <control shapeId="1084" r:id="rId41" name="Check Box 60">
              <controlPr defaultSize="0" autoFill="0" autoLine="0" autoPict="0">
                <anchor moveWithCells="1">
                  <from>
                    <xdr:col>3</xdr:col>
                    <xdr:colOff>0</xdr:colOff>
                    <xdr:row>31</xdr:row>
                    <xdr:rowOff>38100</xdr:rowOff>
                  </from>
                  <to>
                    <xdr:col>3</xdr:col>
                    <xdr:colOff>638175</xdr:colOff>
                    <xdr:row>31</xdr:row>
                    <xdr:rowOff>257175</xdr:rowOff>
                  </to>
                </anchor>
              </controlPr>
            </control>
          </mc:Choice>
        </mc:AlternateContent>
        <mc:AlternateContent xmlns:mc="http://schemas.openxmlformats.org/markup-compatibility/2006">
          <mc:Choice Requires="x14">
            <control shapeId="1085" r:id="rId42" name="Check Box 61">
              <controlPr defaultSize="0" autoFill="0" autoLine="0" autoPict="0">
                <anchor moveWithCells="1">
                  <from>
                    <xdr:col>3</xdr:col>
                    <xdr:colOff>723900</xdr:colOff>
                    <xdr:row>31</xdr:row>
                    <xdr:rowOff>38100</xdr:rowOff>
                  </from>
                  <to>
                    <xdr:col>3</xdr:col>
                    <xdr:colOff>1362075</xdr:colOff>
                    <xdr:row>31</xdr:row>
                    <xdr:rowOff>257175</xdr:rowOff>
                  </to>
                </anchor>
              </controlPr>
            </control>
          </mc:Choice>
        </mc:AlternateContent>
        <mc:AlternateContent xmlns:mc="http://schemas.openxmlformats.org/markup-compatibility/2006">
          <mc:Choice Requires="x14">
            <control shapeId="1086" r:id="rId43" name="Check Box 62">
              <controlPr defaultSize="0" autoFill="0" autoLine="0" autoPict="0">
                <anchor moveWithCells="1">
                  <from>
                    <xdr:col>2</xdr:col>
                    <xdr:colOff>933450</xdr:colOff>
                    <xdr:row>14</xdr:row>
                    <xdr:rowOff>76200</xdr:rowOff>
                  </from>
                  <to>
                    <xdr:col>3</xdr:col>
                    <xdr:colOff>428625</xdr:colOff>
                    <xdr:row>15</xdr:row>
                    <xdr:rowOff>0</xdr:rowOff>
                  </to>
                </anchor>
              </controlPr>
            </control>
          </mc:Choice>
        </mc:AlternateContent>
        <mc:AlternateContent xmlns:mc="http://schemas.openxmlformats.org/markup-compatibility/2006">
          <mc:Choice Requires="x14">
            <control shapeId="1087" r:id="rId44" name="Check Box 63">
              <controlPr defaultSize="0" autoFill="0" autoLine="0" autoPict="0">
                <anchor moveWithCells="1">
                  <from>
                    <xdr:col>3</xdr:col>
                    <xdr:colOff>523875</xdr:colOff>
                    <xdr:row>14</xdr:row>
                    <xdr:rowOff>76200</xdr:rowOff>
                  </from>
                  <to>
                    <xdr:col>3</xdr:col>
                    <xdr:colOff>1162050</xdr:colOff>
                    <xdr:row>15</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2"/>
  <sheetViews>
    <sheetView workbookViewId="0">
      <pane ySplit="13" topLeftCell="A14" activePane="bottomLeft" state="frozen"/>
      <selection pane="bottomLeft" activeCell="C42" sqref="C42"/>
    </sheetView>
  </sheetViews>
  <sheetFormatPr defaultColWidth="9.140625" defaultRowHeight="15" x14ac:dyDescent="0.25"/>
  <cols>
    <col min="1" max="1" width="9.140625" style="94"/>
    <col min="2" max="2" width="12.42578125" style="94" customWidth="1"/>
    <col min="3" max="3" width="32.5703125" style="94" customWidth="1"/>
    <col min="4" max="4" width="9.140625" style="94"/>
    <col min="5" max="11" width="11.7109375" style="94" customWidth="1"/>
    <col min="12" max="12" width="54.140625" style="94" customWidth="1"/>
    <col min="13" max="13" width="9.140625" style="96"/>
    <col min="14" max="14" width="9.85546875" style="96" bestFit="1" customWidth="1"/>
    <col min="15" max="15" width="9.5703125" style="96" bestFit="1" customWidth="1"/>
    <col min="16" max="16" width="9.85546875" style="96" bestFit="1" customWidth="1"/>
    <col min="17" max="17" width="9.85546875" style="96" customWidth="1"/>
    <col min="18" max="18" width="9.85546875" style="96" bestFit="1" customWidth="1"/>
    <col min="19" max="19" width="9.28515625" style="96" bestFit="1" customWidth="1"/>
    <col min="20" max="20" width="9.85546875" style="96" bestFit="1" customWidth="1"/>
    <col min="21" max="21" width="9.140625" style="96"/>
    <col min="22" max="25" width="8.28515625" style="94" customWidth="1"/>
    <col min="26" max="16384" width="9.140625" style="94"/>
  </cols>
  <sheetData>
    <row r="1" spans="2:21" s="90" customFormat="1" ht="18.75" x14ac:dyDescent="0.3">
      <c r="B1" s="91" t="s">
        <v>295</v>
      </c>
      <c r="G1" s="92" t="s">
        <v>296</v>
      </c>
      <c r="H1" s="92"/>
      <c r="M1" s="93" t="s">
        <v>218</v>
      </c>
      <c r="N1" s="93"/>
      <c r="O1" s="93"/>
      <c r="P1" s="93"/>
      <c r="Q1" s="93"/>
      <c r="R1" s="93"/>
      <c r="S1" s="93"/>
      <c r="T1" s="93"/>
      <c r="U1" s="93"/>
    </row>
    <row r="2" spans="2:21" ht="15.75" x14ac:dyDescent="0.25">
      <c r="M2" s="95" t="s">
        <v>219</v>
      </c>
    </row>
    <row r="3" spans="2:21" ht="15.75" x14ac:dyDescent="0.25">
      <c r="M3" s="95" t="s">
        <v>220</v>
      </c>
    </row>
    <row r="4" spans="2:21" ht="15.75" x14ac:dyDescent="0.25">
      <c r="M4" s="95" t="s">
        <v>221</v>
      </c>
    </row>
    <row r="5" spans="2:21" ht="15.75" x14ac:dyDescent="0.25">
      <c r="M5" s="95" t="s">
        <v>222</v>
      </c>
    </row>
    <row r="6" spans="2:21" ht="15.75" x14ac:dyDescent="0.25">
      <c r="M6" s="95" t="s">
        <v>297</v>
      </c>
      <c r="N6" s="95" t="s">
        <v>298</v>
      </c>
    </row>
    <row r="7" spans="2:21" ht="15.75" x14ac:dyDescent="0.25">
      <c r="M7" s="95" t="s">
        <v>223</v>
      </c>
    </row>
    <row r="8" spans="2:21" ht="15.75" x14ac:dyDescent="0.25">
      <c r="M8" s="95" t="s">
        <v>224</v>
      </c>
    </row>
    <row r="10" spans="2:21" ht="16.5" x14ac:dyDescent="0.3">
      <c r="B10" s="100" t="s">
        <v>226</v>
      </c>
      <c r="C10" s="101"/>
      <c r="D10" s="101"/>
      <c r="E10" s="101"/>
      <c r="F10" s="101"/>
      <c r="G10" s="101"/>
      <c r="H10" s="101"/>
      <c r="I10" s="101"/>
      <c r="M10" s="99" t="s">
        <v>225</v>
      </c>
    </row>
    <row r="11" spans="2:21" ht="16.5" x14ac:dyDescent="0.3">
      <c r="B11" s="226" t="str">
        <f>B16</f>
        <v>UW Internal Rates Without Labor</v>
      </c>
      <c r="C11" s="101"/>
      <c r="D11" s="103" t="s">
        <v>228</v>
      </c>
      <c r="E11" s="227" t="str">
        <f>B46</f>
        <v>UW Internal Rates With Additional Labor</v>
      </c>
      <c r="F11" s="227"/>
      <c r="G11" s="227"/>
      <c r="H11" s="227"/>
      <c r="I11" s="227"/>
      <c r="M11" s="228" t="s">
        <v>227</v>
      </c>
    </row>
    <row r="12" spans="2:21" ht="16.5" x14ac:dyDescent="0.3">
      <c r="C12" s="101"/>
      <c r="D12" s="103" t="s">
        <v>228</v>
      </c>
      <c r="E12" s="227" t="str">
        <f>B76</f>
        <v>External Billing Rates - Non Profit With Additional Labor</v>
      </c>
      <c r="F12" s="227"/>
      <c r="G12" s="227"/>
      <c r="H12" s="227"/>
      <c r="I12" s="227"/>
      <c r="M12" s="104" t="s">
        <v>229</v>
      </c>
    </row>
    <row r="13" spans="2:21" ht="16.5" x14ac:dyDescent="0.3">
      <c r="C13" s="101"/>
      <c r="D13" s="103" t="s">
        <v>228</v>
      </c>
      <c r="E13" s="227" t="str">
        <f>B106</f>
        <v>External Billing Rates - Commercial With Additional Labor</v>
      </c>
      <c r="F13" s="227"/>
      <c r="G13" s="227"/>
      <c r="H13" s="227"/>
      <c r="I13" s="227"/>
      <c r="N13" s="105" t="str">
        <f>E18</f>
        <v>TSQA</v>
      </c>
      <c r="O13" s="105" t="str">
        <f>F18</f>
        <v>TSQV</v>
      </c>
      <c r="P13" s="105" t="str">
        <f>G18</f>
        <v>OT1</v>
      </c>
      <c r="Q13" s="105"/>
      <c r="R13" s="105" t="str">
        <f>I18</f>
        <v>QE +</v>
      </c>
      <c r="S13" s="105" t="str">
        <f>J18</f>
        <v>Fusion</v>
      </c>
      <c r="T13" s="105" t="str">
        <f>K18</f>
        <v>Lumos</v>
      </c>
    </row>
    <row r="14" spans="2:21" ht="16.5" x14ac:dyDescent="0.3">
      <c r="B14" s="101"/>
      <c r="C14" s="101"/>
      <c r="D14" s="101"/>
      <c r="E14" s="101"/>
      <c r="F14" s="101"/>
      <c r="G14" s="101"/>
      <c r="H14" s="101"/>
      <c r="M14" s="94"/>
    </row>
    <row r="15" spans="2:21" x14ac:dyDescent="0.25">
      <c r="M15" s="94"/>
    </row>
    <row r="16" spans="2:21" ht="18" x14ac:dyDescent="0.25">
      <c r="B16" s="132" t="s">
        <v>230</v>
      </c>
      <c r="C16" s="157"/>
      <c r="D16" s="157"/>
      <c r="E16" s="157"/>
      <c r="F16" s="157"/>
      <c r="G16" s="157"/>
      <c r="H16" s="157"/>
      <c r="I16" s="157"/>
      <c r="J16" s="157"/>
      <c r="K16" s="229"/>
      <c r="M16" s="136" t="str">
        <f>B16</f>
        <v>UW Internal Rates Without Labor</v>
      </c>
      <c r="N16" s="137"/>
      <c r="O16" s="137"/>
      <c r="P16" s="137"/>
      <c r="Q16" s="137"/>
      <c r="R16" s="137"/>
      <c r="S16" s="137"/>
      <c r="T16" s="137"/>
    </row>
    <row r="17" spans="1:20" x14ac:dyDescent="0.25">
      <c r="B17" s="138"/>
      <c r="C17" s="141"/>
      <c r="D17" s="140" t="s">
        <v>231</v>
      </c>
      <c r="E17" s="141" t="s">
        <v>232</v>
      </c>
      <c r="F17" s="141"/>
      <c r="G17" s="141"/>
      <c r="H17" s="141"/>
      <c r="I17" s="141"/>
      <c r="J17" s="141"/>
      <c r="K17" s="230"/>
      <c r="M17" s="144"/>
      <c r="N17" s="144" t="str">
        <f>E18</f>
        <v>TSQA</v>
      </c>
      <c r="O17" s="144" t="str">
        <f>F18</f>
        <v>TSQV</v>
      </c>
      <c r="P17" s="144" t="str">
        <f>G18</f>
        <v>OT1</v>
      </c>
      <c r="Q17" s="144" t="s">
        <v>299</v>
      </c>
      <c r="R17" s="144" t="str">
        <f>I18</f>
        <v>QE +</v>
      </c>
      <c r="S17" s="144" t="str">
        <f>J18</f>
        <v>Fusion</v>
      </c>
      <c r="T17" s="144" t="str">
        <f>K18</f>
        <v>Lumos</v>
      </c>
    </row>
    <row r="18" spans="1:20" x14ac:dyDescent="0.25">
      <c r="B18" s="158" t="s">
        <v>233</v>
      </c>
      <c r="C18" s="159" t="s">
        <v>234</v>
      </c>
      <c r="D18" s="160" t="s">
        <v>235</v>
      </c>
      <c r="E18" s="160" t="s">
        <v>236</v>
      </c>
      <c r="F18" s="160" t="s">
        <v>237</v>
      </c>
      <c r="G18" s="160" t="s">
        <v>238</v>
      </c>
      <c r="H18" s="160" t="s">
        <v>299</v>
      </c>
      <c r="I18" s="160" t="s">
        <v>239</v>
      </c>
      <c r="J18" s="160" t="s">
        <v>240</v>
      </c>
      <c r="K18" s="161" t="s">
        <v>241</v>
      </c>
      <c r="M18" s="144" t="s">
        <v>242</v>
      </c>
      <c r="N18" s="144" t="s">
        <v>243</v>
      </c>
      <c r="O18" s="144" t="s">
        <v>243</v>
      </c>
      <c r="P18" s="144" t="s">
        <v>243</v>
      </c>
      <c r="Q18" s="144" t="s">
        <v>243</v>
      </c>
      <c r="R18" s="144" t="s">
        <v>243</v>
      </c>
      <c r="S18" s="144" t="s">
        <v>243</v>
      </c>
      <c r="T18" s="144" t="s">
        <v>243</v>
      </c>
    </row>
    <row r="19" spans="1:20" x14ac:dyDescent="0.25">
      <c r="B19" s="106"/>
      <c r="C19" s="107"/>
      <c r="D19" s="108"/>
      <c r="E19" s="108"/>
      <c r="F19" s="108"/>
      <c r="G19" s="108"/>
      <c r="H19" s="108"/>
      <c r="I19" s="108"/>
      <c r="J19" s="109"/>
      <c r="K19" s="109"/>
      <c r="M19" s="110">
        <v>1</v>
      </c>
      <c r="N19" s="130">
        <f>$M19*E$20</f>
        <v>3.75</v>
      </c>
      <c r="O19" s="130">
        <f t="shared" ref="O19:T34" si="0">$M19*F$20</f>
        <v>8</v>
      </c>
      <c r="P19" s="130">
        <f t="shared" si="0"/>
        <v>8</v>
      </c>
      <c r="Q19" s="130">
        <f t="shared" si="0"/>
        <v>11.25</v>
      </c>
      <c r="R19" s="130">
        <f t="shared" si="0"/>
        <v>13.5</v>
      </c>
      <c r="S19" s="130">
        <f t="shared" si="0"/>
        <v>13.5</v>
      </c>
      <c r="T19" s="130">
        <f t="shared" si="0"/>
        <v>13.5</v>
      </c>
    </row>
    <row r="20" spans="1:20" x14ac:dyDescent="0.25">
      <c r="B20" s="111" t="s">
        <v>244</v>
      </c>
      <c r="C20" s="164" t="s">
        <v>245</v>
      </c>
      <c r="D20" s="112">
        <v>1</v>
      </c>
      <c r="E20" s="113">
        <v>3.75</v>
      </c>
      <c r="F20" s="113">
        <v>8</v>
      </c>
      <c r="G20" s="113">
        <v>8</v>
      </c>
      <c r="H20" s="113">
        <v>11.25</v>
      </c>
      <c r="I20" s="113">
        <v>13.5</v>
      </c>
      <c r="J20" s="113">
        <v>13.5</v>
      </c>
      <c r="K20" s="113">
        <v>13.5</v>
      </c>
      <c r="M20" s="110">
        <v>2</v>
      </c>
      <c r="N20" s="130">
        <f t="shared" ref="N20:T35" si="1">$M20*E$20</f>
        <v>7.5</v>
      </c>
      <c r="O20" s="130">
        <f t="shared" si="0"/>
        <v>16</v>
      </c>
      <c r="P20" s="130">
        <f t="shared" si="0"/>
        <v>16</v>
      </c>
      <c r="Q20" s="130">
        <f t="shared" si="0"/>
        <v>22.5</v>
      </c>
      <c r="R20" s="130">
        <f t="shared" si="0"/>
        <v>27</v>
      </c>
      <c r="S20" s="130">
        <f t="shared" si="0"/>
        <v>27</v>
      </c>
      <c r="T20" s="130">
        <f t="shared" si="0"/>
        <v>27</v>
      </c>
    </row>
    <row r="21" spans="1:20" x14ac:dyDescent="0.25">
      <c r="B21" s="111" t="s">
        <v>246</v>
      </c>
      <c r="C21" s="164" t="s">
        <v>290</v>
      </c>
      <c r="D21" s="112">
        <v>4</v>
      </c>
      <c r="E21" s="113">
        <f>$D21*E$20</f>
        <v>15</v>
      </c>
      <c r="F21" s="113">
        <f t="shared" ref="F21:K24" si="2">$D21*F$20</f>
        <v>32</v>
      </c>
      <c r="G21" s="113">
        <f t="shared" si="2"/>
        <v>32</v>
      </c>
      <c r="H21" s="113">
        <f t="shared" si="2"/>
        <v>45</v>
      </c>
      <c r="I21" s="113">
        <f t="shared" si="2"/>
        <v>54</v>
      </c>
      <c r="J21" s="113">
        <f t="shared" si="2"/>
        <v>54</v>
      </c>
      <c r="K21" s="113">
        <f t="shared" si="2"/>
        <v>54</v>
      </c>
      <c r="M21" s="110">
        <v>3</v>
      </c>
      <c r="N21" s="130">
        <f t="shared" si="1"/>
        <v>11.25</v>
      </c>
      <c r="O21" s="130">
        <f t="shared" si="0"/>
        <v>24</v>
      </c>
      <c r="P21" s="130">
        <f t="shared" si="0"/>
        <v>24</v>
      </c>
      <c r="Q21" s="130">
        <f t="shared" si="0"/>
        <v>33.75</v>
      </c>
      <c r="R21" s="130">
        <f t="shared" si="0"/>
        <v>40.5</v>
      </c>
      <c r="S21" s="130">
        <f t="shared" si="0"/>
        <v>40.5</v>
      </c>
      <c r="T21" s="130">
        <f t="shared" si="0"/>
        <v>40.5</v>
      </c>
    </row>
    <row r="22" spans="1:20" x14ac:dyDescent="0.25">
      <c r="B22" s="111" t="s">
        <v>247</v>
      </c>
      <c r="C22" s="164" t="s">
        <v>291</v>
      </c>
      <c r="D22" s="112">
        <v>8</v>
      </c>
      <c r="E22" s="113">
        <f>$D22*E$20</f>
        <v>30</v>
      </c>
      <c r="F22" s="113">
        <f t="shared" si="2"/>
        <v>64</v>
      </c>
      <c r="G22" s="113">
        <f t="shared" si="2"/>
        <v>64</v>
      </c>
      <c r="H22" s="113">
        <f t="shared" si="2"/>
        <v>90</v>
      </c>
      <c r="I22" s="113">
        <f t="shared" si="2"/>
        <v>108</v>
      </c>
      <c r="J22" s="113">
        <f t="shared" si="2"/>
        <v>108</v>
      </c>
      <c r="K22" s="113">
        <f t="shared" si="2"/>
        <v>108</v>
      </c>
      <c r="M22" s="144">
        <v>4</v>
      </c>
      <c r="N22" s="153">
        <f t="shared" si="1"/>
        <v>15</v>
      </c>
      <c r="O22" s="153">
        <f t="shared" si="0"/>
        <v>32</v>
      </c>
      <c r="P22" s="153">
        <f t="shared" si="0"/>
        <v>32</v>
      </c>
      <c r="Q22" s="153">
        <f t="shared" si="0"/>
        <v>45</v>
      </c>
      <c r="R22" s="153">
        <f t="shared" si="0"/>
        <v>54</v>
      </c>
      <c r="S22" s="153">
        <f t="shared" si="0"/>
        <v>54</v>
      </c>
      <c r="T22" s="153">
        <f t="shared" si="0"/>
        <v>54</v>
      </c>
    </row>
    <row r="23" spans="1:20" x14ac:dyDescent="0.25">
      <c r="B23" s="111" t="s">
        <v>300</v>
      </c>
      <c r="C23" s="164" t="s">
        <v>301</v>
      </c>
      <c r="D23" s="112">
        <v>20</v>
      </c>
      <c r="E23" s="113">
        <f>$D23*E$20</f>
        <v>75</v>
      </c>
      <c r="F23" s="113">
        <f t="shared" si="2"/>
        <v>160</v>
      </c>
      <c r="G23" s="113">
        <f t="shared" si="2"/>
        <v>160</v>
      </c>
      <c r="H23" s="113">
        <f t="shared" si="2"/>
        <v>225</v>
      </c>
      <c r="I23" s="113">
        <f t="shared" si="2"/>
        <v>270</v>
      </c>
      <c r="J23" s="113">
        <f t="shared" si="2"/>
        <v>270</v>
      </c>
      <c r="K23" s="113">
        <f t="shared" si="2"/>
        <v>270</v>
      </c>
      <c r="M23" s="110">
        <v>5</v>
      </c>
      <c r="N23" s="130">
        <f t="shared" si="1"/>
        <v>18.75</v>
      </c>
      <c r="O23" s="130">
        <f t="shared" si="0"/>
        <v>40</v>
      </c>
      <c r="P23" s="130">
        <f t="shared" si="0"/>
        <v>40</v>
      </c>
      <c r="Q23" s="130">
        <f t="shared" si="0"/>
        <v>56.25</v>
      </c>
      <c r="R23" s="130">
        <f t="shared" si="0"/>
        <v>67.5</v>
      </c>
      <c r="S23" s="130">
        <f t="shared" si="0"/>
        <v>67.5</v>
      </c>
      <c r="T23" s="130">
        <f t="shared" si="0"/>
        <v>67.5</v>
      </c>
    </row>
    <row r="24" spans="1:20" x14ac:dyDescent="0.25">
      <c r="B24" s="115" t="s">
        <v>248</v>
      </c>
      <c r="C24" s="231" t="s">
        <v>292</v>
      </c>
      <c r="D24" s="115">
        <v>24</v>
      </c>
      <c r="E24" s="113">
        <f>$D24*E$20</f>
        <v>90</v>
      </c>
      <c r="F24" s="113">
        <f t="shared" si="2"/>
        <v>192</v>
      </c>
      <c r="G24" s="113">
        <f t="shared" si="2"/>
        <v>192</v>
      </c>
      <c r="H24" s="113">
        <f t="shared" si="2"/>
        <v>270</v>
      </c>
      <c r="I24" s="113">
        <f t="shared" si="2"/>
        <v>324</v>
      </c>
      <c r="J24" s="113">
        <f t="shared" si="2"/>
        <v>324</v>
      </c>
      <c r="K24" s="113">
        <f t="shared" si="2"/>
        <v>324</v>
      </c>
      <c r="M24" s="110">
        <v>6</v>
      </c>
      <c r="N24" s="130">
        <f t="shared" si="1"/>
        <v>22.5</v>
      </c>
      <c r="O24" s="130">
        <f t="shared" si="0"/>
        <v>48</v>
      </c>
      <c r="P24" s="130">
        <f t="shared" si="0"/>
        <v>48</v>
      </c>
      <c r="Q24" s="130">
        <f t="shared" si="0"/>
        <v>67.5</v>
      </c>
      <c r="R24" s="130">
        <f t="shared" si="0"/>
        <v>81</v>
      </c>
      <c r="S24" s="130">
        <f t="shared" si="0"/>
        <v>81</v>
      </c>
      <c r="T24" s="130">
        <f t="shared" si="0"/>
        <v>81</v>
      </c>
    </row>
    <row r="25" spans="1:20" x14ac:dyDescent="0.25">
      <c r="B25" s="116"/>
      <c r="C25" s="117"/>
      <c r="D25" s="116"/>
      <c r="E25" s="118"/>
      <c r="F25" s="118"/>
      <c r="G25" s="118"/>
      <c r="H25" s="118"/>
      <c r="I25" s="118"/>
      <c r="J25" s="118"/>
      <c r="K25" s="118"/>
      <c r="M25" s="110">
        <v>7</v>
      </c>
      <c r="N25" s="130">
        <f t="shared" si="1"/>
        <v>26.25</v>
      </c>
      <c r="O25" s="130">
        <f t="shared" si="0"/>
        <v>56</v>
      </c>
      <c r="P25" s="130">
        <f t="shared" si="0"/>
        <v>56</v>
      </c>
      <c r="Q25" s="130">
        <f t="shared" si="0"/>
        <v>78.75</v>
      </c>
      <c r="R25" s="130">
        <f t="shared" si="0"/>
        <v>94.5</v>
      </c>
      <c r="S25" s="130">
        <f t="shared" si="0"/>
        <v>94.5</v>
      </c>
      <c r="T25" s="130">
        <f t="shared" si="0"/>
        <v>94.5</v>
      </c>
    </row>
    <row r="26" spans="1:20" ht="15.75" x14ac:dyDescent="0.25">
      <c r="C26" s="119" t="s">
        <v>249</v>
      </c>
      <c r="D26" s="120">
        <v>3</v>
      </c>
      <c r="E26" s="118"/>
      <c r="F26" s="118"/>
      <c r="G26" s="121"/>
      <c r="H26" s="121"/>
      <c r="I26" s="118"/>
      <c r="J26" s="118"/>
      <c r="K26" s="118"/>
      <c r="M26" s="144">
        <v>8</v>
      </c>
      <c r="N26" s="153">
        <f t="shared" si="1"/>
        <v>30</v>
      </c>
      <c r="O26" s="153">
        <f t="shared" si="0"/>
        <v>64</v>
      </c>
      <c r="P26" s="153">
        <f t="shared" si="0"/>
        <v>64</v>
      </c>
      <c r="Q26" s="153">
        <f t="shared" si="0"/>
        <v>90</v>
      </c>
      <c r="R26" s="153">
        <f t="shared" si="0"/>
        <v>108</v>
      </c>
      <c r="S26" s="153">
        <f t="shared" si="0"/>
        <v>108</v>
      </c>
      <c r="T26" s="153">
        <f t="shared" si="0"/>
        <v>108</v>
      </c>
    </row>
    <row r="27" spans="1:20" x14ac:dyDescent="0.25">
      <c r="C27" s="232" t="s">
        <v>250</v>
      </c>
      <c r="D27" s="233">
        <f>ROUNDDOWN(D26/24,0)</f>
        <v>0</v>
      </c>
      <c r="E27" s="234">
        <f t="shared" ref="E27:K27" si="3">(ROUNDDOWN($D26/24,0))*E24</f>
        <v>0</v>
      </c>
      <c r="F27" s="234">
        <f t="shared" si="3"/>
        <v>0</v>
      </c>
      <c r="G27" s="234">
        <f t="shared" si="3"/>
        <v>0</v>
      </c>
      <c r="H27" s="234">
        <f t="shared" si="3"/>
        <v>0</v>
      </c>
      <c r="I27" s="234">
        <f t="shared" si="3"/>
        <v>0</v>
      </c>
      <c r="J27" s="234">
        <f t="shared" si="3"/>
        <v>0</v>
      </c>
      <c r="K27" s="235">
        <f t="shared" si="3"/>
        <v>0</v>
      </c>
      <c r="M27" s="110">
        <v>9</v>
      </c>
      <c r="N27" s="130">
        <f t="shared" si="1"/>
        <v>33.75</v>
      </c>
      <c r="O27" s="130">
        <f t="shared" si="0"/>
        <v>72</v>
      </c>
      <c r="P27" s="130">
        <f t="shared" si="0"/>
        <v>72</v>
      </c>
      <c r="Q27" s="130">
        <f t="shared" si="0"/>
        <v>101.25</v>
      </c>
      <c r="R27" s="130">
        <f t="shared" si="0"/>
        <v>121.5</v>
      </c>
      <c r="S27" s="130">
        <f t="shared" si="0"/>
        <v>121.5</v>
      </c>
      <c r="T27" s="130">
        <f t="shared" si="0"/>
        <v>121.5</v>
      </c>
    </row>
    <row r="28" spans="1:20" x14ac:dyDescent="0.25">
      <c r="C28" s="236" t="s">
        <v>251</v>
      </c>
      <c r="D28" s="237">
        <f>D26-(ROUNDDOWN(D26/24,0)*24)</f>
        <v>3</v>
      </c>
      <c r="E28" s="238">
        <f t="shared" ref="E28:K28" si="4">IF($D28=$M19,N19,0)+IF($D28=$M20,N20,0)+IF($D28=$M21,N21,0)+IF($D28=$M22,N22,0)+IF($D28=$M23,N23,0)+IF($D28=$M24,N24,0)+IF($D28=$M25,N25,0)+IF($D28=$M26,N26,0)+IF($D28=$M27,N27,0)+IF($D28=$M28,N28,0)+IF($D28=$M29,N29,0)+IF($D28=$M30,N30,0)+IF($D28=$M31,N31,0)+IF($D28=$M32,N32,0)+IF($D28=$M33,N33,0)+IF($D28=$M34,N34,0)+IF($D28=$M35,N35,0)+IF($D28=$M36,N36,0)+IF($D28=$M37,N37,0)+IF($D28=$M38,N38,0)+IF($D28=$M39,N39,0)+IF($D28=$M40,N40,0)+IF($D28=$M41,N41,0)</f>
        <v>11.25</v>
      </c>
      <c r="F28" s="238">
        <f t="shared" si="4"/>
        <v>24</v>
      </c>
      <c r="G28" s="238">
        <f t="shared" si="4"/>
        <v>24</v>
      </c>
      <c r="H28" s="238">
        <f t="shared" si="4"/>
        <v>33.75</v>
      </c>
      <c r="I28" s="238">
        <f t="shared" si="4"/>
        <v>40.5</v>
      </c>
      <c r="J28" s="238">
        <f t="shared" si="4"/>
        <v>40.5</v>
      </c>
      <c r="K28" s="239">
        <f t="shared" si="4"/>
        <v>40.5</v>
      </c>
      <c r="M28" s="110">
        <v>10</v>
      </c>
      <c r="N28" s="130">
        <f t="shared" si="1"/>
        <v>37.5</v>
      </c>
      <c r="O28" s="130">
        <f t="shared" si="0"/>
        <v>80</v>
      </c>
      <c r="P28" s="130">
        <f t="shared" si="0"/>
        <v>80</v>
      </c>
      <c r="Q28" s="130">
        <f t="shared" si="0"/>
        <v>112.5</v>
      </c>
      <c r="R28" s="130">
        <f t="shared" si="0"/>
        <v>135</v>
      </c>
      <c r="S28" s="130">
        <f t="shared" si="0"/>
        <v>135</v>
      </c>
      <c r="T28" s="130">
        <f t="shared" si="0"/>
        <v>135</v>
      </c>
    </row>
    <row r="29" spans="1:20" x14ac:dyDescent="0.25">
      <c r="C29" s="240" t="s">
        <v>302</v>
      </c>
      <c r="D29" s="241"/>
      <c r="E29" s="242">
        <f t="shared" ref="E29:K29" si="5">E27+E28</f>
        <v>11.25</v>
      </c>
      <c r="F29" s="242">
        <f t="shared" si="5"/>
        <v>24</v>
      </c>
      <c r="G29" s="242">
        <f t="shared" si="5"/>
        <v>24</v>
      </c>
      <c r="H29" s="242">
        <f t="shared" si="5"/>
        <v>33.75</v>
      </c>
      <c r="I29" s="242">
        <f t="shared" si="5"/>
        <v>40.5</v>
      </c>
      <c r="J29" s="242">
        <f t="shared" si="5"/>
        <v>40.5</v>
      </c>
      <c r="K29" s="242">
        <f t="shared" si="5"/>
        <v>40.5</v>
      </c>
      <c r="M29" s="110">
        <v>11</v>
      </c>
      <c r="N29" s="130">
        <f t="shared" si="1"/>
        <v>41.25</v>
      </c>
      <c r="O29" s="130">
        <f t="shared" si="0"/>
        <v>88</v>
      </c>
      <c r="P29" s="130">
        <f t="shared" si="0"/>
        <v>88</v>
      </c>
      <c r="Q29" s="130">
        <f t="shared" si="0"/>
        <v>123.75</v>
      </c>
      <c r="R29" s="130">
        <f t="shared" si="0"/>
        <v>148.5</v>
      </c>
      <c r="S29" s="130">
        <f t="shared" si="0"/>
        <v>148.5</v>
      </c>
      <c r="T29" s="130">
        <f t="shared" si="0"/>
        <v>148.5</v>
      </c>
    </row>
    <row r="30" spans="1:20" x14ac:dyDescent="0.25">
      <c r="C30" s="243" t="s">
        <v>303</v>
      </c>
      <c r="D30" s="244"/>
      <c r="E30" s="122">
        <v>25</v>
      </c>
      <c r="F30" s="122">
        <v>25</v>
      </c>
      <c r="G30" s="122">
        <v>25</v>
      </c>
      <c r="H30" s="122">
        <v>25</v>
      </c>
      <c r="I30" s="122">
        <v>25</v>
      </c>
      <c r="J30" s="122">
        <v>25</v>
      </c>
      <c r="K30" s="122">
        <v>25</v>
      </c>
      <c r="M30" s="110">
        <v>12</v>
      </c>
      <c r="N30" s="130">
        <f t="shared" si="1"/>
        <v>45</v>
      </c>
      <c r="O30" s="130">
        <f t="shared" si="0"/>
        <v>96</v>
      </c>
      <c r="P30" s="130">
        <f t="shared" si="0"/>
        <v>96</v>
      </c>
      <c r="Q30" s="130">
        <f t="shared" si="0"/>
        <v>135</v>
      </c>
      <c r="R30" s="130">
        <f t="shared" si="0"/>
        <v>162</v>
      </c>
      <c r="S30" s="130">
        <f t="shared" si="0"/>
        <v>162</v>
      </c>
      <c r="T30" s="130">
        <f t="shared" si="0"/>
        <v>162</v>
      </c>
    </row>
    <row r="31" spans="1:20" ht="16.5" thickBot="1" x14ac:dyDescent="0.3">
      <c r="C31" s="245" t="s">
        <v>304</v>
      </c>
      <c r="D31" s="246"/>
      <c r="E31" s="247">
        <f>E30+E29</f>
        <v>36.25</v>
      </c>
      <c r="F31" s="247">
        <f t="shared" ref="F31:K31" si="6">F30+F29</f>
        <v>49</v>
      </c>
      <c r="G31" s="247">
        <f t="shared" si="6"/>
        <v>49</v>
      </c>
      <c r="H31" s="247">
        <f t="shared" si="6"/>
        <v>58.75</v>
      </c>
      <c r="I31" s="247">
        <f t="shared" si="6"/>
        <v>65.5</v>
      </c>
      <c r="J31" s="247">
        <f t="shared" si="6"/>
        <v>65.5</v>
      </c>
      <c r="K31" s="247">
        <f t="shared" si="6"/>
        <v>65.5</v>
      </c>
      <c r="M31" s="110">
        <v>13</v>
      </c>
      <c r="N31" s="130">
        <f t="shared" si="1"/>
        <v>48.75</v>
      </c>
      <c r="O31" s="130">
        <f t="shared" si="0"/>
        <v>104</v>
      </c>
      <c r="P31" s="130">
        <f t="shared" si="0"/>
        <v>104</v>
      </c>
      <c r="Q31" s="130">
        <f t="shared" si="0"/>
        <v>146.25</v>
      </c>
      <c r="R31" s="130">
        <f t="shared" si="0"/>
        <v>175.5</v>
      </c>
      <c r="S31" s="130">
        <f t="shared" si="0"/>
        <v>175.5</v>
      </c>
      <c r="T31" s="130">
        <f t="shared" si="0"/>
        <v>175.5</v>
      </c>
    </row>
    <row r="32" spans="1:20" ht="15.75" thickTop="1" x14ac:dyDescent="0.25">
      <c r="A32" s="123"/>
      <c r="B32" s="123"/>
      <c r="C32" s="123"/>
      <c r="D32" s="116"/>
      <c r="E32" s="124"/>
      <c r="F32" s="123"/>
      <c r="G32" s="124"/>
      <c r="H32" s="124"/>
      <c r="I32" s="124"/>
      <c r="J32" s="124"/>
      <c r="K32" s="124"/>
      <c r="L32" s="123"/>
      <c r="M32" s="110">
        <v>14</v>
      </c>
      <c r="N32" s="130">
        <f t="shared" si="1"/>
        <v>52.5</v>
      </c>
      <c r="O32" s="130">
        <f t="shared" si="0"/>
        <v>112</v>
      </c>
      <c r="P32" s="130">
        <f t="shared" si="0"/>
        <v>112</v>
      </c>
      <c r="Q32" s="130">
        <f t="shared" si="0"/>
        <v>157.5</v>
      </c>
      <c r="R32" s="130">
        <f t="shared" si="0"/>
        <v>189</v>
      </c>
      <c r="S32" s="130">
        <f t="shared" si="0"/>
        <v>189</v>
      </c>
      <c r="T32" s="130">
        <f t="shared" si="0"/>
        <v>189</v>
      </c>
    </row>
    <row r="33" spans="1:20" ht="15" customHeight="1" x14ac:dyDescent="0.25">
      <c r="A33" s="123"/>
      <c r="B33" s="219" t="s">
        <v>293</v>
      </c>
      <c r="C33" s="219"/>
      <c r="D33" s="219"/>
      <c r="E33" s="218">
        <f>(E31/100)*10</f>
        <v>3.625</v>
      </c>
      <c r="F33" s="218">
        <f>(F31/100)*10</f>
        <v>4.9000000000000004</v>
      </c>
      <c r="G33" s="218">
        <f t="shared" ref="G33:K33" si="7">(G31/100)*10</f>
        <v>4.9000000000000004</v>
      </c>
      <c r="H33" s="218">
        <f t="shared" si="7"/>
        <v>5.875</v>
      </c>
      <c r="I33" s="218">
        <f t="shared" si="7"/>
        <v>6.5500000000000007</v>
      </c>
      <c r="J33" s="218">
        <f t="shared" si="7"/>
        <v>6.5500000000000007</v>
      </c>
      <c r="K33" s="218">
        <f t="shared" si="7"/>
        <v>6.5500000000000007</v>
      </c>
      <c r="L33" s="123"/>
      <c r="M33" s="110">
        <v>15</v>
      </c>
      <c r="N33" s="130">
        <f t="shared" si="1"/>
        <v>56.25</v>
      </c>
      <c r="O33" s="130">
        <f t="shared" si="0"/>
        <v>120</v>
      </c>
      <c r="P33" s="130">
        <f t="shared" si="0"/>
        <v>120</v>
      </c>
      <c r="Q33" s="130">
        <f t="shared" si="0"/>
        <v>168.75</v>
      </c>
      <c r="R33" s="130">
        <f t="shared" si="0"/>
        <v>202.5</v>
      </c>
      <c r="S33" s="130">
        <f t="shared" si="0"/>
        <v>202.5</v>
      </c>
      <c r="T33" s="130">
        <f t="shared" si="0"/>
        <v>202.5</v>
      </c>
    </row>
    <row r="34" spans="1:20" x14ac:dyDescent="0.25">
      <c r="A34" s="123"/>
      <c r="B34" s="219"/>
      <c r="C34" s="219"/>
      <c r="D34" s="219"/>
      <c r="E34" s="218"/>
      <c r="F34" s="218"/>
      <c r="G34" s="218"/>
      <c r="H34" s="218"/>
      <c r="I34" s="218"/>
      <c r="J34" s="218"/>
      <c r="K34" s="218"/>
      <c r="L34" s="123"/>
      <c r="M34" s="110">
        <v>16</v>
      </c>
      <c r="N34" s="130">
        <f t="shared" si="1"/>
        <v>60</v>
      </c>
      <c r="O34" s="130">
        <f t="shared" si="0"/>
        <v>128</v>
      </c>
      <c r="P34" s="130">
        <f t="shared" si="0"/>
        <v>128</v>
      </c>
      <c r="Q34" s="130">
        <f t="shared" si="0"/>
        <v>180</v>
      </c>
      <c r="R34" s="130">
        <f t="shared" si="0"/>
        <v>216</v>
      </c>
      <c r="S34" s="130">
        <f t="shared" si="0"/>
        <v>216</v>
      </c>
      <c r="T34" s="130">
        <f t="shared" si="0"/>
        <v>216</v>
      </c>
    </row>
    <row r="35" spans="1:20" x14ac:dyDescent="0.25">
      <c r="A35" s="123"/>
      <c r="B35" s="219" t="s">
        <v>294</v>
      </c>
      <c r="C35" s="219"/>
      <c r="D35" s="219"/>
      <c r="E35" s="218">
        <f>(E31/100)*90</f>
        <v>32.625</v>
      </c>
      <c r="F35" s="218">
        <f t="shared" ref="F35:K35" si="8">(F31/100)*90</f>
        <v>44.1</v>
      </c>
      <c r="G35" s="218">
        <f t="shared" si="8"/>
        <v>44.1</v>
      </c>
      <c r="H35" s="218">
        <f t="shared" si="8"/>
        <v>52.875</v>
      </c>
      <c r="I35" s="218">
        <f t="shared" si="8"/>
        <v>58.95</v>
      </c>
      <c r="J35" s="218">
        <f t="shared" si="8"/>
        <v>58.95</v>
      </c>
      <c r="K35" s="218">
        <f t="shared" si="8"/>
        <v>58.95</v>
      </c>
      <c r="L35" s="123"/>
      <c r="M35" s="110">
        <v>17</v>
      </c>
      <c r="N35" s="130">
        <f t="shared" si="1"/>
        <v>63.75</v>
      </c>
      <c r="O35" s="130">
        <f t="shared" si="1"/>
        <v>136</v>
      </c>
      <c r="P35" s="130">
        <f t="shared" si="1"/>
        <v>136</v>
      </c>
      <c r="Q35" s="130">
        <f t="shared" si="1"/>
        <v>191.25</v>
      </c>
      <c r="R35" s="130">
        <f t="shared" si="1"/>
        <v>229.5</v>
      </c>
      <c r="S35" s="130">
        <f t="shared" si="1"/>
        <v>229.5</v>
      </c>
      <c r="T35" s="130">
        <f t="shared" si="1"/>
        <v>229.5</v>
      </c>
    </row>
    <row r="36" spans="1:20" x14ac:dyDescent="0.25">
      <c r="A36" s="123"/>
      <c r="B36" s="219"/>
      <c r="C36" s="219"/>
      <c r="D36" s="219"/>
      <c r="E36" s="218"/>
      <c r="F36" s="218"/>
      <c r="G36" s="218"/>
      <c r="H36" s="218"/>
      <c r="I36" s="218"/>
      <c r="J36" s="218"/>
      <c r="K36" s="218"/>
      <c r="L36" s="123"/>
      <c r="M36" s="110">
        <v>18</v>
      </c>
      <c r="N36" s="130">
        <f t="shared" ref="N36:T42" si="9">$M36*E$20</f>
        <v>67.5</v>
      </c>
      <c r="O36" s="130">
        <f t="shared" si="9"/>
        <v>144</v>
      </c>
      <c r="P36" s="130">
        <f t="shared" si="9"/>
        <v>144</v>
      </c>
      <c r="Q36" s="130">
        <f t="shared" si="9"/>
        <v>202.5</v>
      </c>
      <c r="R36" s="130">
        <f t="shared" si="9"/>
        <v>243</v>
      </c>
      <c r="S36" s="130">
        <f t="shared" si="9"/>
        <v>243</v>
      </c>
      <c r="T36" s="130">
        <f t="shared" si="9"/>
        <v>243</v>
      </c>
    </row>
    <row r="37" spans="1:20" x14ac:dyDescent="0.25">
      <c r="A37" s="123"/>
      <c r="B37" s="123"/>
      <c r="C37" s="123"/>
      <c r="D37" s="116"/>
      <c r="E37" s="116"/>
      <c r="F37" s="116"/>
      <c r="G37" s="124"/>
      <c r="H37" s="124"/>
      <c r="I37" s="124"/>
      <c r="J37" s="124"/>
      <c r="K37" s="124"/>
      <c r="L37" s="123"/>
      <c r="M37" s="110">
        <v>19</v>
      </c>
      <c r="N37" s="130">
        <f t="shared" si="9"/>
        <v>71.25</v>
      </c>
      <c r="O37" s="130">
        <f t="shared" si="9"/>
        <v>152</v>
      </c>
      <c r="P37" s="130">
        <f t="shared" si="9"/>
        <v>152</v>
      </c>
      <c r="Q37" s="130">
        <f t="shared" si="9"/>
        <v>213.75</v>
      </c>
      <c r="R37" s="130">
        <f t="shared" si="9"/>
        <v>256.5</v>
      </c>
      <c r="S37" s="130">
        <f t="shared" si="9"/>
        <v>256.5</v>
      </c>
      <c r="T37" s="130">
        <f t="shared" si="9"/>
        <v>256.5</v>
      </c>
    </row>
    <row r="38" spans="1:20" x14ac:dyDescent="0.25">
      <c r="A38" s="123"/>
      <c r="B38" s="123"/>
      <c r="C38" s="123"/>
      <c r="D38" s="116"/>
      <c r="E38" s="116"/>
      <c r="F38" s="116"/>
      <c r="G38" s="124"/>
      <c r="H38" s="124"/>
      <c r="I38" s="124"/>
      <c r="J38" s="124"/>
      <c r="K38" s="124"/>
      <c r="L38" s="123"/>
      <c r="M38" s="144">
        <v>20</v>
      </c>
      <c r="N38" s="153">
        <f t="shared" si="9"/>
        <v>75</v>
      </c>
      <c r="O38" s="153">
        <f t="shared" si="9"/>
        <v>160</v>
      </c>
      <c r="P38" s="153">
        <f t="shared" si="9"/>
        <v>160</v>
      </c>
      <c r="Q38" s="153">
        <f t="shared" si="9"/>
        <v>225</v>
      </c>
      <c r="R38" s="153">
        <f t="shared" si="9"/>
        <v>270</v>
      </c>
      <c r="S38" s="153">
        <f t="shared" si="9"/>
        <v>270</v>
      </c>
      <c r="T38" s="153">
        <f t="shared" si="9"/>
        <v>270</v>
      </c>
    </row>
    <row r="39" spans="1:20" x14ac:dyDescent="0.25">
      <c r="A39" s="123"/>
      <c r="B39" s="123"/>
      <c r="C39" s="123"/>
      <c r="D39" s="116"/>
      <c r="E39" s="124"/>
      <c r="F39" s="124"/>
      <c r="G39" s="124"/>
      <c r="H39" s="124"/>
      <c r="I39" s="124"/>
      <c r="J39" s="124"/>
      <c r="K39" s="124"/>
      <c r="L39" s="123"/>
      <c r="M39" s="110">
        <v>21</v>
      </c>
      <c r="N39" s="130">
        <f t="shared" si="9"/>
        <v>78.75</v>
      </c>
      <c r="O39" s="130">
        <f t="shared" si="9"/>
        <v>168</v>
      </c>
      <c r="P39" s="130">
        <f t="shared" si="9"/>
        <v>168</v>
      </c>
      <c r="Q39" s="130">
        <f t="shared" si="9"/>
        <v>236.25</v>
      </c>
      <c r="R39" s="130">
        <f t="shared" si="9"/>
        <v>283.5</v>
      </c>
      <c r="S39" s="130">
        <f t="shared" si="9"/>
        <v>283.5</v>
      </c>
      <c r="T39" s="130">
        <f t="shared" si="9"/>
        <v>283.5</v>
      </c>
    </row>
    <row r="40" spans="1:20" x14ac:dyDescent="0.25">
      <c r="D40" s="116"/>
      <c r="E40" s="124"/>
      <c r="F40" s="124"/>
      <c r="G40" s="124"/>
      <c r="H40" s="124"/>
      <c r="I40" s="124"/>
      <c r="J40" s="124"/>
      <c r="K40" s="124"/>
      <c r="M40" s="110">
        <v>22</v>
      </c>
      <c r="N40" s="130">
        <f t="shared" si="9"/>
        <v>82.5</v>
      </c>
      <c r="O40" s="130">
        <f t="shared" si="9"/>
        <v>176</v>
      </c>
      <c r="P40" s="130">
        <f t="shared" si="9"/>
        <v>176</v>
      </c>
      <c r="Q40" s="130">
        <f t="shared" si="9"/>
        <v>247.5</v>
      </c>
      <c r="R40" s="130">
        <f t="shared" si="9"/>
        <v>297</v>
      </c>
      <c r="S40" s="130">
        <f t="shared" si="9"/>
        <v>297</v>
      </c>
      <c r="T40" s="130">
        <f t="shared" si="9"/>
        <v>297</v>
      </c>
    </row>
    <row r="41" spans="1:20" x14ac:dyDescent="0.25">
      <c r="D41" s="116"/>
      <c r="E41" s="124"/>
      <c r="F41" s="124"/>
      <c r="G41" s="124"/>
      <c r="H41" s="124"/>
      <c r="I41" s="124"/>
      <c r="J41" s="124"/>
      <c r="K41" s="124"/>
      <c r="M41" s="110">
        <v>23</v>
      </c>
      <c r="N41" s="130">
        <f t="shared" si="9"/>
        <v>86.25</v>
      </c>
      <c r="O41" s="130">
        <f t="shared" si="9"/>
        <v>184</v>
      </c>
      <c r="P41" s="130">
        <f t="shared" si="9"/>
        <v>184</v>
      </c>
      <c r="Q41" s="130">
        <f t="shared" si="9"/>
        <v>258.75</v>
      </c>
      <c r="R41" s="130">
        <f t="shared" si="9"/>
        <v>310.5</v>
      </c>
      <c r="S41" s="130">
        <f t="shared" si="9"/>
        <v>310.5</v>
      </c>
      <c r="T41" s="130">
        <f t="shared" si="9"/>
        <v>310.5</v>
      </c>
    </row>
    <row r="42" spans="1:20" x14ac:dyDescent="0.25">
      <c r="D42" s="116"/>
      <c r="E42" s="124"/>
      <c r="F42" s="124"/>
      <c r="G42" s="124"/>
      <c r="H42" s="124"/>
      <c r="I42" s="124"/>
      <c r="J42" s="124"/>
      <c r="K42" s="124"/>
      <c r="M42" s="144">
        <v>24</v>
      </c>
      <c r="N42" s="153">
        <f t="shared" si="9"/>
        <v>90</v>
      </c>
      <c r="O42" s="153">
        <f t="shared" si="9"/>
        <v>192</v>
      </c>
      <c r="P42" s="153">
        <f t="shared" si="9"/>
        <v>192</v>
      </c>
      <c r="Q42" s="153">
        <f t="shared" si="9"/>
        <v>270</v>
      </c>
      <c r="R42" s="153">
        <f t="shared" si="9"/>
        <v>324</v>
      </c>
      <c r="S42" s="153">
        <f t="shared" si="9"/>
        <v>324</v>
      </c>
      <c r="T42" s="153">
        <f t="shared" si="9"/>
        <v>324</v>
      </c>
    </row>
    <row r="43" spans="1:20" x14ac:dyDescent="0.25">
      <c r="D43" s="116"/>
      <c r="E43" s="124"/>
      <c r="F43" s="124"/>
      <c r="G43" s="124"/>
      <c r="H43" s="124"/>
      <c r="I43" s="124"/>
      <c r="J43" s="124"/>
      <c r="K43" s="124"/>
      <c r="M43" s="94"/>
      <c r="N43" s="94"/>
      <c r="O43" s="94"/>
      <c r="P43" s="94"/>
      <c r="Q43" s="94"/>
      <c r="R43" s="94"/>
      <c r="S43" s="94"/>
      <c r="T43" s="94"/>
    </row>
    <row r="44" spans="1:20" x14ac:dyDescent="0.25">
      <c r="D44" s="116"/>
      <c r="E44" s="124"/>
      <c r="F44" s="124"/>
      <c r="G44" s="124"/>
      <c r="H44" s="124"/>
      <c r="I44" s="124"/>
      <c r="J44" s="124"/>
      <c r="K44" s="124"/>
      <c r="M44" s="94"/>
      <c r="N44" s="94"/>
      <c r="O44" s="94"/>
      <c r="P44" s="94"/>
      <c r="Q44" s="94"/>
      <c r="R44" s="94"/>
      <c r="S44" s="94"/>
      <c r="T44" s="94"/>
    </row>
    <row r="45" spans="1:20" x14ac:dyDescent="0.25">
      <c r="B45" s="123"/>
      <c r="C45" s="123"/>
      <c r="D45" s="123"/>
      <c r="E45" s="125"/>
      <c r="F45" s="125"/>
      <c r="G45" s="125"/>
      <c r="H45" s="125"/>
      <c r="I45" s="125"/>
      <c r="J45" s="125"/>
      <c r="K45" s="125"/>
      <c r="O45" s="126"/>
      <c r="R45" s="126"/>
      <c r="T45" s="126"/>
    </row>
    <row r="46" spans="1:20" ht="18" x14ac:dyDescent="0.25">
      <c r="B46" s="132" t="s">
        <v>305</v>
      </c>
      <c r="C46" s="133"/>
      <c r="D46" s="248"/>
      <c r="E46" s="134"/>
      <c r="F46" s="134"/>
      <c r="G46" s="134"/>
      <c r="H46" s="134"/>
      <c r="I46" s="134"/>
      <c r="J46" s="134"/>
      <c r="K46" s="135"/>
      <c r="M46" s="136" t="str">
        <f>B46</f>
        <v>UW Internal Rates With Additional Labor</v>
      </c>
      <c r="N46" s="137"/>
      <c r="O46" s="137"/>
      <c r="P46" s="137"/>
      <c r="Q46" s="137"/>
      <c r="R46" s="137"/>
      <c r="S46" s="137"/>
      <c r="T46" s="137"/>
    </row>
    <row r="47" spans="1:20" x14ac:dyDescent="0.25">
      <c r="B47" s="138"/>
      <c r="C47" s="139"/>
      <c r="D47" s="140" t="s">
        <v>231</v>
      </c>
      <c r="E47" s="141" t="s">
        <v>232</v>
      </c>
      <c r="F47" s="142"/>
      <c r="G47" s="142"/>
      <c r="H47" s="142"/>
      <c r="I47" s="142"/>
      <c r="J47" s="142"/>
      <c r="K47" s="143"/>
      <c r="M47" s="144"/>
      <c r="N47" s="144" t="str">
        <f t="shared" ref="N47:T47" si="10">E18</f>
        <v>TSQA</v>
      </c>
      <c r="O47" s="144" t="str">
        <f t="shared" si="10"/>
        <v>TSQV</v>
      </c>
      <c r="P47" s="144" t="str">
        <f t="shared" si="10"/>
        <v>OT1</v>
      </c>
      <c r="Q47" s="144" t="str">
        <f t="shared" si="10"/>
        <v>Elite</v>
      </c>
      <c r="R47" s="144" t="str">
        <f t="shared" si="10"/>
        <v>QE +</v>
      </c>
      <c r="S47" s="144" t="str">
        <f t="shared" si="10"/>
        <v>Fusion</v>
      </c>
      <c r="T47" s="144" t="str">
        <f t="shared" si="10"/>
        <v>Lumos</v>
      </c>
    </row>
    <row r="48" spans="1:20" x14ac:dyDescent="0.25">
      <c r="B48" s="145" t="s">
        <v>233</v>
      </c>
      <c r="C48" s="141" t="s">
        <v>234</v>
      </c>
      <c r="D48" s="140" t="s">
        <v>235</v>
      </c>
      <c r="E48" s="140" t="str">
        <f t="shared" ref="E48:K48" si="11">E18</f>
        <v>TSQA</v>
      </c>
      <c r="F48" s="140" t="str">
        <f t="shared" si="11"/>
        <v>TSQV</v>
      </c>
      <c r="G48" s="140" t="str">
        <f t="shared" si="11"/>
        <v>OT1</v>
      </c>
      <c r="H48" s="140" t="str">
        <f t="shared" si="11"/>
        <v>Elite</v>
      </c>
      <c r="I48" s="140" t="str">
        <f t="shared" si="11"/>
        <v>QE +</v>
      </c>
      <c r="J48" s="146" t="str">
        <f t="shared" si="11"/>
        <v>Fusion</v>
      </c>
      <c r="K48" s="146" t="str">
        <f t="shared" si="11"/>
        <v>Lumos</v>
      </c>
      <c r="M48" s="144" t="s">
        <v>242</v>
      </c>
      <c r="N48" s="144" t="s">
        <v>243</v>
      </c>
      <c r="O48" s="144" t="s">
        <v>243</v>
      </c>
      <c r="P48" s="144" t="s">
        <v>243</v>
      </c>
      <c r="Q48" s="144" t="s">
        <v>243</v>
      </c>
      <c r="R48" s="144" t="s">
        <v>243</v>
      </c>
      <c r="S48" s="144" t="s">
        <v>243</v>
      </c>
      <c r="T48" s="144" t="s">
        <v>243</v>
      </c>
    </row>
    <row r="49" spans="2:20" x14ac:dyDescent="0.25">
      <c r="B49" s="127"/>
      <c r="C49" s="128"/>
      <c r="D49" s="128"/>
      <c r="E49" s="128"/>
      <c r="F49" s="128"/>
      <c r="G49" s="128"/>
      <c r="H49" s="128"/>
      <c r="I49" s="128"/>
      <c r="J49" s="129"/>
      <c r="K49" s="129"/>
      <c r="M49" s="110">
        <v>1</v>
      </c>
      <c r="N49" s="130">
        <f>E$50*$M49</f>
        <v>7.5</v>
      </c>
      <c r="O49" s="130">
        <f t="shared" ref="O49:T64" si="12">F$50*$M49</f>
        <v>16</v>
      </c>
      <c r="P49" s="130">
        <f t="shared" si="12"/>
        <v>16</v>
      </c>
      <c r="Q49" s="130">
        <f t="shared" si="12"/>
        <v>22.5</v>
      </c>
      <c r="R49" s="130">
        <f t="shared" si="12"/>
        <v>27</v>
      </c>
      <c r="S49" s="130">
        <f t="shared" si="12"/>
        <v>27</v>
      </c>
      <c r="T49" s="130">
        <f t="shared" si="12"/>
        <v>27</v>
      </c>
    </row>
    <row r="50" spans="2:20" x14ac:dyDescent="0.25">
      <c r="B50" s="115" t="s">
        <v>244</v>
      </c>
      <c r="C50" s="231" t="str">
        <f>C20</f>
        <v>Hourly Rate</v>
      </c>
      <c r="D50" s="115">
        <v>1</v>
      </c>
      <c r="E50" s="114">
        <v>7.5</v>
      </c>
      <c r="F50" s="114">
        <v>16</v>
      </c>
      <c r="G50" s="114">
        <v>16</v>
      </c>
      <c r="H50" s="114">
        <v>22.5</v>
      </c>
      <c r="I50" s="114">
        <v>27</v>
      </c>
      <c r="J50" s="114">
        <v>27</v>
      </c>
      <c r="K50" s="114">
        <v>27</v>
      </c>
      <c r="M50" s="110">
        <v>2</v>
      </c>
      <c r="N50" s="130">
        <f>E$50*$M50</f>
        <v>15</v>
      </c>
      <c r="O50" s="130">
        <f t="shared" si="12"/>
        <v>32</v>
      </c>
      <c r="P50" s="130">
        <f t="shared" si="12"/>
        <v>32</v>
      </c>
      <c r="Q50" s="130">
        <f t="shared" si="12"/>
        <v>45</v>
      </c>
      <c r="R50" s="130">
        <f t="shared" si="12"/>
        <v>54</v>
      </c>
      <c r="S50" s="130">
        <f t="shared" si="12"/>
        <v>54</v>
      </c>
      <c r="T50" s="130">
        <f t="shared" si="12"/>
        <v>54</v>
      </c>
    </row>
    <row r="51" spans="2:20" x14ac:dyDescent="0.25">
      <c r="B51" s="111" t="s">
        <v>246</v>
      </c>
      <c r="C51" s="164" t="str">
        <f>C21</f>
        <v>Half Day block (10am-2pm or 2pm-6pm) 4hrs</v>
      </c>
      <c r="D51" s="111">
        <v>4</v>
      </c>
      <c r="E51" s="114">
        <f>E$50*$D51</f>
        <v>30</v>
      </c>
      <c r="F51" s="114">
        <f t="shared" ref="F51:K54" si="13">F$50*$D51</f>
        <v>64</v>
      </c>
      <c r="G51" s="114">
        <f t="shared" si="13"/>
        <v>64</v>
      </c>
      <c r="H51" s="114">
        <f t="shared" si="13"/>
        <v>90</v>
      </c>
      <c r="I51" s="114">
        <f t="shared" si="13"/>
        <v>108</v>
      </c>
      <c r="J51" s="114">
        <f t="shared" si="13"/>
        <v>108</v>
      </c>
      <c r="K51" s="114">
        <f t="shared" si="13"/>
        <v>108</v>
      </c>
      <c r="M51" s="110">
        <v>3</v>
      </c>
      <c r="N51" s="130">
        <f>E$50*$M51</f>
        <v>22.5</v>
      </c>
      <c r="O51" s="130">
        <f>F$50*$M51</f>
        <v>48</v>
      </c>
      <c r="P51" s="130">
        <f t="shared" si="12"/>
        <v>48</v>
      </c>
      <c r="Q51" s="130">
        <f t="shared" si="12"/>
        <v>67.5</v>
      </c>
      <c r="R51" s="130">
        <f t="shared" si="12"/>
        <v>81</v>
      </c>
      <c r="S51" s="130">
        <f t="shared" si="12"/>
        <v>81</v>
      </c>
      <c r="T51" s="130">
        <f t="shared" si="12"/>
        <v>81</v>
      </c>
    </row>
    <row r="52" spans="2:20" x14ac:dyDescent="0.25">
      <c r="B52" s="111" t="s">
        <v>247</v>
      </c>
      <c r="C52" s="164" t="str">
        <f>C22</f>
        <v>Whole Day block (10am-6pm) 8 hrs</v>
      </c>
      <c r="D52" s="111">
        <v>8</v>
      </c>
      <c r="E52" s="114">
        <f t="shared" ref="E52:E54" si="14">E$50*$D52</f>
        <v>60</v>
      </c>
      <c r="F52" s="114">
        <f t="shared" si="13"/>
        <v>128</v>
      </c>
      <c r="G52" s="114">
        <f t="shared" si="13"/>
        <v>128</v>
      </c>
      <c r="H52" s="114">
        <f t="shared" si="13"/>
        <v>180</v>
      </c>
      <c r="I52" s="114">
        <f t="shared" si="13"/>
        <v>216</v>
      </c>
      <c r="J52" s="114">
        <f t="shared" si="13"/>
        <v>216</v>
      </c>
      <c r="K52" s="114">
        <f t="shared" si="13"/>
        <v>216</v>
      </c>
      <c r="M52" s="144">
        <v>4</v>
      </c>
      <c r="N52" s="153">
        <f t="shared" ref="N52:T67" si="15">E$50*$M52</f>
        <v>30</v>
      </c>
      <c r="O52" s="153">
        <f t="shared" si="15"/>
        <v>64</v>
      </c>
      <c r="P52" s="153">
        <f t="shared" si="12"/>
        <v>64</v>
      </c>
      <c r="Q52" s="153">
        <f t="shared" si="12"/>
        <v>90</v>
      </c>
      <c r="R52" s="153">
        <f t="shared" si="12"/>
        <v>108</v>
      </c>
      <c r="S52" s="153">
        <f t="shared" si="12"/>
        <v>108</v>
      </c>
      <c r="T52" s="153">
        <f t="shared" si="12"/>
        <v>108</v>
      </c>
    </row>
    <row r="53" spans="2:20" x14ac:dyDescent="0.25">
      <c r="B53" s="111" t="s">
        <v>300</v>
      </c>
      <c r="C53" s="164" t="str">
        <f>C23</f>
        <v>Over Night block (2pm-10am) 20 hrs</v>
      </c>
      <c r="D53" s="112">
        <v>20</v>
      </c>
      <c r="E53" s="114">
        <f t="shared" si="14"/>
        <v>150</v>
      </c>
      <c r="F53" s="114">
        <f t="shared" si="13"/>
        <v>320</v>
      </c>
      <c r="G53" s="114">
        <f t="shared" si="13"/>
        <v>320</v>
      </c>
      <c r="H53" s="114">
        <f t="shared" si="13"/>
        <v>450</v>
      </c>
      <c r="I53" s="114">
        <f t="shared" si="13"/>
        <v>540</v>
      </c>
      <c r="J53" s="114">
        <f t="shared" si="13"/>
        <v>540</v>
      </c>
      <c r="K53" s="114">
        <f t="shared" si="13"/>
        <v>540</v>
      </c>
      <c r="M53" s="110">
        <v>5</v>
      </c>
      <c r="N53" s="130">
        <f t="shared" si="15"/>
        <v>37.5</v>
      </c>
      <c r="O53" s="130">
        <f t="shared" si="15"/>
        <v>80</v>
      </c>
      <c r="P53" s="130">
        <f t="shared" si="12"/>
        <v>80</v>
      </c>
      <c r="Q53" s="130">
        <f t="shared" si="12"/>
        <v>112.5</v>
      </c>
      <c r="R53" s="130">
        <f t="shared" si="12"/>
        <v>135</v>
      </c>
      <c r="S53" s="130">
        <f t="shared" si="12"/>
        <v>135</v>
      </c>
      <c r="T53" s="130">
        <f t="shared" si="12"/>
        <v>135</v>
      </c>
    </row>
    <row r="54" spans="2:20" x14ac:dyDescent="0.25">
      <c r="B54" s="115" t="s">
        <v>248</v>
      </c>
      <c r="C54" s="164" t="str">
        <f>C24</f>
        <v>consecutive 24hr block (10am-10am)</v>
      </c>
      <c r="D54" s="115">
        <v>24</v>
      </c>
      <c r="E54" s="114">
        <f t="shared" si="14"/>
        <v>180</v>
      </c>
      <c r="F54" s="114">
        <f t="shared" si="13"/>
        <v>384</v>
      </c>
      <c r="G54" s="114">
        <f t="shared" si="13"/>
        <v>384</v>
      </c>
      <c r="H54" s="114">
        <f t="shared" si="13"/>
        <v>540</v>
      </c>
      <c r="I54" s="114">
        <f t="shared" si="13"/>
        <v>648</v>
      </c>
      <c r="J54" s="114">
        <f t="shared" si="13"/>
        <v>648</v>
      </c>
      <c r="K54" s="114">
        <f t="shared" si="13"/>
        <v>648</v>
      </c>
      <c r="M54" s="110">
        <v>6</v>
      </c>
      <c r="N54" s="130">
        <f t="shared" si="15"/>
        <v>45</v>
      </c>
      <c r="O54" s="130">
        <f t="shared" si="15"/>
        <v>96</v>
      </c>
      <c r="P54" s="130">
        <f t="shared" si="12"/>
        <v>96</v>
      </c>
      <c r="Q54" s="130">
        <f t="shared" si="12"/>
        <v>135</v>
      </c>
      <c r="R54" s="130">
        <f t="shared" si="12"/>
        <v>162</v>
      </c>
      <c r="S54" s="130">
        <f t="shared" si="12"/>
        <v>162</v>
      </c>
      <c r="T54" s="130">
        <f t="shared" si="12"/>
        <v>162</v>
      </c>
    </row>
    <row r="55" spans="2:20" x14ac:dyDescent="0.25">
      <c r="B55" s="116"/>
      <c r="C55" s="117"/>
      <c r="D55" s="116"/>
      <c r="E55" s="118"/>
      <c r="F55" s="118"/>
      <c r="G55" s="118"/>
      <c r="H55" s="118"/>
      <c r="I55" s="118"/>
      <c r="J55" s="118"/>
      <c r="K55" s="118"/>
      <c r="M55" s="110">
        <v>7</v>
      </c>
      <c r="N55" s="130">
        <f t="shared" si="15"/>
        <v>52.5</v>
      </c>
      <c r="O55" s="130">
        <f t="shared" si="15"/>
        <v>112</v>
      </c>
      <c r="P55" s="130">
        <f t="shared" si="12"/>
        <v>112</v>
      </c>
      <c r="Q55" s="130">
        <f t="shared" si="12"/>
        <v>157.5</v>
      </c>
      <c r="R55" s="130">
        <f t="shared" si="12"/>
        <v>189</v>
      </c>
      <c r="S55" s="130">
        <f t="shared" si="12"/>
        <v>189</v>
      </c>
      <c r="T55" s="130">
        <f t="shared" si="12"/>
        <v>189</v>
      </c>
    </row>
    <row r="56" spans="2:20" ht="15.75" x14ac:dyDescent="0.25">
      <c r="B56" s="116"/>
      <c r="C56" s="119" t="s">
        <v>249</v>
      </c>
      <c r="D56" s="120">
        <v>48</v>
      </c>
      <c r="E56" s="121"/>
      <c r="F56" s="118"/>
      <c r="G56" s="118"/>
      <c r="H56" s="118"/>
      <c r="I56" s="118"/>
      <c r="J56" s="118"/>
      <c r="K56" s="118"/>
      <c r="M56" s="144">
        <v>8</v>
      </c>
      <c r="N56" s="153">
        <f t="shared" si="15"/>
        <v>60</v>
      </c>
      <c r="O56" s="153">
        <f t="shared" si="15"/>
        <v>128</v>
      </c>
      <c r="P56" s="153">
        <f t="shared" si="12"/>
        <v>128</v>
      </c>
      <c r="Q56" s="153">
        <f t="shared" si="12"/>
        <v>180</v>
      </c>
      <c r="R56" s="153">
        <f t="shared" si="12"/>
        <v>216</v>
      </c>
      <c r="S56" s="153">
        <f t="shared" si="12"/>
        <v>216</v>
      </c>
      <c r="T56" s="153">
        <f t="shared" si="12"/>
        <v>216</v>
      </c>
    </row>
    <row r="57" spans="2:20" x14ac:dyDescent="0.25">
      <c r="B57" s="116"/>
      <c r="C57" s="232" t="str">
        <f>C27</f>
        <v>number of 24hr blocks:</v>
      </c>
      <c r="D57" s="233">
        <f>ROUNDDOWN(D56/24,0)</f>
        <v>2</v>
      </c>
      <c r="E57" s="234">
        <f t="shared" ref="E57:K57" si="16">(ROUNDDOWN($D56/24,0))*E54</f>
        <v>360</v>
      </c>
      <c r="F57" s="234">
        <f t="shared" si="16"/>
        <v>768</v>
      </c>
      <c r="G57" s="234">
        <f t="shared" si="16"/>
        <v>768</v>
      </c>
      <c r="H57" s="234">
        <f t="shared" si="16"/>
        <v>1080</v>
      </c>
      <c r="I57" s="234">
        <f t="shared" si="16"/>
        <v>1296</v>
      </c>
      <c r="J57" s="234">
        <f t="shared" si="16"/>
        <v>1296</v>
      </c>
      <c r="K57" s="235">
        <f t="shared" si="16"/>
        <v>1296</v>
      </c>
      <c r="M57" s="110">
        <v>9</v>
      </c>
      <c r="N57" s="130">
        <f t="shared" si="15"/>
        <v>67.5</v>
      </c>
      <c r="O57" s="130">
        <f t="shared" si="15"/>
        <v>144</v>
      </c>
      <c r="P57" s="130">
        <f t="shared" si="12"/>
        <v>144</v>
      </c>
      <c r="Q57" s="130">
        <f t="shared" si="12"/>
        <v>202.5</v>
      </c>
      <c r="R57" s="130">
        <f t="shared" si="12"/>
        <v>243</v>
      </c>
      <c r="S57" s="130">
        <f t="shared" si="12"/>
        <v>243</v>
      </c>
      <c r="T57" s="130">
        <f t="shared" si="12"/>
        <v>243</v>
      </c>
    </row>
    <row r="58" spans="2:20" x14ac:dyDescent="0.25">
      <c r="B58" s="116"/>
      <c r="C58" s="236" t="str">
        <f>C28</f>
        <v>plus n hours:</v>
      </c>
      <c r="D58" s="237">
        <f>D56-(ROUNDDOWN(D56/24,0)*24)</f>
        <v>0</v>
      </c>
      <c r="E58" s="238">
        <f t="shared" ref="E58:K58" si="17">IF($D58=$M49,N49,0)+IF($D58=$M50,N50,0)+IF($D58=$M51,N51,0)+IF($D58=$M52,N52,0)+IF($D58=$M53,N53,0)+IF($D58=$M54,N54,0)+IF($D58=$M55,N55,0)+IF($D58=$M56,N56,0)+IF($D58=$M57,N57,0)+IF($D58=$M58,N58,0)+IF($D58=$M59,N59,0)+IF($D58=$M60,N60,0)+IF($D58=$M61,N61,0)+IF($D58=$M62,N62,0)+IF($D58=$M63,N63,0)+IF($D58=$M64,N64,0)+IF($D58=$M65,N65,0)+IF($D58=$M66,N66,0)+IF($D58=$M67,N67,0)+IF($D58=$M68,N68,0)+IF($D58=$M69,N69,0)+IF($D58=$M70,N70,0)+IF($D58=$M71,N71,0)</f>
        <v>0</v>
      </c>
      <c r="F58" s="238">
        <f t="shared" si="17"/>
        <v>0</v>
      </c>
      <c r="G58" s="238">
        <f t="shared" si="17"/>
        <v>0</v>
      </c>
      <c r="H58" s="238">
        <f t="shared" si="17"/>
        <v>0</v>
      </c>
      <c r="I58" s="238">
        <f t="shared" si="17"/>
        <v>0</v>
      </c>
      <c r="J58" s="238">
        <f t="shared" si="17"/>
        <v>0</v>
      </c>
      <c r="K58" s="239">
        <f t="shared" si="17"/>
        <v>0</v>
      </c>
      <c r="M58" s="110">
        <v>10</v>
      </c>
      <c r="N58" s="130">
        <f t="shared" si="15"/>
        <v>75</v>
      </c>
      <c r="O58" s="130">
        <f t="shared" si="15"/>
        <v>160</v>
      </c>
      <c r="P58" s="130">
        <f t="shared" si="12"/>
        <v>160</v>
      </c>
      <c r="Q58" s="130">
        <f t="shared" si="12"/>
        <v>225</v>
      </c>
      <c r="R58" s="130">
        <f t="shared" si="12"/>
        <v>270</v>
      </c>
      <c r="S58" s="130">
        <f t="shared" si="12"/>
        <v>270</v>
      </c>
      <c r="T58" s="130">
        <f t="shared" si="12"/>
        <v>270</v>
      </c>
    </row>
    <row r="59" spans="2:20" x14ac:dyDescent="0.25">
      <c r="B59" s="116"/>
      <c r="C59" s="240" t="str">
        <f>C29</f>
        <v>Total instrument time:</v>
      </c>
      <c r="D59" s="241"/>
      <c r="E59" s="242">
        <f t="shared" ref="E59:K59" si="18">E57+E58</f>
        <v>360</v>
      </c>
      <c r="F59" s="242">
        <f t="shared" si="18"/>
        <v>768</v>
      </c>
      <c r="G59" s="242">
        <f t="shared" si="18"/>
        <v>768</v>
      </c>
      <c r="H59" s="242">
        <f t="shared" si="18"/>
        <v>1080</v>
      </c>
      <c r="I59" s="242">
        <f t="shared" si="18"/>
        <v>1296</v>
      </c>
      <c r="J59" s="242">
        <f t="shared" si="18"/>
        <v>1296</v>
      </c>
      <c r="K59" s="242">
        <f t="shared" si="18"/>
        <v>1296</v>
      </c>
      <c r="M59" s="110">
        <v>11</v>
      </c>
      <c r="N59" s="130">
        <f t="shared" si="15"/>
        <v>82.5</v>
      </c>
      <c r="O59" s="130">
        <f t="shared" si="15"/>
        <v>176</v>
      </c>
      <c r="P59" s="130">
        <f t="shared" si="12"/>
        <v>176</v>
      </c>
      <c r="Q59" s="130">
        <f t="shared" si="12"/>
        <v>247.5</v>
      </c>
      <c r="R59" s="130">
        <f t="shared" si="12"/>
        <v>297</v>
      </c>
      <c r="S59" s="130">
        <f t="shared" si="12"/>
        <v>297</v>
      </c>
      <c r="T59" s="130">
        <f t="shared" si="12"/>
        <v>297</v>
      </c>
    </row>
    <row r="60" spans="2:20" x14ac:dyDescent="0.25">
      <c r="B60" s="116"/>
      <c r="C60" s="243" t="str">
        <f>C30</f>
        <v>Setup fee per consecutive time block</v>
      </c>
      <c r="D60" s="244"/>
      <c r="E60" s="122">
        <v>25</v>
      </c>
      <c r="F60" s="122">
        <v>25</v>
      </c>
      <c r="G60" s="122">
        <v>25</v>
      </c>
      <c r="H60" s="122">
        <v>25</v>
      </c>
      <c r="I60" s="122">
        <v>25</v>
      </c>
      <c r="J60" s="122">
        <v>25</v>
      </c>
      <c r="K60" s="122">
        <v>25</v>
      </c>
      <c r="M60" s="110">
        <v>12</v>
      </c>
      <c r="N60" s="130">
        <f t="shared" si="15"/>
        <v>90</v>
      </c>
      <c r="O60" s="130">
        <f t="shared" si="15"/>
        <v>192</v>
      </c>
      <c r="P60" s="130">
        <f t="shared" si="12"/>
        <v>192</v>
      </c>
      <c r="Q60" s="130">
        <f t="shared" si="12"/>
        <v>270</v>
      </c>
      <c r="R60" s="130">
        <f t="shared" si="12"/>
        <v>324</v>
      </c>
      <c r="S60" s="130">
        <f t="shared" si="12"/>
        <v>324</v>
      </c>
      <c r="T60" s="130">
        <f t="shared" si="12"/>
        <v>324</v>
      </c>
    </row>
    <row r="61" spans="2:20" ht="16.5" thickBot="1" x14ac:dyDescent="0.3">
      <c r="B61" s="116"/>
      <c r="C61" s="245" t="str">
        <f>C31</f>
        <v>Total Cost:</v>
      </c>
      <c r="D61" s="246"/>
      <c r="E61" s="247">
        <f>E60+E59</f>
        <v>385</v>
      </c>
      <c r="F61" s="247">
        <f t="shared" ref="F61:K61" si="19">F60+F59</f>
        <v>793</v>
      </c>
      <c r="G61" s="247">
        <f t="shared" si="19"/>
        <v>793</v>
      </c>
      <c r="H61" s="247">
        <f t="shared" si="19"/>
        <v>1105</v>
      </c>
      <c r="I61" s="247">
        <f t="shared" si="19"/>
        <v>1321</v>
      </c>
      <c r="J61" s="247">
        <f t="shared" si="19"/>
        <v>1321</v>
      </c>
      <c r="K61" s="247">
        <f t="shared" si="19"/>
        <v>1321</v>
      </c>
      <c r="M61" s="110">
        <v>13</v>
      </c>
      <c r="N61" s="130">
        <f t="shared" si="15"/>
        <v>97.5</v>
      </c>
      <c r="O61" s="130">
        <f t="shared" si="15"/>
        <v>208</v>
      </c>
      <c r="P61" s="130">
        <f t="shared" si="12"/>
        <v>208</v>
      </c>
      <c r="Q61" s="130">
        <f t="shared" si="12"/>
        <v>292.5</v>
      </c>
      <c r="R61" s="130">
        <f t="shared" si="12"/>
        <v>351</v>
      </c>
      <c r="S61" s="130">
        <f t="shared" si="12"/>
        <v>351</v>
      </c>
      <c r="T61" s="130">
        <f t="shared" si="12"/>
        <v>351</v>
      </c>
    </row>
    <row r="62" spans="2:20" ht="15.75" thickTop="1" x14ac:dyDescent="0.25">
      <c r="B62" s="116"/>
      <c r="C62" s="117"/>
      <c r="D62" s="116"/>
      <c r="E62" s="131"/>
      <c r="F62" s="131"/>
      <c r="I62" s="131"/>
      <c r="J62" s="131"/>
      <c r="K62" s="131"/>
      <c r="M62" s="110">
        <v>14</v>
      </c>
      <c r="N62" s="130">
        <f t="shared" si="15"/>
        <v>105</v>
      </c>
      <c r="O62" s="130">
        <f t="shared" si="15"/>
        <v>224</v>
      </c>
      <c r="P62" s="130">
        <f t="shared" si="12"/>
        <v>224</v>
      </c>
      <c r="Q62" s="130">
        <f t="shared" si="12"/>
        <v>315</v>
      </c>
      <c r="R62" s="130">
        <f t="shared" si="12"/>
        <v>378</v>
      </c>
      <c r="S62" s="130">
        <f t="shared" si="12"/>
        <v>378</v>
      </c>
      <c r="T62" s="130">
        <f t="shared" si="12"/>
        <v>378</v>
      </c>
    </row>
    <row r="63" spans="2:20" ht="15" customHeight="1" x14ac:dyDescent="0.25">
      <c r="B63" s="219" t="s">
        <v>293</v>
      </c>
      <c r="C63" s="219"/>
      <c r="D63" s="219"/>
      <c r="E63" s="218">
        <f>(E61/100)*10</f>
        <v>38.5</v>
      </c>
      <c r="F63" s="218">
        <f t="shared" ref="F63:K63" si="20">(F61/100)*10</f>
        <v>79.3</v>
      </c>
      <c r="G63" s="218">
        <f t="shared" si="20"/>
        <v>79.3</v>
      </c>
      <c r="H63" s="218">
        <f t="shared" si="20"/>
        <v>110.5</v>
      </c>
      <c r="I63" s="218">
        <f t="shared" si="20"/>
        <v>132.10000000000002</v>
      </c>
      <c r="J63" s="218">
        <f t="shared" si="20"/>
        <v>132.10000000000002</v>
      </c>
      <c r="K63" s="218">
        <f t="shared" si="20"/>
        <v>132.10000000000002</v>
      </c>
      <c r="M63" s="110">
        <v>15</v>
      </c>
      <c r="N63" s="130">
        <f t="shared" si="15"/>
        <v>112.5</v>
      </c>
      <c r="O63" s="130">
        <f t="shared" si="15"/>
        <v>240</v>
      </c>
      <c r="P63" s="130">
        <f t="shared" si="12"/>
        <v>240</v>
      </c>
      <c r="Q63" s="130">
        <f t="shared" si="12"/>
        <v>337.5</v>
      </c>
      <c r="R63" s="130">
        <f t="shared" si="12"/>
        <v>405</v>
      </c>
      <c r="S63" s="130">
        <f t="shared" si="12"/>
        <v>405</v>
      </c>
      <c r="T63" s="130">
        <f t="shared" si="12"/>
        <v>405</v>
      </c>
    </row>
    <row r="64" spans="2:20" x14ac:dyDescent="0.25">
      <c r="B64" s="219"/>
      <c r="C64" s="219"/>
      <c r="D64" s="219"/>
      <c r="E64" s="218"/>
      <c r="F64" s="218"/>
      <c r="G64" s="218"/>
      <c r="H64" s="218"/>
      <c r="I64" s="218"/>
      <c r="J64" s="218"/>
      <c r="K64" s="218"/>
      <c r="M64" s="110">
        <v>16</v>
      </c>
      <c r="N64" s="130">
        <f t="shared" si="15"/>
        <v>120</v>
      </c>
      <c r="O64" s="130">
        <f t="shared" si="15"/>
        <v>256</v>
      </c>
      <c r="P64" s="130">
        <f t="shared" si="12"/>
        <v>256</v>
      </c>
      <c r="Q64" s="130">
        <f t="shared" si="12"/>
        <v>360</v>
      </c>
      <c r="R64" s="130">
        <f t="shared" si="12"/>
        <v>432</v>
      </c>
      <c r="S64" s="130">
        <f t="shared" si="12"/>
        <v>432</v>
      </c>
      <c r="T64" s="130">
        <f t="shared" si="12"/>
        <v>432</v>
      </c>
    </row>
    <row r="65" spans="2:20" ht="15" customHeight="1" x14ac:dyDescent="0.25">
      <c r="B65" s="219" t="s">
        <v>294</v>
      </c>
      <c r="C65" s="219"/>
      <c r="D65" s="219"/>
      <c r="E65" s="218">
        <f>(E61/100)*90</f>
        <v>346.5</v>
      </c>
      <c r="F65" s="218">
        <f t="shared" ref="F65:K65" si="21">(F61/100)*90</f>
        <v>713.69999999999993</v>
      </c>
      <c r="G65" s="218">
        <f t="shared" si="21"/>
        <v>713.69999999999993</v>
      </c>
      <c r="H65" s="218">
        <f t="shared" si="21"/>
        <v>994.50000000000011</v>
      </c>
      <c r="I65" s="218">
        <f t="shared" si="21"/>
        <v>1188.9000000000001</v>
      </c>
      <c r="J65" s="218">
        <f t="shared" si="21"/>
        <v>1188.9000000000001</v>
      </c>
      <c r="K65" s="218">
        <f t="shared" si="21"/>
        <v>1188.9000000000001</v>
      </c>
      <c r="M65" s="110">
        <v>17</v>
      </c>
      <c r="N65" s="130">
        <f t="shared" si="15"/>
        <v>127.5</v>
      </c>
      <c r="O65" s="130">
        <f t="shared" si="15"/>
        <v>272</v>
      </c>
      <c r="P65" s="130">
        <f t="shared" si="15"/>
        <v>272</v>
      </c>
      <c r="Q65" s="130">
        <f t="shared" si="15"/>
        <v>382.5</v>
      </c>
      <c r="R65" s="130">
        <f t="shared" si="15"/>
        <v>459</v>
      </c>
      <c r="S65" s="130">
        <f t="shared" si="15"/>
        <v>459</v>
      </c>
      <c r="T65" s="130">
        <f t="shared" si="15"/>
        <v>459</v>
      </c>
    </row>
    <row r="66" spans="2:20" x14ac:dyDescent="0.25">
      <c r="B66" s="219"/>
      <c r="C66" s="219"/>
      <c r="D66" s="219"/>
      <c r="E66" s="218"/>
      <c r="F66" s="218"/>
      <c r="G66" s="218"/>
      <c r="H66" s="218"/>
      <c r="I66" s="218"/>
      <c r="J66" s="218"/>
      <c r="K66" s="218"/>
      <c r="M66" s="110">
        <v>18</v>
      </c>
      <c r="N66" s="130">
        <f>E$50*$M66</f>
        <v>135</v>
      </c>
      <c r="O66" s="130">
        <f>F$50*$M66</f>
        <v>288</v>
      </c>
      <c r="P66" s="130">
        <f t="shared" si="15"/>
        <v>288</v>
      </c>
      <c r="Q66" s="130">
        <f t="shared" si="15"/>
        <v>405</v>
      </c>
      <c r="R66" s="130">
        <f t="shared" si="15"/>
        <v>486</v>
      </c>
      <c r="S66" s="130">
        <f t="shared" si="15"/>
        <v>486</v>
      </c>
      <c r="T66" s="130">
        <f t="shared" si="15"/>
        <v>486</v>
      </c>
    </row>
    <row r="67" spans="2:20" x14ac:dyDescent="0.25">
      <c r="B67" s="116"/>
      <c r="C67" s="117"/>
      <c r="D67" s="116"/>
      <c r="E67" s="131"/>
      <c r="F67" s="131"/>
      <c r="G67" s="131"/>
      <c r="H67" s="131"/>
      <c r="I67" s="131"/>
      <c r="J67" s="131"/>
      <c r="K67" s="131"/>
      <c r="M67" s="110">
        <v>19</v>
      </c>
      <c r="N67" s="130">
        <f t="shared" ref="N67:T72" si="22">E$50*$M67</f>
        <v>142.5</v>
      </c>
      <c r="O67" s="130">
        <f t="shared" si="22"/>
        <v>304</v>
      </c>
      <c r="P67" s="130">
        <f t="shared" si="15"/>
        <v>304</v>
      </c>
      <c r="Q67" s="130">
        <f t="shared" si="15"/>
        <v>427.5</v>
      </c>
      <c r="R67" s="130">
        <f t="shared" si="15"/>
        <v>513</v>
      </c>
      <c r="S67" s="130">
        <f t="shared" si="15"/>
        <v>513</v>
      </c>
      <c r="T67" s="130">
        <f t="shared" si="15"/>
        <v>513</v>
      </c>
    </row>
    <row r="68" spans="2:20" x14ac:dyDescent="0.25">
      <c r="B68" s="116"/>
      <c r="C68" s="117"/>
      <c r="D68" s="116"/>
      <c r="E68" s="131"/>
      <c r="F68" s="131"/>
      <c r="G68" s="131"/>
      <c r="H68" s="131"/>
      <c r="I68" s="131"/>
      <c r="J68" s="131"/>
      <c r="K68" s="131"/>
      <c r="M68" s="144">
        <v>20</v>
      </c>
      <c r="N68" s="153">
        <f t="shared" si="22"/>
        <v>150</v>
      </c>
      <c r="O68" s="153">
        <f t="shared" si="22"/>
        <v>320</v>
      </c>
      <c r="P68" s="153">
        <f t="shared" si="22"/>
        <v>320</v>
      </c>
      <c r="Q68" s="153">
        <f t="shared" si="22"/>
        <v>450</v>
      </c>
      <c r="R68" s="153">
        <f t="shared" si="22"/>
        <v>540</v>
      </c>
      <c r="S68" s="153">
        <f t="shared" si="22"/>
        <v>540</v>
      </c>
      <c r="T68" s="153">
        <f t="shared" si="22"/>
        <v>540</v>
      </c>
    </row>
    <row r="69" spans="2:20" x14ac:dyDescent="0.25">
      <c r="B69" s="116"/>
      <c r="C69" s="117"/>
      <c r="D69" s="116"/>
      <c r="E69" s="131"/>
      <c r="F69" s="131"/>
      <c r="G69" s="131"/>
      <c r="H69" s="131"/>
      <c r="I69" s="131"/>
      <c r="J69" s="131"/>
      <c r="K69" s="131"/>
      <c r="M69" s="110">
        <v>21</v>
      </c>
      <c r="N69" s="130">
        <f t="shared" si="22"/>
        <v>157.5</v>
      </c>
      <c r="O69" s="130">
        <f t="shared" si="22"/>
        <v>336</v>
      </c>
      <c r="P69" s="130">
        <f t="shared" si="22"/>
        <v>336</v>
      </c>
      <c r="Q69" s="130">
        <f t="shared" si="22"/>
        <v>472.5</v>
      </c>
      <c r="R69" s="130">
        <f t="shared" si="22"/>
        <v>567</v>
      </c>
      <c r="S69" s="130">
        <f t="shared" si="22"/>
        <v>567</v>
      </c>
      <c r="T69" s="130">
        <f t="shared" si="22"/>
        <v>567</v>
      </c>
    </row>
    <row r="70" spans="2:20" x14ac:dyDescent="0.25">
      <c r="B70" s="116"/>
      <c r="C70" s="117"/>
      <c r="D70" s="116"/>
      <c r="E70" s="131"/>
      <c r="F70" s="131"/>
      <c r="G70" s="131"/>
      <c r="H70" s="131"/>
      <c r="I70" s="131"/>
      <c r="J70" s="131"/>
      <c r="K70" s="131"/>
      <c r="M70" s="110">
        <v>22</v>
      </c>
      <c r="N70" s="130">
        <f t="shared" si="22"/>
        <v>165</v>
      </c>
      <c r="O70" s="130">
        <f t="shared" si="22"/>
        <v>352</v>
      </c>
      <c r="P70" s="130">
        <f t="shared" si="22"/>
        <v>352</v>
      </c>
      <c r="Q70" s="130">
        <f t="shared" si="22"/>
        <v>495</v>
      </c>
      <c r="R70" s="130">
        <f t="shared" si="22"/>
        <v>594</v>
      </c>
      <c r="S70" s="130">
        <f t="shared" si="22"/>
        <v>594</v>
      </c>
      <c r="T70" s="130">
        <f t="shared" si="22"/>
        <v>594</v>
      </c>
    </row>
    <row r="71" spans="2:20" x14ac:dyDescent="0.25">
      <c r="B71" s="116"/>
      <c r="C71" s="117"/>
      <c r="D71" s="116"/>
      <c r="E71" s="131"/>
      <c r="F71" s="131"/>
      <c r="G71" s="131"/>
      <c r="H71" s="131"/>
      <c r="I71" s="131"/>
      <c r="J71" s="131"/>
      <c r="K71" s="131"/>
      <c r="M71" s="110">
        <v>23</v>
      </c>
      <c r="N71" s="130">
        <f t="shared" si="22"/>
        <v>172.5</v>
      </c>
      <c r="O71" s="130">
        <f t="shared" si="22"/>
        <v>368</v>
      </c>
      <c r="P71" s="130">
        <f t="shared" si="22"/>
        <v>368</v>
      </c>
      <c r="Q71" s="130">
        <f t="shared" si="22"/>
        <v>517.5</v>
      </c>
      <c r="R71" s="130">
        <f t="shared" si="22"/>
        <v>621</v>
      </c>
      <c r="S71" s="130">
        <f t="shared" si="22"/>
        <v>621</v>
      </c>
      <c r="T71" s="130">
        <f t="shared" si="22"/>
        <v>621</v>
      </c>
    </row>
    <row r="72" spans="2:20" x14ac:dyDescent="0.25">
      <c r="B72" s="116"/>
      <c r="C72" s="117"/>
      <c r="D72" s="116"/>
      <c r="E72" s="131"/>
      <c r="F72" s="131"/>
      <c r="G72" s="131"/>
      <c r="H72" s="131"/>
      <c r="I72" s="131"/>
      <c r="J72" s="131"/>
      <c r="K72" s="131"/>
      <c r="M72" s="144">
        <v>24</v>
      </c>
      <c r="N72" s="153">
        <f t="shared" si="22"/>
        <v>180</v>
      </c>
      <c r="O72" s="153">
        <f t="shared" si="22"/>
        <v>384</v>
      </c>
      <c r="P72" s="153">
        <f t="shared" si="22"/>
        <v>384</v>
      </c>
      <c r="Q72" s="153">
        <f t="shared" si="22"/>
        <v>540</v>
      </c>
      <c r="R72" s="153">
        <f t="shared" si="22"/>
        <v>648</v>
      </c>
      <c r="S72" s="153">
        <f t="shared" si="22"/>
        <v>648</v>
      </c>
      <c r="T72" s="153">
        <f t="shared" si="22"/>
        <v>648</v>
      </c>
    </row>
    <row r="73" spans="2:20" x14ac:dyDescent="0.25">
      <c r="B73" s="116"/>
      <c r="C73" s="117"/>
      <c r="D73" s="116"/>
      <c r="E73" s="131"/>
      <c r="F73" s="131"/>
      <c r="G73" s="131"/>
      <c r="H73" s="131"/>
      <c r="I73" s="131"/>
      <c r="J73" s="131"/>
      <c r="K73" s="131"/>
    </row>
    <row r="74" spans="2:20" x14ac:dyDescent="0.25">
      <c r="B74" s="116"/>
      <c r="C74" s="117"/>
      <c r="D74" s="116"/>
      <c r="E74" s="131"/>
      <c r="F74" s="131"/>
      <c r="G74" s="131"/>
      <c r="H74" s="131"/>
      <c r="I74" s="131"/>
      <c r="J74" s="131"/>
      <c r="K74" s="131"/>
    </row>
    <row r="75" spans="2:20" x14ac:dyDescent="0.25">
      <c r="B75" s="123"/>
      <c r="C75" s="123"/>
      <c r="D75" s="123"/>
      <c r="E75" s="125"/>
      <c r="F75" s="125"/>
      <c r="G75" s="125"/>
      <c r="H75" s="125"/>
      <c r="I75" s="125"/>
      <c r="J75" s="125"/>
      <c r="K75" s="125"/>
    </row>
    <row r="76" spans="2:20" ht="18" x14ac:dyDescent="0.25">
      <c r="B76" s="249" t="s">
        <v>306</v>
      </c>
      <c r="C76" s="250"/>
      <c r="D76" s="250"/>
      <c r="E76" s="251"/>
      <c r="F76" s="251"/>
      <c r="G76" s="251"/>
      <c r="H76" s="251"/>
      <c r="I76" s="251"/>
      <c r="J76" s="251"/>
      <c r="K76" s="252"/>
      <c r="M76" s="253" t="str">
        <f>B76</f>
        <v>External Billing Rates - Non Profit With Additional Labor</v>
      </c>
      <c r="N76" s="254"/>
      <c r="O76" s="254"/>
      <c r="P76" s="254"/>
      <c r="Q76" s="254"/>
      <c r="R76" s="254"/>
      <c r="S76" s="254"/>
      <c r="T76" s="254"/>
    </row>
    <row r="77" spans="2:20" x14ac:dyDescent="0.25">
      <c r="B77" s="255"/>
      <c r="C77" s="256"/>
      <c r="D77" s="257" t="s">
        <v>231</v>
      </c>
      <c r="E77" s="258" t="s">
        <v>232</v>
      </c>
      <c r="F77" s="259"/>
      <c r="G77" s="259"/>
      <c r="H77" s="259"/>
      <c r="I77" s="259"/>
      <c r="J77" s="259"/>
      <c r="K77" s="260"/>
      <c r="M77" s="261"/>
      <c r="N77" s="261" t="str">
        <f t="shared" ref="N77:T77" si="23">E18</f>
        <v>TSQA</v>
      </c>
      <c r="O77" s="261" t="str">
        <f t="shared" si="23"/>
        <v>TSQV</v>
      </c>
      <c r="P77" s="261" t="str">
        <f t="shared" si="23"/>
        <v>OT1</v>
      </c>
      <c r="Q77" s="261" t="str">
        <f t="shared" si="23"/>
        <v>Elite</v>
      </c>
      <c r="R77" s="261" t="str">
        <f t="shared" si="23"/>
        <v>QE +</v>
      </c>
      <c r="S77" s="261" t="str">
        <f t="shared" si="23"/>
        <v>Fusion</v>
      </c>
      <c r="T77" s="261" t="str">
        <f t="shared" si="23"/>
        <v>Lumos</v>
      </c>
    </row>
    <row r="78" spans="2:20" x14ac:dyDescent="0.25">
      <c r="B78" s="262" t="s">
        <v>233</v>
      </c>
      <c r="C78" s="258" t="s">
        <v>234</v>
      </c>
      <c r="D78" s="257" t="s">
        <v>235</v>
      </c>
      <c r="E78" s="257" t="str">
        <f t="shared" ref="E78:K78" si="24">E18</f>
        <v>TSQA</v>
      </c>
      <c r="F78" s="257" t="str">
        <f t="shared" si="24"/>
        <v>TSQV</v>
      </c>
      <c r="G78" s="257" t="str">
        <f t="shared" si="24"/>
        <v>OT1</v>
      </c>
      <c r="H78" s="257" t="str">
        <f t="shared" si="24"/>
        <v>Elite</v>
      </c>
      <c r="I78" s="257" t="str">
        <f t="shared" si="24"/>
        <v>QE +</v>
      </c>
      <c r="J78" s="263" t="str">
        <f t="shared" si="24"/>
        <v>Fusion</v>
      </c>
      <c r="K78" s="263" t="str">
        <f t="shared" si="24"/>
        <v>Lumos</v>
      </c>
      <c r="M78" s="261" t="s">
        <v>242</v>
      </c>
      <c r="N78" s="261" t="s">
        <v>243</v>
      </c>
      <c r="O78" s="261" t="s">
        <v>243</v>
      </c>
      <c r="P78" s="261" t="s">
        <v>243</v>
      </c>
      <c r="Q78" s="261" t="s">
        <v>243</v>
      </c>
      <c r="R78" s="261" t="s">
        <v>243</v>
      </c>
      <c r="S78" s="261" t="s">
        <v>243</v>
      </c>
      <c r="T78" s="261" t="s">
        <v>243</v>
      </c>
    </row>
    <row r="79" spans="2:20" x14ac:dyDescent="0.25">
      <c r="B79" s="147"/>
      <c r="C79" s="148"/>
      <c r="D79" s="148"/>
      <c r="E79" s="149"/>
      <c r="F79" s="149"/>
      <c r="G79" s="149"/>
      <c r="H79" s="149"/>
      <c r="I79" s="149"/>
      <c r="J79" s="150"/>
      <c r="K79" s="150"/>
      <c r="M79" s="110">
        <v>1</v>
      </c>
      <c r="N79" s="130">
        <f>E$80*$M79</f>
        <v>42.92</v>
      </c>
      <c r="O79" s="130">
        <f t="shared" ref="O79:T94" si="25">F$80*$M79</f>
        <v>50.63</v>
      </c>
      <c r="P79" s="130">
        <f t="shared" si="25"/>
        <v>53.05</v>
      </c>
      <c r="Q79" s="130">
        <f t="shared" si="25"/>
        <v>79.59</v>
      </c>
      <c r="R79" s="130">
        <f t="shared" si="25"/>
        <v>56.51</v>
      </c>
      <c r="S79" s="130">
        <f t="shared" si="25"/>
        <v>64.42</v>
      </c>
      <c r="T79" s="130">
        <f t="shared" si="25"/>
        <v>64.86</v>
      </c>
    </row>
    <row r="80" spans="2:20" x14ac:dyDescent="0.25">
      <c r="B80" s="115" t="s">
        <v>244</v>
      </c>
      <c r="C80" s="264" t="str">
        <f>C20</f>
        <v>Hourly Rate</v>
      </c>
      <c r="D80" s="115">
        <v>1</v>
      </c>
      <c r="E80" s="151">
        <v>42.92</v>
      </c>
      <c r="F80" s="151">
        <v>50.63</v>
      </c>
      <c r="G80" s="151">
        <v>53.05</v>
      </c>
      <c r="H80" s="151">
        <v>79.59</v>
      </c>
      <c r="I80" s="151">
        <v>56.51</v>
      </c>
      <c r="J80" s="151">
        <v>64.42</v>
      </c>
      <c r="K80" s="151">
        <v>64.86</v>
      </c>
      <c r="M80" s="110">
        <v>2</v>
      </c>
      <c r="N80" s="130">
        <f>E$80*$M80</f>
        <v>85.84</v>
      </c>
      <c r="O80" s="130">
        <f t="shared" si="25"/>
        <v>101.26</v>
      </c>
      <c r="P80" s="130">
        <f t="shared" si="25"/>
        <v>106.1</v>
      </c>
      <c r="Q80" s="130">
        <f t="shared" si="25"/>
        <v>159.18</v>
      </c>
      <c r="R80" s="130">
        <f t="shared" si="25"/>
        <v>113.02</v>
      </c>
      <c r="S80" s="130">
        <f t="shared" si="25"/>
        <v>128.84</v>
      </c>
      <c r="T80" s="130">
        <f t="shared" si="25"/>
        <v>129.72</v>
      </c>
    </row>
    <row r="81" spans="2:20" x14ac:dyDescent="0.25">
      <c r="B81" s="111" t="s">
        <v>246</v>
      </c>
      <c r="C81" s="265" t="str">
        <f>C21</f>
        <v>Half Day block (10am-2pm or 2pm-6pm) 4hrs</v>
      </c>
      <c r="D81" s="111">
        <v>4</v>
      </c>
      <c r="E81" s="151">
        <f>E$80*$D81</f>
        <v>171.68</v>
      </c>
      <c r="F81" s="151">
        <f t="shared" ref="F81:K81" si="26">F$80*$D81</f>
        <v>202.52</v>
      </c>
      <c r="G81" s="151">
        <f t="shared" si="26"/>
        <v>212.2</v>
      </c>
      <c r="H81" s="151">
        <f t="shared" si="26"/>
        <v>318.36</v>
      </c>
      <c r="I81" s="151">
        <f t="shared" si="26"/>
        <v>226.04</v>
      </c>
      <c r="J81" s="151">
        <f t="shared" si="26"/>
        <v>257.68</v>
      </c>
      <c r="K81" s="151">
        <f t="shared" si="26"/>
        <v>259.44</v>
      </c>
      <c r="M81" s="110">
        <v>3</v>
      </c>
      <c r="N81" s="130">
        <f>E$80*$M81</f>
        <v>128.76</v>
      </c>
      <c r="O81" s="130">
        <f t="shared" si="25"/>
        <v>151.89000000000001</v>
      </c>
      <c r="P81" s="130">
        <f t="shared" si="25"/>
        <v>159.14999999999998</v>
      </c>
      <c r="Q81" s="130">
        <f t="shared" si="25"/>
        <v>238.77</v>
      </c>
      <c r="R81" s="130">
        <f t="shared" si="25"/>
        <v>169.53</v>
      </c>
      <c r="S81" s="130">
        <f t="shared" si="25"/>
        <v>193.26</v>
      </c>
      <c r="T81" s="130">
        <f t="shared" si="25"/>
        <v>194.57999999999998</v>
      </c>
    </row>
    <row r="82" spans="2:20" x14ac:dyDescent="0.25">
      <c r="B82" s="111" t="s">
        <v>247</v>
      </c>
      <c r="C82" s="265" t="str">
        <f>C22</f>
        <v>Whole Day block (10am-6pm) 8 hrs</v>
      </c>
      <c r="D82" s="111">
        <v>8</v>
      </c>
      <c r="E82" s="151">
        <f t="shared" ref="E82:K84" si="27">E$80*$D82</f>
        <v>343.36</v>
      </c>
      <c r="F82" s="151">
        <f t="shared" si="27"/>
        <v>405.04</v>
      </c>
      <c r="G82" s="151">
        <f t="shared" si="27"/>
        <v>424.4</v>
      </c>
      <c r="H82" s="151">
        <f t="shared" si="27"/>
        <v>636.72</v>
      </c>
      <c r="I82" s="151">
        <f t="shared" si="27"/>
        <v>452.08</v>
      </c>
      <c r="J82" s="151">
        <f t="shared" si="27"/>
        <v>515.36</v>
      </c>
      <c r="K82" s="151">
        <f t="shared" si="27"/>
        <v>518.88</v>
      </c>
      <c r="M82" s="261">
        <v>4</v>
      </c>
      <c r="N82" s="266">
        <f t="shared" ref="N82:T97" si="28">E$80*$M82</f>
        <v>171.68</v>
      </c>
      <c r="O82" s="266">
        <f t="shared" si="25"/>
        <v>202.52</v>
      </c>
      <c r="P82" s="266">
        <f t="shared" si="25"/>
        <v>212.2</v>
      </c>
      <c r="Q82" s="266">
        <f t="shared" si="25"/>
        <v>318.36</v>
      </c>
      <c r="R82" s="266">
        <f t="shared" si="25"/>
        <v>226.04</v>
      </c>
      <c r="S82" s="266">
        <f t="shared" si="25"/>
        <v>257.68</v>
      </c>
      <c r="T82" s="266">
        <f t="shared" si="25"/>
        <v>259.44</v>
      </c>
    </row>
    <row r="83" spans="2:20" x14ac:dyDescent="0.25">
      <c r="B83" s="267" t="s">
        <v>300</v>
      </c>
      <c r="C83" s="265" t="str">
        <f>C23</f>
        <v>Over Night block (2pm-10am) 20 hrs</v>
      </c>
      <c r="D83" s="111">
        <v>20</v>
      </c>
      <c r="E83" s="151">
        <f t="shared" si="27"/>
        <v>858.40000000000009</v>
      </c>
      <c r="F83" s="151">
        <f t="shared" si="27"/>
        <v>1012.6</v>
      </c>
      <c r="G83" s="151">
        <f t="shared" si="27"/>
        <v>1061</v>
      </c>
      <c r="H83" s="151">
        <f t="shared" si="27"/>
        <v>1591.8000000000002</v>
      </c>
      <c r="I83" s="151">
        <f t="shared" si="27"/>
        <v>1130.2</v>
      </c>
      <c r="J83" s="151">
        <f t="shared" si="27"/>
        <v>1288.4000000000001</v>
      </c>
      <c r="K83" s="151">
        <f t="shared" si="27"/>
        <v>1297.2</v>
      </c>
      <c r="M83" s="110">
        <v>5</v>
      </c>
      <c r="N83" s="130">
        <f t="shared" si="28"/>
        <v>214.60000000000002</v>
      </c>
      <c r="O83" s="130">
        <f t="shared" si="25"/>
        <v>253.15</v>
      </c>
      <c r="P83" s="130">
        <f t="shared" si="25"/>
        <v>265.25</v>
      </c>
      <c r="Q83" s="130">
        <f t="shared" si="25"/>
        <v>397.95000000000005</v>
      </c>
      <c r="R83" s="130">
        <f t="shared" si="25"/>
        <v>282.55</v>
      </c>
      <c r="S83" s="130">
        <f t="shared" si="25"/>
        <v>322.10000000000002</v>
      </c>
      <c r="T83" s="130">
        <f t="shared" si="25"/>
        <v>324.3</v>
      </c>
    </row>
    <row r="84" spans="2:20" x14ac:dyDescent="0.25">
      <c r="B84" s="111" t="s">
        <v>248</v>
      </c>
      <c r="C84" s="265" t="str">
        <f>C24</f>
        <v>consecutive 24hr block (10am-10am)</v>
      </c>
      <c r="D84" s="154">
        <v>24</v>
      </c>
      <c r="E84" s="151">
        <f t="shared" si="27"/>
        <v>1030.08</v>
      </c>
      <c r="F84" s="151">
        <f t="shared" si="27"/>
        <v>1215.1200000000001</v>
      </c>
      <c r="G84" s="151">
        <f t="shared" si="27"/>
        <v>1273.1999999999998</v>
      </c>
      <c r="H84" s="151">
        <f t="shared" si="27"/>
        <v>1910.16</v>
      </c>
      <c r="I84" s="151">
        <f t="shared" si="27"/>
        <v>1356.24</v>
      </c>
      <c r="J84" s="151">
        <f t="shared" si="27"/>
        <v>1546.08</v>
      </c>
      <c r="K84" s="151">
        <f t="shared" si="27"/>
        <v>1556.6399999999999</v>
      </c>
      <c r="M84" s="110">
        <v>6</v>
      </c>
      <c r="N84" s="130">
        <f t="shared" si="28"/>
        <v>257.52</v>
      </c>
      <c r="O84" s="130">
        <f t="shared" si="25"/>
        <v>303.78000000000003</v>
      </c>
      <c r="P84" s="130">
        <f t="shared" si="25"/>
        <v>318.29999999999995</v>
      </c>
      <c r="Q84" s="130">
        <f t="shared" si="25"/>
        <v>477.54</v>
      </c>
      <c r="R84" s="130">
        <f t="shared" si="25"/>
        <v>339.06</v>
      </c>
      <c r="S84" s="130">
        <f t="shared" si="25"/>
        <v>386.52</v>
      </c>
      <c r="T84" s="130">
        <f t="shared" si="25"/>
        <v>389.15999999999997</v>
      </c>
    </row>
    <row r="85" spans="2:20" x14ac:dyDescent="0.25">
      <c r="B85" s="123"/>
      <c r="C85" s="123"/>
      <c r="D85" s="116"/>
      <c r="E85" s="131"/>
      <c r="F85" s="131"/>
      <c r="G85" s="131"/>
      <c r="H85" s="131"/>
      <c r="I85" s="131"/>
      <c r="J85" s="131"/>
      <c r="K85" s="131"/>
      <c r="M85" s="110">
        <v>7</v>
      </c>
      <c r="N85" s="130">
        <f t="shared" si="28"/>
        <v>300.44</v>
      </c>
      <c r="O85" s="130">
        <f t="shared" si="25"/>
        <v>354.41</v>
      </c>
      <c r="P85" s="130">
        <f t="shared" si="25"/>
        <v>371.34999999999997</v>
      </c>
      <c r="Q85" s="130">
        <f t="shared" si="25"/>
        <v>557.13</v>
      </c>
      <c r="R85" s="130">
        <f t="shared" si="25"/>
        <v>395.57</v>
      </c>
      <c r="S85" s="130">
        <f t="shared" si="25"/>
        <v>450.94</v>
      </c>
      <c r="T85" s="130">
        <f t="shared" si="25"/>
        <v>454.02</v>
      </c>
    </row>
    <row r="86" spans="2:20" ht="15.75" x14ac:dyDescent="0.25">
      <c r="C86" s="119" t="s">
        <v>249</v>
      </c>
      <c r="D86" s="120">
        <v>24</v>
      </c>
      <c r="E86" s="155"/>
      <c r="F86" s="131"/>
      <c r="G86" s="131"/>
      <c r="H86" s="131"/>
      <c r="I86" s="131"/>
      <c r="J86" s="131"/>
      <c r="K86" s="131"/>
      <c r="M86" s="261">
        <v>8</v>
      </c>
      <c r="N86" s="266">
        <f t="shared" si="28"/>
        <v>343.36</v>
      </c>
      <c r="O86" s="266">
        <f t="shared" si="25"/>
        <v>405.04</v>
      </c>
      <c r="P86" s="266">
        <f t="shared" si="25"/>
        <v>424.4</v>
      </c>
      <c r="Q86" s="266">
        <f t="shared" si="25"/>
        <v>636.72</v>
      </c>
      <c r="R86" s="266">
        <f t="shared" si="25"/>
        <v>452.08</v>
      </c>
      <c r="S86" s="266">
        <f t="shared" si="25"/>
        <v>515.36</v>
      </c>
      <c r="T86" s="266">
        <f t="shared" si="25"/>
        <v>518.88</v>
      </c>
    </row>
    <row r="87" spans="2:20" x14ac:dyDescent="0.25">
      <c r="C87" s="232" t="s">
        <v>250</v>
      </c>
      <c r="D87" s="233">
        <f>ROUNDDOWN(D86/24,0)</f>
        <v>1</v>
      </c>
      <c r="E87" s="234">
        <f t="shared" ref="E87:K87" si="29">(ROUNDDOWN($D86/24,0))*E84</f>
        <v>1030.08</v>
      </c>
      <c r="F87" s="234">
        <f t="shared" si="29"/>
        <v>1215.1200000000001</v>
      </c>
      <c r="G87" s="234">
        <f t="shared" si="29"/>
        <v>1273.1999999999998</v>
      </c>
      <c r="H87" s="234">
        <f t="shared" si="29"/>
        <v>1910.16</v>
      </c>
      <c r="I87" s="234">
        <f t="shared" si="29"/>
        <v>1356.24</v>
      </c>
      <c r="J87" s="234">
        <f t="shared" si="29"/>
        <v>1546.08</v>
      </c>
      <c r="K87" s="235">
        <f t="shared" si="29"/>
        <v>1556.6399999999999</v>
      </c>
      <c r="M87" s="110">
        <v>9</v>
      </c>
      <c r="N87" s="130">
        <f t="shared" si="28"/>
        <v>386.28000000000003</v>
      </c>
      <c r="O87" s="130">
        <f t="shared" si="25"/>
        <v>455.67</v>
      </c>
      <c r="P87" s="130">
        <f t="shared" si="25"/>
        <v>477.45</v>
      </c>
      <c r="Q87" s="130">
        <f t="shared" si="25"/>
        <v>716.31000000000006</v>
      </c>
      <c r="R87" s="130">
        <f t="shared" si="25"/>
        <v>508.59</v>
      </c>
      <c r="S87" s="130">
        <f t="shared" si="25"/>
        <v>579.78</v>
      </c>
      <c r="T87" s="130">
        <f t="shared" si="25"/>
        <v>583.74</v>
      </c>
    </row>
    <row r="88" spans="2:20" x14ac:dyDescent="0.25">
      <c r="C88" s="236" t="s">
        <v>251</v>
      </c>
      <c r="D88" s="237">
        <f>D86-(ROUNDDOWN(D86/24,0)*24)</f>
        <v>0</v>
      </c>
      <c r="E88" s="238">
        <f t="shared" ref="E88:K88" si="30">IF($D88=$M79,N79,0)+IF($D88=$M80,N80,0)+IF($D88=$M81,N81,0)+IF($D88=$M82,N82,0)+IF($D88=$M83,N83,0)+IF($D88=$M84,N84,0)+IF($D88=$M85,N85,0)+IF($D88=$M86,N86,0)+IF($D88=$M87,N87,0)+IF($D88=$M88,N88,0)+IF($D88=$M89,N89,0)+IF($D88=$M90,N90,0)+IF($D88=$M91,N91,0)+IF($D88=$M92,N92,0)+IF($D88=$M93,N93,0)+IF($D88=$M94,N94,0)+IF($D88=$M95,N95,0)+IF($D88=$M96,N96,0)+IF($D88=$M97,N97,0)+IF($D88=$M98,N98,0)+IF($D88=$M99,N99,0)+IF($D88=$M100,N100,0)+IF($D88=$M101,N101,0)</f>
        <v>0</v>
      </c>
      <c r="F88" s="238">
        <f t="shared" si="30"/>
        <v>0</v>
      </c>
      <c r="G88" s="238">
        <f t="shared" si="30"/>
        <v>0</v>
      </c>
      <c r="H88" s="238">
        <f t="shared" si="30"/>
        <v>0</v>
      </c>
      <c r="I88" s="238">
        <f t="shared" si="30"/>
        <v>0</v>
      </c>
      <c r="J88" s="238">
        <f t="shared" si="30"/>
        <v>0</v>
      </c>
      <c r="K88" s="239">
        <f t="shared" si="30"/>
        <v>0</v>
      </c>
      <c r="M88" s="110">
        <v>10</v>
      </c>
      <c r="N88" s="130">
        <f t="shared" si="28"/>
        <v>429.20000000000005</v>
      </c>
      <c r="O88" s="130">
        <f t="shared" si="25"/>
        <v>506.3</v>
      </c>
      <c r="P88" s="130">
        <f t="shared" si="25"/>
        <v>530.5</v>
      </c>
      <c r="Q88" s="130">
        <f t="shared" si="25"/>
        <v>795.90000000000009</v>
      </c>
      <c r="R88" s="130">
        <f t="shared" si="25"/>
        <v>565.1</v>
      </c>
      <c r="S88" s="130">
        <f t="shared" si="25"/>
        <v>644.20000000000005</v>
      </c>
      <c r="T88" s="130">
        <f t="shared" si="25"/>
        <v>648.6</v>
      </c>
    </row>
    <row r="89" spans="2:20" x14ac:dyDescent="0.25">
      <c r="C89" s="240" t="s">
        <v>307</v>
      </c>
      <c r="D89" s="241"/>
      <c r="E89" s="242">
        <f t="shared" ref="E89:K89" si="31">E87+E88</f>
        <v>1030.08</v>
      </c>
      <c r="F89" s="242">
        <f t="shared" si="31"/>
        <v>1215.1200000000001</v>
      </c>
      <c r="G89" s="242">
        <f t="shared" si="31"/>
        <v>1273.1999999999998</v>
      </c>
      <c r="H89" s="242">
        <f t="shared" si="31"/>
        <v>1910.16</v>
      </c>
      <c r="I89" s="242">
        <f t="shared" si="31"/>
        <v>1356.24</v>
      </c>
      <c r="J89" s="242">
        <f t="shared" si="31"/>
        <v>1546.08</v>
      </c>
      <c r="K89" s="242">
        <f t="shared" si="31"/>
        <v>1556.6399999999999</v>
      </c>
      <c r="M89" s="110">
        <v>11</v>
      </c>
      <c r="N89" s="130">
        <f t="shared" si="28"/>
        <v>472.12</v>
      </c>
      <c r="O89" s="130">
        <f t="shared" si="25"/>
        <v>556.93000000000006</v>
      </c>
      <c r="P89" s="130">
        <f t="shared" si="25"/>
        <v>583.54999999999995</v>
      </c>
      <c r="Q89" s="130">
        <f t="shared" si="25"/>
        <v>875.49</v>
      </c>
      <c r="R89" s="130">
        <f t="shared" si="25"/>
        <v>621.61</v>
      </c>
      <c r="S89" s="130">
        <f t="shared" si="25"/>
        <v>708.62</v>
      </c>
      <c r="T89" s="130">
        <f t="shared" si="25"/>
        <v>713.46</v>
      </c>
    </row>
    <row r="90" spans="2:20" x14ac:dyDescent="0.25">
      <c r="C90" s="243" t="str">
        <f>C60</f>
        <v>Setup fee per consecutive time block</v>
      </c>
      <c r="D90" s="244"/>
      <c r="E90" s="151">
        <v>69.45</v>
      </c>
      <c r="F90" s="151">
        <v>69.45</v>
      </c>
      <c r="G90" s="151">
        <v>69.45</v>
      </c>
      <c r="H90" s="151">
        <v>69.45</v>
      </c>
      <c r="I90" s="151">
        <v>69.45</v>
      </c>
      <c r="J90" s="151">
        <v>69.45</v>
      </c>
      <c r="K90" s="151">
        <v>69.45</v>
      </c>
      <c r="M90" s="110">
        <v>12</v>
      </c>
      <c r="N90" s="130">
        <f t="shared" si="28"/>
        <v>515.04</v>
      </c>
      <c r="O90" s="130">
        <f t="shared" si="25"/>
        <v>607.56000000000006</v>
      </c>
      <c r="P90" s="130">
        <f t="shared" si="25"/>
        <v>636.59999999999991</v>
      </c>
      <c r="Q90" s="130">
        <f t="shared" si="25"/>
        <v>955.08</v>
      </c>
      <c r="R90" s="130">
        <f t="shared" si="25"/>
        <v>678.12</v>
      </c>
      <c r="S90" s="130">
        <f t="shared" si="25"/>
        <v>773.04</v>
      </c>
      <c r="T90" s="130">
        <f t="shared" si="25"/>
        <v>778.31999999999994</v>
      </c>
    </row>
    <row r="91" spans="2:20" ht="16.5" thickBot="1" x14ac:dyDescent="0.3">
      <c r="C91" s="245" t="str">
        <f>C61</f>
        <v>Total Cost:</v>
      </c>
      <c r="D91" s="246"/>
      <c r="E91" s="247">
        <f>E90+E89</f>
        <v>1099.53</v>
      </c>
      <c r="F91" s="247">
        <f t="shared" ref="F91:K91" si="32">F90+F89</f>
        <v>1284.5700000000002</v>
      </c>
      <c r="G91" s="247">
        <f t="shared" si="32"/>
        <v>1342.6499999999999</v>
      </c>
      <c r="H91" s="247">
        <f t="shared" si="32"/>
        <v>1979.6100000000001</v>
      </c>
      <c r="I91" s="247">
        <f t="shared" si="32"/>
        <v>1425.69</v>
      </c>
      <c r="J91" s="247">
        <f t="shared" si="32"/>
        <v>1615.53</v>
      </c>
      <c r="K91" s="247">
        <f t="shared" si="32"/>
        <v>1626.09</v>
      </c>
      <c r="M91" s="110">
        <v>13</v>
      </c>
      <c r="N91" s="130">
        <f t="shared" si="28"/>
        <v>557.96</v>
      </c>
      <c r="O91" s="130">
        <f t="shared" si="25"/>
        <v>658.19</v>
      </c>
      <c r="P91" s="130">
        <f t="shared" si="25"/>
        <v>689.65</v>
      </c>
      <c r="Q91" s="130">
        <f t="shared" si="25"/>
        <v>1034.67</v>
      </c>
      <c r="R91" s="130">
        <f t="shared" si="25"/>
        <v>734.63</v>
      </c>
      <c r="S91" s="130">
        <f t="shared" si="25"/>
        <v>837.46</v>
      </c>
      <c r="T91" s="130">
        <f t="shared" si="25"/>
        <v>843.18</v>
      </c>
    </row>
    <row r="92" spans="2:20" ht="15.75" thickTop="1" x14ac:dyDescent="0.25">
      <c r="M92" s="110">
        <v>14</v>
      </c>
      <c r="N92" s="130">
        <f t="shared" si="28"/>
        <v>600.88</v>
      </c>
      <c r="O92" s="130">
        <f t="shared" si="25"/>
        <v>708.82</v>
      </c>
      <c r="P92" s="130">
        <f t="shared" si="25"/>
        <v>742.69999999999993</v>
      </c>
      <c r="Q92" s="130">
        <f t="shared" si="25"/>
        <v>1114.26</v>
      </c>
      <c r="R92" s="130">
        <f t="shared" si="25"/>
        <v>791.14</v>
      </c>
      <c r="S92" s="130">
        <f t="shared" si="25"/>
        <v>901.88</v>
      </c>
      <c r="T92" s="130">
        <f t="shared" si="25"/>
        <v>908.04</v>
      </c>
    </row>
    <row r="93" spans="2:20" ht="15" customHeight="1" x14ac:dyDescent="0.25">
      <c r="B93" s="268" t="s">
        <v>293</v>
      </c>
      <c r="C93" s="268"/>
      <c r="D93" s="268"/>
      <c r="E93" s="218">
        <f>(E91/100)*10</f>
        <v>109.953</v>
      </c>
      <c r="F93" s="218">
        <f t="shared" ref="F93:K93" si="33">(F91/100)*10</f>
        <v>128.45699999999999</v>
      </c>
      <c r="G93" s="218">
        <f t="shared" si="33"/>
        <v>134.26499999999999</v>
      </c>
      <c r="H93" s="218">
        <f t="shared" si="33"/>
        <v>197.96100000000001</v>
      </c>
      <c r="I93" s="218">
        <f t="shared" si="33"/>
        <v>142.56899999999999</v>
      </c>
      <c r="J93" s="218">
        <f t="shared" si="33"/>
        <v>161.553</v>
      </c>
      <c r="K93" s="218">
        <f t="shared" si="33"/>
        <v>162.60899999999998</v>
      </c>
      <c r="M93" s="110">
        <v>15</v>
      </c>
      <c r="N93" s="130">
        <f t="shared" si="28"/>
        <v>643.80000000000007</v>
      </c>
      <c r="O93" s="130">
        <f t="shared" si="25"/>
        <v>759.45</v>
      </c>
      <c r="P93" s="130">
        <f t="shared" si="25"/>
        <v>795.75</v>
      </c>
      <c r="Q93" s="130">
        <f t="shared" si="25"/>
        <v>1193.8500000000001</v>
      </c>
      <c r="R93" s="130">
        <f t="shared" si="25"/>
        <v>847.65</v>
      </c>
      <c r="S93" s="130">
        <f t="shared" si="25"/>
        <v>966.30000000000007</v>
      </c>
      <c r="T93" s="130">
        <f t="shared" si="25"/>
        <v>972.9</v>
      </c>
    </row>
    <row r="94" spans="2:20" x14ac:dyDescent="0.25">
      <c r="B94" s="268"/>
      <c r="C94" s="268"/>
      <c r="D94" s="268"/>
      <c r="E94" s="218"/>
      <c r="F94" s="218"/>
      <c r="G94" s="218"/>
      <c r="H94" s="218"/>
      <c r="I94" s="218"/>
      <c r="J94" s="218"/>
      <c r="K94" s="218"/>
      <c r="M94" s="110">
        <v>16</v>
      </c>
      <c r="N94" s="130">
        <f t="shared" si="28"/>
        <v>686.72</v>
      </c>
      <c r="O94" s="130">
        <f t="shared" si="25"/>
        <v>810.08</v>
      </c>
      <c r="P94" s="130">
        <f t="shared" si="25"/>
        <v>848.8</v>
      </c>
      <c r="Q94" s="130">
        <f t="shared" si="25"/>
        <v>1273.44</v>
      </c>
      <c r="R94" s="130">
        <f t="shared" si="25"/>
        <v>904.16</v>
      </c>
      <c r="S94" s="130">
        <f t="shared" si="25"/>
        <v>1030.72</v>
      </c>
      <c r="T94" s="130">
        <f t="shared" si="25"/>
        <v>1037.76</v>
      </c>
    </row>
    <row r="95" spans="2:20" ht="15" customHeight="1" x14ac:dyDescent="0.25">
      <c r="B95" s="268" t="s">
        <v>294</v>
      </c>
      <c r="C95" s="268"/>
      <c r="D95" s="268"/>
      <c r="E95" s="218">
        <f>(E91/100)*90</f>
        <v>989.577</v>
      </c>
      <c r="F95" s="218">
        <f t="shared" ref="F95:K95" si="34">(F91/100)*90</f>
        <v>1156.1130000000001</v>
      </c>
      <c r="G95" s="218">
        <f t="shared" si="34"/>
        <v>1208.385</v>
      </c>
      <c r="H95" s="218">
        <f t="shared" si="34"/>
        <v>1781.6490000000003</v>
      </c>
      <c r="I95" s="218">
        <f t="shared" si="34"/>
        <v>1283.1210000000001</v>
      </c>
      <c r="J95" s="218">
        <f t="shared" si="34"/>
        <v>1453.9770000000001</v>
      </c>
      <c r="K95" s="218">
        <f t="shared" si="34"/>
        <v>1463.481</v>
      </c>
      <c r="M95" s="110">
        <v>17</v>
      </c>
      <c r="N95" s="130">
        <f t="shared" si="28"/>
        <v>729.64</v>
      </c>
      <c r="O95" s="130">
        <f t="shared" si="28"/>
        <v>860.71</v>
      </c>
      <c r="P95" s="130">
        <f t="shared" si="28"/>
        <v>901.84999999999991</v>
      </c>
      <c r="Q95" s="130">
        <f t="shared" si="28"/>
        <v>1353.03</v>
      </c>
      <c r="R95" s="130">
        <f t="shared" si="28"/>
        <v>960.67</v>
      </c>
      <c r="S95" s="130">
        <f t="shared" si="28"/>
        <v>1095.1400000000001</v>
      </c>
      <c r="T95" s="130">
        <f t="shared" si="28"/>
        <v>1102.6199999999999</v>
      </c>
    </row>
    <row r="96" spans="2:20" x14ac:dyDescent="0.25">
      <c r="B96" s="268"/>
      <c r="C96" s="268"/>
      <c r="D96" s="268"/>
      <c r="E96" s="218"/>
      <c r="F96" s="218"/>
      <c r="G96" s="218"/>
      <c r="H96" s="218"/>
      <c r="I96" s="218"/>
      <c r="J96" s="218"/>
      <c r="K96" s="218"/>
      <c r="M96" s="110">
        <v>18</v>
      </c>
      <c r="N96" s="130">
        <f t="shared" si="28"/>
        <v>772.56000000000006</v>
      </c>
      <c r="O96" s="130">
        <f t="shared" si="28"/>
        <v>911.34</v>
      </c>
      <c r="P96" s="130">
        <f t="shared" si="28"/>
        <v>954.9</v>
      </c>
      <c r="Q96" s="130">
        <f t="shared" si="28"/>
        <v>1432.6200000000001</v>
      </c>
      <c r="R96" s="130">
        <f t="shared" si="28"/>
        <v>1017.18</v>
      </c>
      <c r="S96" s="130">
        <f t="shared" si="28"/>
        <v>1159.56</v>
      </c>
      <c r="T96" s="130">
        <f t="shared" si="28"/>
        <v>1167.48</v>
      </c>
    </row>
    <row r="97" spans="2:20" x14ac:dyDescent="0.25">
      <c r="B97" s="156"/>
      <c r="C97" s="156"/>
      <c r="D97" s="156"/>
      <c r="E97" s="156"/>
      <c r="F97" s="156"/>
      <c r="G97" s="156"/>
      <c r="H97" s="156"/>
      <c r="I97" s="156"/>
      <c r="J97" s="156"/>
      <c r="K97" s="156"/>
      <c r="M97" s="110">
        <v>19</v>
      </c>
      <c r="N97" s="130">
        <f t="shared" si="28"/>
        <v>815.48</v>
      </c>
      <c r="O97" s="130">
        <f t="shared" si="28"/>
        <v>961.97</v>
      </c>
      <c r="P97" s="130">
        <f t="shared" si="28"/>
        <v>1007.9499999999999</v>
      </c>
      <c r="Q97" s="130">
        <f t="shared" si="28"/>
        <v>1512.21</v>
      </c>
      <c r="R97" s="130">
        <f t="shared" si="28"/>
        <v>1073.69</v>
      </c>
      <c r="S97" s="130">
        <f t="shared" si="28"/>
        <v>1223.98</v>
      </c>
      <c r="T97" s="130">
        <f t="shared" si="28"/>
        <v>1232.3399999999999</v>
      </c>
    </row>
    <row r="98" spans="2:20" x14ac:dyDescent="0.25">
      <c r="B98" s="156"/>
      <c r="C98" s="156"/>
      <c r="D98" s="156"/>
      <c r="E98" s="156"/>
      <c r="F98" s="156"/>
      <c r="G98" s="156"/>
      <c r="H98" s="156"/>
      <c r="I98" s="156"/>
      <c r="J98" s="156"/>
      <c r="K98" s="156"/>
      <c r="M98" s="261">
        <v>20</v>
      </c>
      <c r="N98" s="266">
        <f t="shared" ref="N98:T102" si="35">E$80*$M98</f>
        <v>858.40000000000009</v>
      </c>
      <c r="O98" s="266">
        <f t="shared" si="35"/>
        <v>1012.6</v>
      </c>
      <c r="P98" s="266">
        <f t="shared" si="35"/>
        <v>1061</v>
      </c>
      <c r="Q98" s="266">
        <f t="shared" si="35"/>
        <v>1591.8000000000002</v>
      </c>
      <c r="R98" s="266">
        <f t="shared" si="35"/>
        <v>1130.2</v>
      </c>
      <c r="S98" s="266">
        <f t="shared" si="35"/>
        <v>1288.4000000000001</v>
      </c>
      <c r="T98" s="266">
        <f t="shared" si="35"/>
        <v>1297.2</v>
      </c>
    </row>
    <row r="99" spans="2:20" x14ac:dyDescent="0.25">
      <c r="B99" s="156"/>
      <c r="C99" s="156"/>
      <c r="D99" s="156"/>
      <c r="E99" s="156"/>
      <c r="F99" s="156"/>
      <c r="G99" s="156"/>
      <c r="H99" s="156"/>
      <c r="I99" s="156"/>
      <c r="J99" s="156"/>
      <c r="K99" s="156"/>
      <c r="M99" s="110">
        <v>21</v>
      </c>
      <c r="N99" s="130">
        <f t="shared" si="35"/>
        <v>901.32</v>
      </c>
      <c r="O99" s="130">
        <f t="shared" si="35"/>
        <v>1063.23</v>
      </c>
      <c r="P99" s="130">
        <f t="shared" si="35"/>
        <v>1114.05</v>
      </c>
      <c r="Q99" s="130">
        <f t="shared" si="35"/>
        <v>1671.39</v>
      </c>
      <c r="R99" s="130">
        <f t="shared" si="35"/>
        <v>1186.71</v>
      </c>
      <c r="S99" s="130">
        <f t="shared" si="35"/>
        <v>1352.82</v>
      </c>
      <c r="T99" s="130">
        <f t="shared" si="35"/>
        <v>1362.06</v>
      </c>
    </row>
    <row r="100" spans="2:20" x14ac:dyDescent="0.25">
      <c r="B100" s="156"/>
      <c r="C100" s="156"/>
      <c r="D100" s="156"/>
      <c r="E100" s="156"/>
      <c r="F100" s="156"/>
      <c r="G100" s="156"/>
      <c r="H100" s="156"/>
      <c r="I100" s="156"/>
      <c r="J100" s="156"/>
      <c r="K100" s="156"/>
      <c r="M100" s="110">
        <v>22</v>
      </c>
      <c r="N100" s="130">
        <f t="shared" si="35"/>
        <v>944.24</v>
      </c>
      <c r="O100" s="130">
        <f t="shared" si="35"/>
        <v>1113.8600000000001</v>
      </c>
      <c r="P100" s="130">
        <f t="shared" si="35"/>
        <v>1167.0999999999999</v>
      </c>
      <c r="Q100" s="130">
        <f t="shared" si="35"/>
        <v>1750.98</v>
      </c>
      <c r="R100" s="130">
        <f t="shared" si="35"/>
        <v>1243.22</v>
      </c>
      <c r="S100" s="130">
        <f t="shared" si="35"/>
        <v>1417.24</v>
      </c>
      <c r="T100" s="130">
        <f t="shared" si="35"/>
        <v>1426.92</v>
      </c>
    </row>
    <row r="101" spans="2:20" x14ac:dyDescent="0.25">
      <c r="M101" s="110">
        <v>23</v>
      </c>
      <c r="N101" s="130">
        <f t="shared" si="35"/>
        <v>987.16000000000008</v>
      </c>
      <c r="O101" s="130">
        <f t="shared" si="35"/>
        <v>1164.49</v>
      </c>
      <c r="P101" s="130">
        <f t="shared" si="35"/>
        <v>1220.1499999999999</v>
      </c>
      <c r="Q101" s="130">
        <f t="shared" si="35"/>
        <v>1830.5700000000002</v>
      </c>
      <c r="R101" s="130">
        <f t="shared" si="35"/>
        <v>1299.73</v>
      </c>
      <c r="S101" s="130">
        <f t="shared" si="35"/>
        <v>1481.66</v>
      </c>
      <c r="T101" s="130">
        <f t="shared" si="35"/>
        <v>1491.78</v>
      </c>
    </row>
    <row r="102" spans="2:20" x14ac:dyDescent="0.25">
      <c r="M102" s="261">
        <v>24</v>
      </c>
      <c r="N102" s="266">
        <f t="shared" si="35"/>
        <v>1030.08</v>
      </c>
      <c r="O102" s="266">
        <f t="shared" si="35"/>
        <v>1215.1200000000001</v>
      </c>
      <c r="P102" s="266">
        <f t="shared" si="35"/>
        <v>1273.1999999999998</v>
      </c>
      <c r="Q102" s="266">
        <f t="shared" si="35"/>
        <v>1910.16</v>
      </c>
      <c r="R102" s="266">
        <f t="shared" si="35"/>
        <v>1356.24</v>
      </c>
      <c r="S102" s="266">
        <f t="shared" si="35"/>
        <v>1546.08</v>
      </c>
      <c r="T102" s="266">
        <f t="shared" si="35"/>
        <v>1556.6399999999999</v>
      </c>
    </row>
    <row r="106" spans="2:20" ht="18" x14ac:dyDescent="0.25">
      <c r="B106" s="249" t="s">
        <v>308</v>
      </c>
      <c r="C106" s="269"/>
      <c r="D106" s="270"/>
      <c r="E106" s="271"/>
      <c r="F106" s="251"/>
      <c r="G106" s="251"/>
      <c r="H106" s="251"/>
      <c r="I106" s="251"/>
      <c r="J106" s="251"/>
      <c r="K106" s="252"/>
      <c r="M106" s="253" t="str">
        <f>B106</f>
        <v>External Billing Rates - Commercial With Additional Labor</v>
      </c>
      <c r="N106" s="254"/>
      <c r="O106" s="254"/>
      <c r="P106" s="254"/>
      <c r="Q106" s="254"/>
      <c r="R106" s="254"/>
      <c r="S106" s="254"/>
      <c r="T106" s="254"/>
    </row>
    <row r="107" spans="2:20" x14ac:dyDescent="0.25">
      <c r="B107" s="255"/>
      <c r="C107" s="256"/>
      <c r="D107" s="257" t="s">
        <v>231</v>
      </c>
      <c r="E107" s="258" t="s">
        <v>232</v>
      </c>
      <c r="F107" s="259"/>
      <c r="G107" s="259"/>
      <c r="H107" s="259"/>
      <c r="I107" s="259"/>
      <c r="J107" s="259"/>
      <c r="K107" s="260"/>
      <c r="M107" s="261"/>
      <c r="N107" s="261" t="str">
        <f>E18</f>
        <v>TSQA</v>
      </c>
      <c r="O107" s="261" t="str">
        <f>F18</f>
        <v>TSQV</v>
      </c>
      <c r="P107" s="261" t="str">
        <f>G18</f>
        <v>OT1</v>
      </c>
      <c r="Q107" s="261"/>
      <c r="R107" s="261" t="str">
        <f>I18</f>
        <v>QE +</v>
      </c>
      <c r="S107" s="261" t="str">
        <f>J18</f>
        <v>Fusion</v>
      </c>
      <c r="T107" s="261" t="str">
        <f>K18</f>
        <v>Lumos</v>
      </c>
    </row>
    <row r="108" spans="2:20" x14ac:dyDescent="0.25">
      <c r="B108" s="272"/>
      <c r="C108" s="273"/>
      <c r="D108" s="274" t="s">
        <v>235</v>
      </c>
      <c r="E108" s="274" t="str">
        <f t="shared" ref="E108:K108" si="36">E18</f>
        <v>TSQA</v>
      </c>
      <c r="F108" s="274" t="str">
        <f t="shared" si="36"/>
        <v>TSQV</v>
      </c>
      <c r="G108" s="274" t="str">
        <f t="shared" si="36"/>
        <v>OT1</v>
      </c>
      <c r="H108" s="274" t="str">
        <f t="shared" si="36"/>
        <v>Elite</v>
      </c>
      <c r="I108" s="274" t="str">
        <f t="shared" si="36"/>
        <v>QE +</v>
      </c>
      <c r="J108" s="275" t="str">
        <f t="shared" si="36"/>
        <v>Fusion</v>
      </c>
      <c r="K108" s="275" t="str">
        <f t="shared" si="36"/>
        <v>Lumos</v>
      </c>
      <c r="M108" s="261" t="s">
        <v>242</v>
      </c>
      <c r="N108" s="261" t="s">
        <v>243</v>
      </c>
      <c r="O108" s="261" t="s">
        <v>243</v>
      </c>
      <c r="P108" s="261" t="s">
        <v>243</v>
      </c>
      <c r="Q108" s="261"/>
      <c r="R108" s="261" t="s">
        <v>243</v>
      </c>
      <c r="S108" s="261" t="s">
        <v>243</v>
      </c>
      <c r="T108" s="261" t="s">
        <v>243</v>
      </c>
    </row>
    <row r="109" spans="2:20" x14ac:dyDescent="0.25">
      <c r="B109" s="127"/>
      <c r="C109" s="128"/>
      <c r="D109" s="128"/>
      <c r="E109" s="162"/>
      <c r="F109" s="162"/>
      <c r="G109" s="162"/>
      <c r="H109" s="162"/>
      <c r="I109" s="163"/>
      <c r="J109" s="163"/>
      <c r="K109" s="163"/>
      <c r="M109" s="110">
        <v>1</v>
      </c>
      <c r="N109" s="130">
        <f>E$110*$M109</f>
        <v>101.69</v>
      </c>
      <c r="O109" s="130">
        <f t="shared" ref="O109:T124" si="37">F$110*$M109</f>
        <v>104.05</v>
      </c>
      <c r="P109" s="130">
        <f t="shared" si="37"/>
        <v>111.82</v>
      </c>
      <c r="Q109" s="130">
        <f t="shared" si="37"/>
        <v>133.01</v>
      </c>
      <c r="R109" s="130">
        <f t="shared" si="37"/>
        <v>186.86</v>
      </c>
      <c r="S109" s="130">
        <f t="shared" si="37"/>
        <v>187.29</v>
      </c>
      <c r="T109" s="130">
        <f t="shared" si="37"/>
        <v>187.73</v>
      </c>
    </row>
    <row r="110" spans="2:20" x14ac:dyDescent="0.25">
      <c r="B110" s="111" t="s">
        <v>244</v>
      </c>
      <c r="C110" s="265" t="str">
        <f>C20</f>
        <v>Hourly Rate</v>
      </c>
      <c r="D110" s="111">
        <v>1</v>
      </c>
      <c r="E110" s="152">
        <v>101.69</v>
      </c>
      <c r="F110" s="152">
        <v>104.05</v>
      </c>
      <c r="G110" s="152">
        <v>111.82</v>
      </c>
      <c r="H110" s="152">
        <v>133.01</v>
      </c>
      <c r="I110" s="152">
        <v>186.86</v>
      </c>
      <c r="J110" s="152">
        <v>187.29</v>
      </c>
      <c r="K110" s="152">
        <v>187.73</v>
      </c>
      <c r="L110" s="276"/>
      <c r="M110" s="110">
        <v>2</v>
      </c>
      <c r="N110" s="130">
        <f>E$110*$M110</f>
        <v>203.38</v>
      </c>
      <c r="O110" s="130">
        <f t="shared" si="37"/>
        <v>208.1</v>
      </c>
      <c r="P110" s="130">
        <f t="shared" si="37"/>
        <v>223.64</v>
      </c>
      <c r="Q110" s="130">
        <f t="shared" si="37"/>
        <v>266.02</v>
      </c>
      <c r="R110" s="130">
        <f t="shared" si="37"/>
        <v>373.72</v>
      </c>
      <c r="S110" s="130">
        <f t="shared" si="37"/>
        <v>374.58</v>
      </c>
      <c r="T110" s="130">
        <f t="shared" si="37"/>
        <v>375.46</v>
      </c>
    </row>
    <row r="111" spans="2:20" x14ac:dyDescent="0.25">
      <c r="B111" s="111" t="s">
        <v>246</v>
      </c>
      <c r="C111" s="265" t="str">
        <f>C21</f>
        <v>Half Day block (10am-2pm or 2pm-6pm) 4hrs</v>
      </c>
      <c r="D111" s="111">
        <v>4</v>
      </c>
      <c r="E111" s="151">
        <f>E$110*$D111</f>
        <v>406.76</v>
      </c>
      <c r="F111" s="151">
        <f t="shared" ref="F111:J111" si="38">F$110*$D111</f>
        <v>416.2</v>
      </c>
      <c r="G111" s="151">
        <f t="shared" si="38"/>
        <v>447.28</v>
      </c>
      <c r="H111" s="151">
        <f t="shared" si="38"/>
        <v>532.04</v>
      </c>
      <c r="I111" s="151">
        <f t="shared" si="38"/>
        <v>747.44</v>
      </c>
      <c r="J111" s="151">
        <f t="shared" si="38"/>
        <v>749.16</v>
      </c>
      <c r="K111" s="151">
        <f>K$110*$D111</f>
        <v>750.92</v>
      </c>
      <c r="L111" s="276"/>
      <c r="M111" s="110">
        <v>3</v>
      </c>
      <c r="N111" s="130">
        <f t="shared" ref="N111:T132" si="39">E$110*$M111</f>
        <v>305.07</v>
      </c>
      <c r="O111" s="130">
        <f t="shared" si="37"/>
        <v>312.14999999999998</v>
      </c>
      <c r="P111" s="130">
        <f t="shared" si="37"/>
        <v>335.46</v>
      </c>
      <c r="Q111" s="130">
        <f t="shared" si="37"/>
        <v>399.03</v>
      </c>
      <c r="R111" s="130">
        <f t="shared" si="37"/>
        <v>560.58000000000004</v>
      </c>
      <c r="S111" s="130">
        <f t="shared" si="37"/>
        <v>561.87</v>
      </c>
      <c r="T111" s="130">
        <f t="shared" si="37"/>
        <v>563.18999999999994</v>
      </c>
    </row>
    <row r="112" spans="2:20" x14ac:dyDescent="0.25">
      <c r="B112" s="111" t="s">
        <v>247</v>
      </c>
      <c r="C112" s="265" t="str">
        <f>C22</f>
        <v>Whole Day block (10am-6pm) 8 hrs</v>
      </c>
      <c r="D112" s="111">
        <v>8</v>
      </c>
      <c r="E112" s="151">
        <f t="shared" ref="E112:J114" si="40">E$110*$D112</f>
        <v>813.52</v>
      </c>
      <c r="F112" s="151">
        <f t="shared" si="40"/>
        <v>832.4</v>
      </c>
      <c r="G112" s="151">
        <f t="shared" si="40"/>
        <v>894.56</v>
      </c>
      <c r="H112" s="151">
        <f t="shared" si="40"/>
        <v>1064.08</v>
      </c>
      <c r="I112" s="151">
        <f t="shared" si="40"/>
        <v>1494.88</v>
      </c>
      <c r="J112" s="151">
        <f t="shared" si="40"/>
        <v>1498.32</v>
      </c>
      <c r="K112" s="151">
        <f>K$110*$D112</f>
        <v>1501.84</v>
      </c>
      <c r="L112" s="276"/>
      <c r="M112" s="261">
        <v>4</v>
      </c>
      <c r="N112" s="266">
        <f t="shared" si="39"/>
        <v>406.76</v>
      </c>
      <c r="O112" s="266">
        <f t="shared" si="37"/>
        <v>416.2</v>
      </c>
      <c r="P112" s="266">
        <f t="shared" si="37"/>
        <v>447.28</v>
      </c>
      <c r="Q112" s="266">
        <f t="shared" si="37"/>
        <v>532.04</v>
      </c>
      <c r="R112" s="266">
        <f t="shared" si="37"/>
        <v>747.44</v>
      </c>
      <c r="S112" s="266">
        <f t="shared" si="37"/>
        <v>749.16</v>
      </c>
      <c r="T112" s="266">
        <f t="shared" si="37"/>
        <v>750.92</v>
      </c>
    </row>
    <row r="113" spans="2:21" x14ac:dyDescent="0.25">
      <c r="B113" s="267" t="s">
        <v>300</v>
      </c>
      <c r="C113" s="265" t="str">
        <f>C23</f>
        <v>Over Night block (2pm-10am) 20 hrs</v>
      </c>
      <c r="D113" s="111">
        <v>20</v>
      </c>
      <c r="E113" s="151">
        <f t="shared" si="40"/>
        <v>2033.8</v>
      </c>
      <c r="F113" s="151">
        <f t="shared" si="40"/>
        <v>2081</v>
      </c>
      <c r="G113" s="151">
        <f t="shared" si="40"/>
        <v>2236.3999999999996</v>
      </c>
      <c r="H113" s="151">
        <f t="shared" si="40"/>
        <v>2660.2</v>
      </c>
      <c r="I113" s="151">
        <f t="shared" si="40"/>
        <v>3737.2000000000003</v>
      </c>
      <c r="J113" s="151">
        <f t="shared" si="40"/>
        <v>3745.7999999999997</v>
      </c>
      <c r="K113" s="151">
        <f>K$110*$D113</f>
        <v>3754.6</v>
      </c>
      <c r="L113" s="276"/>
      <c r="M113" s="110">
        <v>5</v>
      </c>
      <c r="N113" s="130">
        <f t="shared" si="39"/>
        <v>508.45</v>
      </c>
      <c r="O113" s="130">
        <f t="shared" si="37"/>
        <v>520.25</v>
      </c>
      <c r="P113" s="130">
        <f t="shared" si="37"/>
        <v>559.09999999999991</v>
      </c>
      <c r="Q113" s="130">
        <f t="shared" si="37"/>
        <v>665.05</v>
      </c>
      <c r="R113" s="130">
        <f t="shared" si="37"/>
        <v>934.30000000000007</v>
      </c>
      <c r="S113" s="130">
        <f t="shared" si="37"/>
        <v>936.44999999999993</v>
      </c>
      <c r="T113" s="130">
        <f t="shared" si="37"/>
        <v>938.65</v>
      </c>
    </row>
    <row r="114" spans="2:21" x14ac:dyDescent="0.25">
      <c r="B114" s="111" t="s">
        <v>248</v>
      </c>
      <c r="C114" s="265" t="str">
        <f>C24</f>
        <v>consecutive 24hr block (10am-10am)</v>
      </c>
      <c r="D114" s="154">
        <v>24</v>
      </c>
      <c r="E114" s="151">
        <f t="shared" si="40"/>
        <v>2440.56</v>
      </c>
      <c r="F114" s="151">
        <f t="shared" si="40"/>
        <v>2497.1999999999998</v>
      </c>
      <c r="G114" s="151">
        <f t="shared" si="40"/>
        <v>2683.68</v>
      </c>
      <c r="H114" s="151">
        <f t="shared" si="40"/>
        <v>3192.24</v>
      </c>
      <c r="I114" s="151">
        <f t="shared" si="40"/>
        <v>4484.6400000000003</v>
      </c>
      <c r="J114" s="151">
        <f t="shared" si="40"/>
        <v>4494.96</v>
      </c>
      <c r="K114" s="151">
        <f>K$110*$D114</f>
        <v>4505.5199999999995</v>
      </c>
      <c r="L114" s="276"/>
      <c r="M114" s="110">
        <v>6</v>
      </c>
      <c r="N114" s="130">
        <f t="shared" si="39"/>
        <v>610.14</v>
      </c>
      <c r="O114" s="130">
        <f t="shared" si="37"/>
        <v>624.29999999999995</v>
      </c>
      <c r="P114" s="130">
        <f t="shared" si="37"/>
        <v>670.92</v>
      </c>
      <c r="Q114" s="130">
        <f t="shared" si="37"/>
        <v>798.06</v>
      </c>
      <c r="R114" s="130">
        <f t="shared" si="37"/>
        <v>1121.1600000000001</v>
      </c>
      <c r="S114" s="130">
        <f t="shared" si="37"/>
        <v>1123.74</v>
      </c>
      <c r="T114" s="130">
        <f t="shared" si="37"/>
        <v>1126.3799999999999</v>
      </c>
    </row>
    <row r="115" spans="2:21" x14ac:dyDescent="0.25">
      <c r="B115" s="116"/>
      <c r="C115" s="117"/>
      <c r="D115" s="116"/>
      <c r="E115" s="131"/>
      <c r="F115" s="131"/>
      <c r="G115" s="131"/>
      <c r="H115" s="131"/>
      <c r="I115" s="131"/>
      <c r="J115" s="131"/>
      <c r="K115" s="131"/>
      <c r="L115" s="276"/>
      <c r="M115" s="110">
        <v>7</v>
      </c>
      <c r="N115" s="130">
        <f t="shared" si="39"/>
        <v>711.82999999999993</v>
      </c>
      <c r="O115" s="130">
        <f t="shared" si="37"/>
        <v>728.35</v>
      </c>
      <c r="P115" s="130">
        <f t="shared" si="37"/>
        <v>782.74</v>
      </c>
      <c r="Q115" s="130">
        <f t="shared" si="37"/>
        <v>931.06999999999994</v>
      </c>
      <c r="R115" s="130">
        <f t="shared" si="37"/>
        <v>1308.02</v>
      </c>
      <c r="S115" s="130">
        <f t="shared" si="37"/>
        <v>1311.03</v>
      </c>
      <c r="T115" s="130">
        <f t="shared" si="37"/>
        <v>1314.11</v>
      </c>
    </row>
    <row r="116" spans="2:21" ht="15.75" x14ac:dyDescent="0.25">
      <c r="B116" s="116"/>
      <c r="C116" s="119" t="s">
        <v>249</v>
      </c>
      <c r="D116" s="120">
        <v>24</v>
      </c>
      <c r="E116" s="155"/>
      <c r="F116" s="131"/>
      <c r="G116" s="131"/>
      <c r="H116" s="131"/>
      <c r="I116" s="131"/>
      <c r="J116" s="131"/>
      <c r="K116" s="131"/>
      <c r="L116" s="276"/>
      <c r="M116" s="261">
        <v>8</v>
      </c>
      <c r="N116" s="266">
        <f t="shared" si="39"/>
        <v>813.52</v>
      </c>
      <c r="O116" s="266">
        <f t="shared" si="37"/>
        <v>832.4</v>
      </c>
      <c r="P116" s="266">
        <f t="shared" si="37"/>
        <v>894.56</v>
      </c>
      <c r="Q116" s="266">
        <f t="shared" si="37"/>
        <v>1064.08</v>
      </c>
      <c r="R116" s="266">
        <f t="shared" si="37"/>
        <v>1494.88</v>
      </c>
      <c r="S116" s="266">
        <f t="shared" si="37"/>
        <v>1498.32</v>
      </c>
      <c r="T116" s="266">
        <f t="shared" si="37"/>
        <v>1501.84</v>
      </c>
    </row>
    <row r="117" spans="2:21" x14ac:dyDescent="0.25">
      <c r="B117" s="116"/>
      <c r="C117" s="232" t="s">
        <v>250</v>
      </c>
      <c r="D117" s="233">
        <f>ROUNDDOWN(D116/24,0)</f>
        <v>1</v>
      </c>
      <c r="E117" s="234">
        <f t="shared" ref="E117:K117" si="41">(ROUNDDOWN($D116/24,0))*E114</f>
        <v>2440.56</v>
      </c>
      <c r="F117" s="234">
        <f t="shared" si="41"/>
        <v>2497.1999999999998</v>
      </c>
      <c r="G117" s="234">
        <f t="shared" si="41"/>
        <v>2683.68</v>
      </c>
      <c r="H117" s="234">
        <f t="shared" si="41"/>
        <v>3192.24</v>
      </c>
      <c r="I117" s="234">
        <f t="shared" si="41"/>
        <v>4484.6400000000003</v>
      </c>
      <c r="J117" s="234">
        <f t="shared" si="41"/>
        <v>4494.96</v>
      </c>
      <c r="K117" s="235">
        <f t="shared" si="41"/>
        <v>4505.5199999999995</v>
      </c>
      <c r="M117" s="110">
        <v>9</v>
      </c>
      <c r="N117" s="130">
        <f t="shared" si="39"/>
        <v>915.21</v>
      </c>
      <c r="O117" s="130">
        <f t="shared" si="37"/>
        <v>936.44999999999993</v>
      </c>
      <c r="P117" s="130">
        <f t="shared" si="37"/>
        <v>1006.3799999999999</v>
      </c>
      <c r="Q117" s="130">
        <f t="shared" si="37"/>
        <v>1197.0899999999999</v>
      </c>
      <c r="R117" s="130">
        <f t="shared" si="37"/>
        <v>1681.7400000000002</v>
      </c>
      <c r="S117" s="130">
        <f t="shared" si="37"/>
        <v>1685.61</v>
      </c>
      <c r="T117" s="130">
        <f t="shared" si="37"/>
        <v>1689.57</v>
      </c>
    </row>
    <row r="118" spans="2:21" x14ac:dyDescent="0.25">
      <c r="B118" s="116"/>
      <c r="C118" s="236" t="s">
        <v>251</v>
      </c>
      <c r="D118" s="237">
        <f>D116-(ROUNDDOWN(D116/24,0)*24)</f>
        <v>0</v>
      </c>
      <c r="E118" s="238">
        <f t="shared" ref="E118:K118" si="42">IF($D118=$M109,N109,0)+IF($D118=$M110,N110,0)+IF($D118=$M111,N111,0)+IF($D118=$M112,N112,0)+IF($D118=$M113,N113,0)+IF($D118=$M114,N114,0)+IF($D118=$M115,N115,0)+IF($D118=$M116,N116,0)+IF($D118=$M117,N117,0)+IF($D118=$M118,N118,0)+IF($D118=$M119,N119,0)+IF($D118=$M120,N120,0)+IF($D118=$M121,N121,0)+IF($D118=$M122,N122,0)+IF($D118=$M123,N123,0)+IF($D118=$M124,N124,0)+IF($D118=$M125,N125,0)+IF($D118=$M126,N126,0)+IF($D118=$M127,N127,0)+IF($D118=$M128,N128,0)+IF($D118=$M129,N129,0)+IF($D118=$M130,N130,0)+IF($D118=$M131,N131,0)</f>
        <v>0</v>
      </c>
      <c r="F118" s="238">
        <f t="shared" si="42"/>
        <v>0</v>
      </c>
      <c r="G118" s="238">
        <f t="shared" si="42"/>
        <v>0</v>
      </c>
      <c r="H118" s="238">
        <f t="shared" si="42"/>
        <v>0</v>
      </c>
      <c r="I118" s="238">
        <f t="shared" si="42"/>
        <v>0</v>
      </c>
      <c r="J118" s="238">
        <f t="shared" si="42"/>
        <v>0</v>
      </c>
      <c r="K118" s="239">
        <f t="shared" si="42"/>
        <v>0</v>
      </c>
      <c r="M118" s="110">
        <v>10</v>
      </c>
      <c r="N118" s="130">
        <f t="shared" si="39"/>
        <v>1016.9</v>
      </c>
      <c r="O118" s="130">
        <f t="shared" si="37"/>
        <v>1040.5</v>
      </c>
      <c r="P118" s="130">
        <f t="shared" si="37"/>
        <v>1118.1999999999998</v>
      </c>
      <c r="Q118" s="130">
        <f t="shared" si="37"/>
        <v>1330.1</v>
      </c>
      <c r="R118" s="130">
        <f t="shared" si="37"/>
        <v>1868.6000000000001</v>
      </c>
      <c r="S118" s="130">
        <f t="shared" si="37"/>
        <v>1872.8999999999999</v>
      </c>
      <c r="T118" s="130">
        <f t="shared" si="37"/>
        <v>1877.3</v>
      </c>
    </row>
    <row r="119" spans="2:21" x14ac:dyDescent="0.25">
      <c r="B119" s="116"/>
      <c r="C119" s="240" t="s">
        <v>307</v>
      </c>
      <c r="D119" s="241"/>
      <c r="E119" s="242">
        <f t="shared" ref="E119:K119" si="43">E117+E118</f>
        <v>2440.56</v>
      </c>
      <c r="F119" s="242">
        <f t="shared" si="43"/>
        <v>2497.1999999999998</v>
      </c>
      <c r="G119" s="242">
        <f t="shared" si="43"/>
        <v>2683.68</v>
      </c>
      <c r="H119" s="242">
        <f t="shared" si="43"/>
        <v>3192.24</v>
      </c>
      <c r="I119" s="242">
        <f t="shared" si="43"/>
        <v>4484.6400000000003</v>
      </c>
      <c r="J119" s="242">
        <f t="shared" si="43"/>
        <v>4494.96</v>
      </c>
      <c r="K119" s="242">
        <f t="shared" si="43"/>
        <v>4505.5199999999995</v>
      </c>
      <c r="M119" s="110">
        <v>11</v>
      </c>
      <c r="N119" s="130">
        <f t="shared" si="39"/>
        <v>1118.5899999999999</v>
      </c>
      <c r="O119" s="130">
        <f t="shared" si="37"/>
        <v>1144.55</v>
      </c>
      <c r="P119" s="130">
        <f t="shared" si="37"/>
        <v>1230.02</v>
      </c>
      <c r="Q119" s="130">
        <f t="shared" si="37"/>
        <v>1463.11</v>
      </c>
      <c r="R119" s="130">
        <f t="shared" si="37"/>
        <v>2055.46</v>
      </c>
      <c r="S119" s="130">
        <f t="shared" si="37"/>
        <v>2060.19</v>
      </c>
      <c r="T119" s="130">
        <f t="shared" si="37"/>
        <v>2065.0299999999997</v>
      </c>
    </row>
    <row r="120" spans="2:21" x14ac:dyDescent="0.25">
      <c r="B120" s="116"/>
      <c r="C120" s="243" t="str">
        <f>C90</f>
        <v>Setup fee per consecutive time block</v>
      </c>
      <c r="D120" s="244"/>
      <c r="E120" s="151">
        <v>69.45</v>
      </c>
      <c r="F120" s="151">
        <v>69.45</v>
      </c>
      <c r="G120" s="151">
        <v>69.45</v>
      </c>
      <c r="H120" s="151">
        <v>69.45</v>
      </c>
      <c r="I120" s="151">
        <v>69.45</v>
      </c>
      <c r="J120" s="151">
        <v>69.45</v>
      </c>
      <c r="K120" s="151">
        <v>69.45</v>
      </c>
      <c r="M120" s="110">
        <v>12</v>
      </c>
      <c r="N120" s="130">
        <f t="shared" si="39"/>
        <v>1220.28</v>
      </c>
      <c r="O120" s="130">
        <f t="shared" si="37"/>
        <v>1248.5999999999999</v>
      </c>
      <c r="P120" s="130">
        <f t="shared" si="37"/>
        <v>1341.84</v>
      </c>
      <c r="Q120" s="130">
        <f t="shared" si="37"/>
        <v>1596.12</v>
      </c>
      <c r="R120" s="130">
        <f t="shared" si="37"/>
        <v>2242.3200000000002</v>
      </c>
      <c r="S120" s="130">
        <f t="shared" si="37"/>
        <v>2247.48</v>
      </c>
      <c r="T120" s="130">
        <f t="shared" si="37"/>
        <v>2252.7599999999998</v>
      </c>
    </row>
    <row r="121" spans="2:21" ht="16.5" thickBot="1" x14ac:dyDescent="0.3">
      <c r="B121" s="116"/>
      <c r="C121" s="245" t="str">
        <f>C91</f>
        <v>Total Cost:</v>
      </c>
      <c r="D121" s="246"/>
      <c r="E121" s="247">
        <f>E120+E119</f>
        <v>2510.0099999999998</v>
      </c>
      <c r="F121" s="247">
        <f t="shared" ref="F121:K121" si="44">F120+F119</f>
        <v>2566.6499999999996</v>
      </c>
      <c r="G121" s="247">
        <f t="shared" si="44"/>
        <v>2753.1299999999997</v>
      </c>
      <c r="H121" s="247">
        <f t="shared" si="44"/>
        <v>3261.6899999999996</v>
      </c>
      <c r="I121" s="247">
        <f t="shared" si="44"/>
        <v>4554.09</v>
      </c>
      <c r="J121" s="247">
        <f t="shared" si="44"/>
        <v>4564.41</v>
      </c>
      <c r="K121" s="247">
        <f t="shared" si="44"/>
        <v>4574.9699999999993</v>
      </c>
      <c r="M121" s="110">
        <v>13</v>
      </c>
      <c r="N121" s="130">
        <f t="shared" si="39"/>
        <v>1321.97</v>
      </c>
      <c r="O121" s="130">
        <f t="shared" si="37"/>
        <v>1352.6499999999999</v>
      </c>
      <c r="P121" s="130">
        <f t="shared" si="37"/>
        <v>1453.6599999999999</v>
      </c>
      <c r="Q121" s="130">
        <f t="shared" si="37"/>
        <v>1729.1299999999999</v>
      </c>
      <c r="R121" s="130">
        <f t="shared" si="37"/>
        <v>2429.1800000000003</v>
      </c>
      <c r="S121" s="130">
        <f t="shared" si="37"/>
        <v>2434.77</v>
      </c>
      <c r="T121" s="130">
        <f t="shared" si="37"/>
        <v>2440.4899999999998</v>
      </c>
    </row>
    <row r="122" spans="2:21" ht="15.75" thickTop="1" x14ac:dyDescent="0.25">
      <c r="B122" s="116"/>
      <c r="C122" s="117"/>
      <c r="D122" s="116"/>
      <c r="E122" s="124"/>
      <c r="F122" s="124"/>
      <c r="G122" s="124"/>
      <c r="H122" s="124"/>
      <c r="I122" s="124"/>
      <c r="J122" s="124"/>
      <c r="K122" s="124"/>
      <c r="M122" s="110">
        <v>14</v>
      </c>
      <c r="N122" s="130">
        <f t="shared" si="39"/>
        <v>1423.6599999999999</v>
      </c>
      <c r="O122" s="130">
        <f t="shared" si="37"/>
        <v>1456.7</v>
      </c>
      <c r="P122" s="130">
        <f t="shared" si="37"/>
        <v>1565.48</v>
      </c>
      <c r="Q122" s="130">
        <f t="shared" si="37"/>
        <v>1862.1399999999999</v>
      </c>
      <c r="R122" s="130">
        <f t="shared" si="37"/>
        <v>2616.04</v>
      </c>
      <c r="S122" s="130">
        <f t="shared" si="37"/>
        <v>2622.06</v>
      </c>
      <c r="T122" s="130">
        <f t="shared" si="37"/>
        <v>2628.22</v>
      </c>
    </row>
    <row r="123" spans="2:21" ht="15" customHeight="1" x14ac:dyDescent="0.25">
      <c r="B123" s="268" t="s">
        <v>293</v>
      </c>
      <c r="C123" s="268"/>
      <c r="D123" s="268"/>
      <c r="E123" s="218">
        <f>(E121/100)*10</f>
        <v>251.00099999999998</v>
      </c>
      <c r="F123" s="218">
        <f t="shared" ref="F123:K123" si="45">(F121/100)*10</f>
        <v>256.66499999999996</v>
      </c>
      <c r="G123" s="218">
        <f t="shared" si="45"/>
        <v>275.31299999999999</v>
      </c>
      <c r="H123" s="218">
        <f t="shared" si="45"/>
        <v>326.16899999999993</v>
      </c>
      <c r="I123" s="218">
        <f t="shared" si="45"/>
        <v>455.40899999999999</v>
      </c>
      <c r="J123" s="218">
        <f t="shared" si="45"/>
        <v>456.44100000000003</v>
      </c>
      <c r="K123" s="218">
        <f t="shared" si="45"/>
        <v>457.4969999999999</v>
      </c>
      <c r="M123" s="110">
        <v>15</v>
      </c>
      <c r="N123" s="130">
        <f t="shared" si="39"/>
        <v>1525.35</v>
      </c>
      <c r="O123" s="130">
        <f t="shared" si="37"/>
        <v>1560.75</v>
      </c>
      <c r="P123" s="130">
        <f t="shared" si="37"/>
        <v>1677.3</v>
      </c>
      <c r="Q123" s="130">
        <f t="shared" si="37"/>
        <v>1995.1499999999999</v>
      </c>
      <c r="R123" s="130">
        <f t="shared" si="37"/>
        <v>2802.9</v>
      </c>
      <c r="S123" s="130">
        <f t="shared" si="37"/>
        <v>2809.35</v>
      </c>
      <c r="T123" s="130">
        <f t="shared" si="37"/>
        <v>2815.95</v>
      </c>
    </row>
    <row r="124" spans="2:21" x14ac:dyDescent="0.25">
      <c r="B124" s="268"/>
      <c r="C124" s="268"/>
      <c r="D124" s="268"/>
      <c r="E124" s="218"/>
      <c r="F124" s="218"/>
      <c r="G124" s="218"/>
      <c r="H124" s="218"/>
      <c r="I124" s="218"/>
      <c r="J124" s="218"/>
      <c r="K124" s="218"/>
      <c r="L124" s="96"/>
      <c r="M124" s="110">
        <v>16</v>
      </c>
      <c r="N124" s="130">
        <f t="shared" si="39"/>
        <v>1627.04</v>
      </c>
      <c r="O124" s="130">
        <f t="shared" si="37"/>
        <v>1664.8</v>
      </c>
      <c r="P124" s="130">
        <f t="shared" si="37"/>
        <v>1789.12</v>
      </c>
      <c r="Q124" s="130">
        <f t="shared" si="37"/>
        <v>2128.16</v>
      </c>
      <c r="R124" s="130">
        <f t="shared" si="37"/>
        <v>2989.76</v>
      </c>
      <c r="S124" s="130">
        <f t="shared" si="37"/>
        <v>2996.64</v>
      </c>
      <c r="T124" s="130">
        <f t="shared" si="37"/>
        <v>3003.68</v>
      </c>
      <c r="U124" s="126"/>
    </row>
    <row r="125" spans="2:21" ht="15" customHeight="1" x14ac:dyDescent="0.25">
      <c r="B125" s="268" t="s">
        <v>294</v>
      </c>
      <c r="C125" s="268"/>
      <c r="D125" s="268"/>
      <c r="E125" s="218">
        <f>(E121/100)*90</f>
        <v>2259.009</v>
      </c>
      <c r="F125" s="218">
        <f t="shared" ref="F125:K125" si="46">(F121/100)*90</f>
        <v>2309.9849999999997</v>
      </c>
      <c r="G125" s="218">
        <f t="shared" si="46"/>
        <v>2477.817</v>
      </c>
      <c r="H125" s="218">
        <f t="shared" si="46"/>
        <v>2935.5209999999993</v>
      </c>
      <c r="I125" s="218">
        <f t="shared" si="46"/>
        <v>4098.6810000000005</v>
      </c>
      <c r="J125" s="218">
        <f t="shared" si="46"/>
        <v>4107.9690000000001</v>
      </c>
      <c r="K125" s="218">
        <f t="shared" si="46"/>
        <v>4117.472999999999</v>
      </c>
      <c r="M125" s="110">
        <v>17</v>
      </c>
      <c r="N125" s="130">
        <f t="shared" si="39"/>
        <v>1728.73</v>
      </c>
      <c r="O125" s="130">
        <f t="shared" si="39"/>
        <v>1768.85</v>
      </c>
      <c r="P125" s="130">
        <f t="shared" si="39"/>
        <v>1900.9399999999998</v>
      </c>
      <c r="Q125" s="130">
        <f t="shared" si="39"/>
        <v>2261.17</v>
      </c>
      <c r="R125" s="130">
        <f t="shared" si="39"/>
        <v>3176.6200000000003</v>
      </c>
      <c r="S125" s="130">
        <f t="shared" si="39"/>
        <v>3183.93</v>
      </c>
      <c r="T125" s="130">
        <f t="shared" si="39"/>
        <v>3191.41</v>
      </c>
    </row>
    <row r="126" spans="2:21" x14ac:dyDescent="0.25">
      <c r="B126" s="268"/>
      <c r="C126" s="268"/>
      <c r="D126" s="268"/>
      <c r="E126" s="218"/>
      <c r="F126" s="218"/>
      <c r="G126" s="218"/>
      <c r="H126" s="218"/>
      <c r="I126" s="218"/>
      <c r="J126" s="218"/>
      <c r="K126" s="218"/>
      <c r="M126" s="110">
        <v>18</v>
      </c>
      <c r="N126" s="130">
        <f t="shared" si="39"/>
        <v>1830.42</v>
      </c>
      <c r="O126" s="130">
        <f t="shared" si="39"/>
        <v>1872.8999999999999</v>
      </c>
      <c r="P126" s="130">
        <f t="shared" si="39"/>
        <v>2012.7599999999998</v>
      </c>
      <c r="Q126" s="130">
        <f t="shared" si="39"/>
        <v>2394.1799999999998</v>
      </c>
      <c r="R126" s="130">
        <f t="shared" si="39"/>
        <v>3363.4800000000005</v>
      </c>
      <c r="S126" s="130">
        <f t="shared" si="39"/>
        <v>3371.22</v>
      </c>
      <c r="T126" s="130">
        <f t="shared" si="39"/>
        <v>3379.14</v>
      </c>
    </row>
    <row r="127" spans="2:21" x14ac:dyDescent="0.25">
      <c r="M127" s="110">
        <v>19</v>
      </c>
      <c r="N127" s="130">
        <f t="shared" si="39"/>
        <v>1932.11</v>
      </c>
      <c r="O127" s="130">
        <f t="shared" si="39"/>
        <v>1976.95</v>
      </c>
      <c r="P127" s="130">
        <f t="shared" si="39"/>
        <v>2124.58</v>
      </c>
      <c r="Q127" s="130">
        <f t="shared" si="39"/>
        <v>2527.1899999999996</v>
      </c>
      <c r="R127" s="130">
        <f t="shared" si="39"/>
        <v>3550.34</v>
      </c>
      <c r="S127" s="130">
        <f t="shared" si="39"/>
        <v>3558.5099999999998</v>
      </c>
      <c r="T127" s="130">
        <f t="shared" si="39"/>
        <v>3566.87</v>
      </c>
    </row>
    <row r="128" spans="2:21" x14ac:dyDescent="0.25">
      <c r="M128" s="261">
        <v>20</v>
      </c>
      <c r="N128" s="266">
        <f t="shared" si="39"/>
        <v>2033.8</v>
      </c>
      <c r="O128" s="266">
        <f t="shared" si="39"/>
        <v>2081</v>
      </c>
      <c r="P128" s="266">
        <f t="shared" si="39"/>
        <v>2236.3999999999996</v>
      </c>
      <c r="Q128" s="266">
        <f t="shared" si="39"/>
        <v>2660.2</v>
      </c>
      <c r="R128" s="266">
        <f t="shared" si="39"/>
        <v>3737.2000000000003</v>
      </c>
      <c r="S128" s="266">
        <f t="shared" si="39"/>
        <v>3745.7999999999997</v>
      </c>
      <c r="T128" s="266">
        <f t="shared" si="39"/>
        <v>3754.6</v>
      </c>
    </row>
    <row r="129" spans="13:20" x14ac:dyDescent="0.25">
      <c r="M129" s="110">
        <v>21</v>
      </c>
      <c r="N129" s="130">
        <f t="shared" si="39"/>
        <v>2135.4899999999998</v>
      </c>
      <c r="O129" s="130">
        <f t="shared" si="39"/>
        <v>2185.0499999999997</v>
      </c>
      <c r="P129" s="130">
        <f t="shared" si="39"/>
        <v>2348.2199999999998</v>
      </c>
      <c r="Q129" s="130">
        <f t="shared" si="39"/>
        <v>2793.21</v>
      </c>
      <c r="R129" s="130">
        <f t="shared" si="39"/>
        <v>3924.0600000000004</v>
      </c>
      <c r="S129" s="130">
        <f t="shared" si="39"/>
        <v>3933.0899999999997</v>
      </c>
      <c r="T129" s="130">
        <f t="shared" si="39"/>
        <v>3942.33</v>
      </c>
    </row>
    <row r="130" spans="13:20" x14ac:dyDescent="0.25">
      <c r="M130" s="110">
        <v>22</v>
      </c>
      <c r="N130" s="130">
        <f t="shared" si="39"/>
        <v>2237.1799999999998</v>
      </c>
      <c r="O130" s="130">
        <f t="shared" si="39"/>
        <v>2289.1</v>
      </c>
      <c r="P130" s="130">
        <f t="shared" si="39"/>
        <v>2460.04</v>
      </c>
      <c r="Q130" s="130">
        <f t="shared" si="39"/>
        <v>2926.22</v>
      </c>
      <c r="R130" s="130">
        <f t="shared" si="39"/>
        <v>4110.92</v>
      </c>
      <c r="S130" s="130">
        <f t="shared" si="39"/>
        <v>4120.38</v>
      </c>
      <c r="T130" s="130">
        <f t="shared" si="39"/>
        <v>4130.0599999999995</v>
      </c>
    </row>
    <row r="131" spans="13:20" x14ac:dyDescent="0.25">
      <c r="M131" s="110">
        <v>23</v>
      </c>
      <c r="N131" s="130">
        <f t="shared" si="39"/>
        <v>2338.87</v>
      </c>
      <c r="O131" s="130">
        <f t="shared" si="39"/>
        <v>2393.15</v>
      </c>
      <c r="P131" s="130">
        <f t="shared" si="39"/>
        <v>2571.8599999999997</v>
      </c>
      <c r="Q131" s="130">
        <f t="shared" si="39"/>
        <v>3059.2299999999996</v>
      </c>
      <c r="R131" s="130">
        <f t="shared" si="39"/>
        <v>4297.7800000000007</v>
      </c>
      <c r="S131" s="130">
        <f t="shared" si="39"/>
        <v>4307.67</v>
      </c>
      <c r="T131" s="130">
        <f t="shared" si="39"/>
        <v>4317.79</v>
      </c>
    </row>
    <row r="132" spans="13:20" x14ac:dyDescent="0.25">
      <c r="M132" s="261">
        <v>24</v>
      </c>
      <c r="N132" s="266">
        <f t="shared" si="39"/>
        <v>2440.56</v>
      </c>
      <c r="O132" s="266">
        <f t="shared" si="39"/>
        <v>2497.1999999999998</v>
      </c>
      <c r="P132" s="266">
        <f t="shared" si="39"/>
        <v>2683.68</v>
      </c>
      <c r="Q132" s="266">
        <f t="shared" si="39"/>
        <v>3192.24</v>
      </c>
      <c r="R132" s="266">
        <f t="shared" si="39"/>
        <v>4484.6400000000003</v>
      </c>
      <c r="S132" s="266">
        <f t="shared" si="39"/>
        <v>4494.96</v>
      </c>
      <c r="T132" s="266">
        <f t="shared" si="39"/>
        <v>4505.5199999999995</v>
      </c>
    </row>
  </sheetData>
  <sheetProtection sheet="1" objects="1" scenarios="1"/>
  <protectedRanges>
    <protectedRange sqref="D26 D56 D86 D116" name="Range1"/>
  </protectedRanges>
  <mergeCells count="67">
    <mergeCell ref="J123:J124"/>
    <mergeCell ref="K123:K124"/>
    <mergeCell ref="B125:D126"/>
    <mergeCell ref="E125:E126"/>
    <mergeCell ref="F125:F126"/>
    <mergeCell ref="G125:G126"/>
    <mergeCell ref="H125:H126"/>
    <mergeCell ref="I125:I126"/>
    <mergeCell ref="J125:J126"/>
    <mergeCell ref="K125:K126"/>
    <mergeCell ref="B123:D124"/>
    <mergeCell ref="E123:E124"/>
    <mergeCell ref="F123:F124"/>
    <mergeCell ref="G123:G124"/>
    <mergeCell ref="H123:H124"/>
    <mergeCell ref="I123:I124"/>
    <mergeCell ref="J93:J94"/>
    <mergeCell ref="K93:K94"/>
    <mergeCell ref="B95:D96"/>
    <mergeCell ref="E95:E96"/>
    <mergeCell ref="F95:F96"/>
    <mergeCell ref="G95:G96"/>
    <mergeCell ref="H95:H96"/>
    <mergeCell ref="I95:I96"/>
    <mergeCell ref="J95:J96"/>
    <mergeCell ref="K95:K96"/>
    <mergeCell ref="B93:D94"/>
    <mergeCell ref="E93:E94"/>
    <mergeCell ref="F93:F94"/>
    <mergeCell ref="G93:G94"/>
    <mergeCell ref="H93:H94"/>
    <mergeCell ref="I93:I94"/>
    <mergeCell ref="J63:J64"/>
    <mergeCell ref="K63:K64"/>
    <mergeCell ref="B65:D66"/>
    <mergeCell ref="E65:E66"/>
    <mergeCell ref="F65:F66"/>
    <mergeCell ref="G65:G66"/>
    <mergeCell ref="H65:H66"/>
    <mergeCell ref="I65:I66"/>
    <mergeCell ref="J65:J66"/>
    <mergeCell ref="K65:K66"/>
    <mergeCell ref="B63:D64"/>
    <mergeCell ref="E63:E64"/>
    <mergeCell ref="F63:F64"/>
    <mergeCell ref="G63:G64"/>
    <mergeCell ref="H63:H64"/>
    <mergeCell ref="I63:I64"/>
    <mergeCell ref="J33:J34"/>
    <mergeCell ref="K33:K34"/>
    <mergeCell ref="B35:D36"/>
    <mergeCell ref="E35:E36"/>
    <mergeCell ref="F35:F36"/>
    <mergeCell ref="G35:G36"/>
    <mergeCell ref="H35:H36"/>
    <mergeCell ref="I35:I36"/>
    <mergeCell ref="J35:J36"/>
    <mergeCell ref="K35:K36"/>
    <mergeCell ref="E11:I11"/>
    <mergeCell ref="E12:I12"/>
    <mergeCell ref="E13:I13"/>
    <mergeCell ref="B33:D34"/>
    <mergeCell ref="E33:E34"/>
    <mergeCell ref="F33:F34"/>
    <mergeCell ref="G33:G34"/>
    <mergeCell ref="H33:H34"/>
    <mergeCell ref="I33:I34"/>
  </mergeCells>
  <hyperlinks>
    <hyperlink ref="B11" location="'20180201'!B16" display="'20180201'!B16"/>
    <hyperlink ref="E11" location="'20111201'!A33" display="'20111201'!A33"/>
    <hyperlink ref="E12" location="'20111201'!A50" display="'20111201'!A50"/>
    <hyperlink ref="E13" location="'20111201'!A67" display="'20111201'!A67"/>
    <hyperlink ref="M11" r:id="rId1"/>
    <hyperlink ref="E11:I11" location="'20180201'!B44" display="'20180201'!B44"/>
    <hyperlink ref="E12:I12" location="'20180201'!B72" display="'20180201'!B72"/>
    <hyperlink ref="E13:I13" location="'20180201'!B100" display="'20180201'!B100"/>
  </hyperlinks>
  <pageMargins left="0.7" right="0.7" top="0.75" bottom="0.75" header="0.3" footer="0.3"/>
  <pageSetup scale="6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workbookViewId="0">
      <selection activeCell="B18" sqref="B18"/>
    </sheetView>
  </sheetViews>
  <sheetFormatPr defaultRowHeight="15" x14ac:dyDescent="0.25"/>
  <cols>
    <col min="1" max="1" width="29.85546875" style="5" customWidth="1"/>
    <col min="2" max="16384" width="9.140625" style="5"/>
  </cols>
  <sheetData>
    <row r="1" spans="1:12" s="39" customFormat="1" ht="35.25" customHeight="1" x14ac:dyDescent="0.25">
      <c r="A1" s="41" t="s">
        <v>141</v>
      </c>
    </row>
    <row r="2" spans="1:12" s="39" customFormat="1" x14ac:dyDescent="0.25">
      <c r="A2" s="42" t="s">
        <v>142</v>
      </c>
      <c r="B2" s="17" t="s">
        <v>144</v>
      </c>
    </row>
    <row r="3" spans="1:12" s="39" customFormat="1" x14ac:dyDescent="0.25">
      <c r="A3" s="42"/>
      <c r="B3" s="17" t="s">
        <v>163</v>
      </c>
    </row>
    <row r="4" spans="1:12" s="39" customFormat="1" x14ac:dyDescent="0.25">
      <c r="B4" s="5" t="s">
        <v>211</v>
      </c>
    </row>
    <row r="6" spans="1:12" s="88" customFormat="1" x14ac:dyDescent="0.25">
      <c r="B6" s="89" t="s">
        <v>148</v>
      </c>
    </row>
    <row r="7" spans="1:12" s="89" customFormat="1" x14ac:dyDescent="0.25">
      <c r="B7" s="89" t="s">
        <v>149</v>
      </c>
    </row>
    <row r="8" spans="1:12" s="25" customFormat="1" ht="30" customHeight="1" x14ac:dyDescent="0.25">
      <c r="B8" s="220" t="s">
        <v>212</v>
      </c>
      <c r="C8" s="220"/>
      <c r="D8" s="220"/>
      <c r="E8" s="220"/>
      <c r="F8" s="220"/>
      <c r="G8" s="220"/>
      <c r="H8" s="220"/>
      <c r="I8" s="220"/>
      <c r="J8" s="220"/>
      <c r="K8" s="220"/>
      <c r="L8" s="220"/>
    </row>
    <row r="9" spans="1:12" ht="100.5" customHeight="1" x14ac:dyDescent="0.25">
      <c r="B9" s="223" t="s">
        <v>216</v>
      </c>
      <c r="C9" s="223"/>
      <c r="D9" s="223"/>
      <c r="E9" s="223"/>
      <c r="F9" s="223"/>
      <c r="G9" s="223"/>
      <c r="H9" s="223"/>
      <c r="I9" s="223"/>
      <c r="J9" s="223"/>
      <c r="K9" s="223"/>
      <c r="L9" s="223"/>
    </row>
    <row r="10" spans="1:12" x14ac:dyDescent="0.25">
      <c r="B10" s="224" t="s">
        <v>213</v>
      </c>
      <c r="C10" s="224"/>
      <c r="D10" s="224"/>
      <c r="E10" s="224"/>
      <c r="F10" s="224"/>
      <c r="G10" s="224"/>
      <c r="H10" s="224"/>
      <c r="I10" s="224"/>
      <c r="J10" s="224"/>
    </row>
    <row r="11" spans="1:12" x14ac:dyDescent="0.25">
      <c r="B11" s="35"/>
      <c r="C11" s="35"/>
      <c r="D11" s="35"/>
      <c r="E11" s="35"/>
      <c r="F11" s="35"/>
      <c r="G11" s="35"/>
      <c r="H11" s="35"/>
      <c r="I11" s="35"/>
      <c r="J11" s="35"/>
    </row>
    <row r="13" spans="1:12" s="25" customFormat="1" ht="15" customHeight="1" x14ac:dyDescent="0.25">
      <c r="A13" s="40" t="s">
        <v>138</v>
      </c>
      <c r="B13" s="5" t="s">
        <v>145</v>
      </c>
      <c r="C13" s="5"/>
      <c r="D13" s="5"/>
      <c r="E13" s="5"/>
      <c r="F13" s="5"/>
      <c r="G13" s="5"/>
      <c r="H13" s="5"/>
      <c r="I13" s="5"/>
      <c r="J13" s="5"/>
    </row>
    <row r="14" spans="1:12" s="25" customFormat="1" ht="30" customHeight="1" x14ac:dyDescent="0.25">
      <c r="B14" s="221" t="s">
        <v>147</v>
      </c>
      <c r="C14" s="221"/>
      <c r="D14" s="221"/>
      <c r="E14" s="221"/>
      <c r="F14" s="221"/>
      <c r="G14" s="221"/>
      <c r="H14" s="221"/>
      <c r="I14" s="221"/>
      <c r="J14" s="221"/>
      <c r="K14" s="221"/>
      <c r="L14" s="221"/>
    </row>
    <row r="15" spans="1:12" s="25" customFormat="1" ht="34.5" customHeight="1" x14ac:dyDescent="0.25">
      <c r="B15" s="222" t="s">
        <v>139</v>
      </c>
      <c r="C15" s="222"/>
      <c r="D15" s="222"/>
      <c r="E15" s="222"/>
      <c r="F15" s="222"/>
      <c r="G15" s="222"/>
      <c r="H15" s="222"/>
      <c r="I15" s="222"/>
      <c r="J15" s="222"/>
      <c r="K15" s="222"/>
      <c r="L15" s="222"/>
    </row>
    <row r="16" spans="1:12" s="25" customFormat="1" ht="15" customHeight="1" x14ac:dyDescent="0.25">
      <c r="B16" s="222" t="s">
        <v>150</v>
      </c>
      <c r="C16" s="222"/>
      <c r="D16" s="222"/>
      <c r="E16" s="222"/>
      <c r="F16" s="222"/>
      <c r="G16" s="222"/>
      <c r="H16" s="222"/>
      <c r="I16" s="222"/>
      <c r="J16" s="222"/>
      <c r="K16" s="222"/>
      <c r="L16" s="222"/>
    </row>
    <row r="17" spans="1:12" s="25" customFormat="1" ht="15" customHeight="1" x14ac:dyDescent="0.25">
      <c r="B17" s="38" t="s">
        <v>214</v>
      </c>
    </row>
    <row r="18" spans="1:12" x14ac:dyDescent="0.25">
      <c r="B18" s="38" t="s">
        <v>215</v>
      </c>
    </row>
    <row r="19" spans="1:12" s="36" customFormat="1" ht="80.25" customHeight="1" x14ac:dyDescent="0.25">
      <c r="B19" s="222" t="s">
        <v>140</v>
      </c>
      <c r="C19" s="222"/>
      <c r="D19" s="222"/>
      <c r="E19" s="222"/>
      <c r="F19" s="222"/>
      <c r="G19" s="222"/>
      <c r="H19" s="222"/>
      <c r="I19" s="222"/>
      <c r="J19" s="222"/>
      <c r="K19" s="222"/>
      <c r="L19" s="222"/>
    </row>
    <row r="20" spans="1:12" s="25" customFormat="1" ht="15" customHeight="1" x14ac:dyDescent="0.25">
      <c r="B20" s="25" t="s">
        <v>217</v>
      </c>
      <c r="C20" s="16" t="s">
        <v>143</v>
      </c>
      <c r="D20" s="37"/>
      <c r="E20" s="37"/>
      <c r="F20" s="37"/>
      <c r="G20" s="37"/>
      <c r="H20" s="37"/>
      <c r="I20" s="37"/>
      <c r="J20" s="37"/>
      <c r="K20" s="37"/>
      <c r="L20" s="37"/>
    </row>
    <row r="21" spans="1:12" x14ac:dyDescent="0.25">
      <c r="B21" s="38"/>
    </row>
    <row r="23" spans="1:12" s="56" customFormat="1" ht="18.75" x14ac:dyDescent="0.3">
      <c r="A23" s="56" t="s">
        <v>170</v>
      </c>
      <c r="B23" s="56" t="s">
        <v>176</v>
      </c>
    </row>
    <row r="24" spans="1:12" s="56" customFormat="1" ht="18.75" x14ac:dyDescent="0.3">
      <c r="B24" s="5" t="s">
        <v>177</v>
      </c>
    </row>
    <row r="25" spans="1:12" s="56" customFormat="1" ht="18.75" x14ac:dyDescent="0.3">
      <c r="B25" s="5" t="s">
        <v>178</v>
      </c>
    </row>
    <row r="26" spans="1:12" s="56" customFormat="1" ht="18.75" x14ac:dyDescent="0.3">
      <c r="B26" s="5" t="s">
        <v>179</v>
      </c>
    </row>
    <row r="27" spans="1:12" s="56" customFormat="1" ht="18.75" x14ac:dyDescent="0.3">
      <c r="B27" s="5" t="s">
        <v>180</v>
      </c>
    </row>
    <row r="28" spans="1:12" s="56" customFormat="1" ht="18.75" x14ac:dyDescent="0.3">
      <c r="B28" s="5"/>
    </row>
    <row r="29" spans="1:12" x14ac:dyDescent="0.25">
      <c r="A29" s="2" t="s">
        <v>173</v>
      </c>
      <c r="B29" s="57" t="s">
        <v>171</v>
      </c>
      <c r="D29" s="38" t="s">
        <v>28</v>
      </c>
    </row>
    <row r="30" spans="1:12" x14ac:dyDescent="0.25">
      <c r="A30" s="2" t="s">
        <v>174</v>
      </c>
      <c r="B30" s="57" t="s">
        <v>172</v>
      </c>
      <c r="D30" s="38" t="s">
        <v>29</v>
      </c>
    </row>
    <row r="31" spans="1:12" x14ac:dyDescent="0.25">
      <c r="A31" s="5" t="s">
        <v>181</v>
      </c>
      <c r="B31" s="57" t="s">
        <v>182</v>
      </c>
    </row>
    <row r="33" spans="1:4" x14ac:dyDescent="0.25">
      <c r="A33" s="5" t="s">
        <v>175</v>
      </c>
      <c r="D33" s="5" t="s">
        <v>31</v>
      </c>
    </row>
    <row r="34" spans="1:4" x14ac:dyDescent="0.25">
      <c r="A34" s="52" t="s">
        <v>164</v>
      </c>
      <c r="D34" s="5" t="s">
        <v>30</v>
      </c>
    </row>
    <row r="35" spans="1:4" x14ac:dyDescent="0.25">
      <c r="D35" s="5" t="s">
        <v>146</v>
      </c>
    </row>
    <row r="39" spans="1:4" x14ac:dyDescent="0.25">
      <c r="A39" s="5" t="s">
        <v>32</v>
      </c>
      <c r="D39" s="5" t="s">
        <v>33</v>
      </c>
    </row>
    <row r="40" spans="1:4" x14ac:dyDescent="0.25">
      <c r="D40" s="5" t="s">
        <v>34</v>
      </c>
    </row>
    <row r="41" spans="1:4" x14ac:dyDescent="0.25">
      <c r="D41" s="5" t="s">
        <v>35</v>
      </c>
    </row>
    <row r="42" spans="1:4" x14ac:dyDescent="0.25">
      <c r="D42" s="5" t="s">
        <v>36</v>
      </c>
    </row>
    <row r="43" spans="1:4" x14ac:dyDescent="0.25">
      <c r="D43" s="5" t="s">
        <v>37</v>
      </c>
    </row>
    <row r="44" spans="1:4" x14ac:dyDescent="0.25">
      <c r="D44" s="5" t="s">
        <v>38</v>
      </c>
    </row>
    <row r="45" spans="1:4" x14ac:dyDescent="0.25">
      <c r="D45" s="5" t="s">
        <v>39</v>
      </c>
    </row>
    <row r="46" spans="1:4" x14ac:dyDescent="0.25">
      <c r="D46" s="5" t="s">
        <v>40</v>
      </c>
    </row>
    <row r="47" spans="1:4" x14ac:dyDescent="0.25">
      <c r="D47" s="5" t="s">
        <v>41</v>
      </c>
    </row>
    <row r="48" spans="1:4" x14ac:dyDescent="0.25">
      <c r="D48" s="5" t="s">
        <v>42</v>
      </c>
    </row>
    <row r="49" spans="4:4" x14ac:dyDescent="0.25">
      <c r="D49" s="5" t="s">
        <v>43</v>
      </c>
    </row>
    <row r="50" spans="4:4" x14ac:dyDescent="0.25">
      <c r="D50" s="5" t="s">
        <v>44</v>
      </c>
    </row>
    <row r="51" spans="4:4" x14ac:dyDescent="0.25">
      <c r="D51" s="5" t="s">
        <v>45</v>
      </c>
    </row>
    <row r="52" spans="4:4" x14ac:dyDescent="0.25">
      <c r="D52" s="5" t="s">
        <v>46</v>
      </c>
    </row>
    <row r="53" spans="4:4" x14ac:dyDescent="0.25">
      <c r="D53" s="5" t="s">
        <v>47</v>
      </c>
    </row>
    <row r="54" spans="4:4" x14ac:dyDescent="0.25">
      <c r="D54" s="5" t="s">
        <v>48</v>
      </c>
    </row>
  </sheetData>
  <mergeCells count="7">
    <mergeCell ref="B8:L8"/>
    <mergeCell ref="B14:L14"/>
    <mergeCell ref="B15:L15"/>
    <mergeCell ref="B19:L19"/>
    <mergeCell ref="B9:L9"/>
    <mergeCell ref="B10:J10"/>
    <mergeCell ref="B16:L16"/>
  </mergeCells>
  <hyperlinks>
    <hyperlink ref="B10:J10" r:id="rId1" display="http://www.proteomicsresource.washington.edu/protocols03/"/>
    <hyperlink ref="C20" r:id="rId2"/>
    <hyperlink ref="A34" r:id="rId3" display="http://www.proteomicsresource.washington.edu/docs/protocols05/Avoid Contaminations.pdf"/>
    <hyperlink ref="D29" location="'Salt Tolerances'!A1" display="salt tolerances"/>
    <hyperlink ref="D30" location="'Salt Tolerances'!A1" display="detergent tolerances"/>
    <hyperlink ref="B10" r:id="rId4"/>
    <hyperlink ref="B18" r:id="rId5"/>
    <hyperlink ref="B17" r:id="rId6"/>
  </hyperlinks>
  <pageMargins left="0.7" right="0.7" top="0.75" bottom="0.75" header="0.3" footer="0.3"/>
  <pageSetup orientation="portrait" horizontalDpi="0" verticalDpi="0"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5"/>
  <sheetViews>
    <sheetView workbookViewId="0">
      <pane ySplit="6" topLeftCell="A7" activePane="bottomLeft" state="frozen"/>
      <selection pane="bottomLeft"/>
    </sheetView>
  </sheetViews>
  <sheetFormatPr defaultRowHeight="15" x14ac:dyDescent="0.25"/>
  <cols>
    <col min="1" max="1" width="30.28515625" style="2" customWidth="1"/>
    <col min="2" max="16384" width="9.140625" style="2"/>
  </cols>
  <sheetData>
    <row r="1" spans="1:8" x14ac:dyDescent="0.25">
      <c r="A1" s="23" t="s">
        <v>137</v>
      </c>
    </row>
    <row r="2" spans="1:8" x14ac:dyDescent="0.25">
      <c r="A2" s="34" t="s">
        <v>50</v>
      </c>
    </row>
    <row r="4" spans="1:8" ht="15.75" thickBot="1" x14ac:dyDescent="0.3"/>
    <row r="5" spans="1:8" ht="31.5" thickTop="1" thickBot="1" x14ac:dyDescent="0.3">
      <c r="A5" s="26" t="s">
        <v>52</v>
      </c>
      <c r="B5" s="27" t="s">
        <v>53</v>
      </c>
      <c r="C5" s="22" t="s">
        <v>54</v>
      </c>
      <c r="D5" s="22" t="s">
        <v>55</v>
      </c>
      <c r="E5" s="27" t="s">
        <v>56</v>
      </c>
      <c r="F5" s="27" t="s">
        <v>57</v>
      </c>
      <c r="G5" s="225" t="s">
        <v>58</v>
      </c>
      <c r="H5" s="225"/>
    </row>
    <row r="6" spans="1:8" ht="15.75" thickTop="1" x14ac:dyDescent="0.25"/>
    <row r="8" spans="1:8" x14ac:dyDescent="0.25">
      <c r="A8" s="28" t="s">
        <v>80</v>
      </c>
      <c r="B8" s="30">
        <v>163</v>
      </c>
      <c r="C8" s="31">
        <v>50</v>
      </c>
      <c r="D8" s="31">
        <v>0.8</v>
      </c>
      <c r="E8" s="30" t="s">
        <v>59</v>
      </c>
      <c r="F8" s="30" t="s">
        <v>59</v>
      </c>
      <c r="G8" s="28" t="s">
        <v>81</v>
      </c>
    </row>
    <row r="9" spans="1:8" x14ac:dyDescent="0.25">
      <c r="A9" s="28" t="s">
        <v>134</v>
      </c>
      <c r="B9" s="30"/>
      <c r="C9" s="31"/>
      <c r="D9" s="31"/>
      <c r="E9" s="30"/>
      <c r="F9" s="30">
        <v>0.03</v>
      </c>
      <c r="G9" s="28" t="s">
        <v>135</v>
      </c>
    </row>
    <row r="10" spans="1:8" x14ac:dyDescent="0.25">
      <c r="A10" s="23" t="s">
        <v>117</v>
      </c>
      <c r="B10" s="32">
        <v>615</v>
      </c>
      <c r="C10" s="33">
        <v>0</v>
      </c>
      <c r="D10" s="33">
        <v>0</v>
      </c>
      <c r="E10" s="32">
        <v>1.6</v>
      </c>
      <c r="F10" s="32">
        <v>0.1</v>
      </c>
      <c r="G10" s="24" t="s">
        <v>118</v>
      </c>
    </row>
    <row r="11" spans="1:8" x14ac:dyDescent="0.25">
      <c r="A11" s="23" t="s">
        <v>115</v>
      </c>
      <c r="B11" s="32">
        <v>284</v>
      </c>
      <c r="C11" s="33" t="s">
        <v>59</v>
      </c>
      <c r="D11" s="33" t="s">
        <v>59</v>
      </c>
      <c r="E11" s="32" t="s">
        <v>116</v>
      </c>
      <c r="F11" s="32" t="s">
        <v>102</v>
      </c>
      <c r="G11" s="24" t="s">
        <v>97</v>
      </c>
    </row>
    <row r="12" spans="1:8" x14ac:dyDescent="0.25">
      <c r="A12" s="23" t="s">
        <v>85</v>
      </c>
      <c r="B12" s="32">
        <v>154</v>
      </c>
      <c r="C12" s="33">
        <v>500</v>
      </c>
      <c r="D12" s="33">
        <v>7.7</v>
      </c>
      <c r="E12" s="32" t="s">
        <v>59</v>
      </c>
      <c r="F12" s="32" t="s">
        <v>59</v>
      </c>
      <c r="G12" s="24" t="s">
        <v>86</v>
      </c>
    </row>
    <row r="13" spans="1:8" x14ac:dyDescent="0.25">
      <c r="A13" s="23" t="s">
        <v>87</v>
      </c>
      <c r="B13" s="32">
        <v>92</v>
      </c>
      <c r="C13" s="33">
        <v>130</v>
      </c>
      <c r="D13" s="33">
        <v>1.2</v>
      </c>
      <c r="E13" s="32" t="s">
        <v>59</v>
      </c>
      <c r="F13" s="32" t="s">
        <v>59</v>
      </c>
      <c r="G13" s="24" t="s">
        <v>83</v>
      </c>
    </row>
    <row r="14" spans="1:8" x14ac:dyDescent="0.25">
      <c r="A14" s="28" t="s">
        <v>84</v>
      </c>
      <c r="B14" s="30">
        <v>96</v>
      </c>
      <c r="C14" s="31">
        <v>250</v>
      </c>
      <c r="D14" s="31">
        <v>2.4</v>
      </c>
      <c r="E14" s="30" t="s">
        <v>59</v>
      </c>
      <c r="F14" s="30" t="s">
        <v>59</v>
      </c>
      <c r="G14" s="28" t="s">
        <v>83</v>
      </c>
    </row>
    <row r="15" spans="1:8" x14ac:dyDescent="0.25">
      <c r="A15" s="28" t="s">
        <v>79</v>
      </c>
      <c r="B15" s="30">
        <v>238</v>
      </c>
      <c r="C15" s="31">
        <v>100</v>
      </c>
      <c r="D15" s="31">
        <v>2.4</v>
      </c>
      <c r="E15" s="30" t="s">
        <v>59</v>
      </c>
      <c r="F15" s="30" t="s">
        <v>59</v>
      </c>
      <c r="G15" s="28" t="s">
        <v>78</v>
      </c>
    </row>
    <row r="16" spans="1:8" x14ac:dyDescent="0.25">
      <c r="A16" s="28" t="s">
        <v>131</v>
      </c>
      <c r="B16" s="30"/>
      <c r="C16" s="31"/>
      <c r="D16" s="31">
        <v>0</v>
      </c>
      <c r="E16" s="30"/>
      <c r="F16" s="30">
        <v>0.01</v>
      </c>
      <c r="G16" s="28"/>
    </row>
    <row r="17" spans="1:7" x14ac:dyDescent="0.25">
      <c r="A17" s="23" t="s">
        <v>112</v>
      </c>
      <c r="B17" s="32">
        <v>229</v>
      </c>
      <c r="C17" s="33">
        <v>4.4000000000000004</v>
      </c>
      <c r="D17" s="33">
        <v>1</v>
      </c>
      <c r="E17" s="32" t="s">
        <v>113</v>
      </c>
      <c r="F17" s="32" t="s">
        <v>102</v>
      </c>
      <c r="G17" s="24" t="s">
        <v>114</v>
      </c>
    </row>
    <row r="18" spans="1:7" x14ac:dyDescent="0.25">
      <c r="A18" s="23" t="s">
        <v>94</v>
      </c>
      <c r="B18" s="32">
        <v>264</v>
      </c>
      <c r="C18" s="33" t="s">
        <v>59</v>
      </c>
      <c r="D18" s="33" t="s">
        <v>59</v>
      </c>
      <c r="E18" s="32">
        <v>3.8</v>
      </c>
      <c r="F18" s="32">
        <v>0.1</v>
      </c>
      <c r="G18" s="24" t="s">
        <v>90</v>
      </c>
    </row>
    <row r="19" spans="1:7" x14ac:dyDescent="0.25">
      <c r="A19" s="23" t="s">
        <v>124</v>
      </c>
      <c r="B19" s="32">
        <v>58</v>
      </c>
      <c r="C19" s="33">
        <v>50</v>
      </c>
      <c r="D19" s="33">
        <v>0.28999999999999998</v>
      </c>
      <c r="E19" s="32" t="s">
        <v>59</v>
      </c>
      <c r="F19" s="32" t="s">
        <v>59</v>
      </c>
      <c r="G19" s="24" t="s">
        <v>83</v>
      </c>
    </row>
    <row r="20" spans="1:7" x14ac:dyDescent="0.25">
      <c r="A20" s="23" t="s">
        <v>127</v>
      </c>
      <c r="B20" s="32">
        <v>120</v>
      </c>
      <c r="C20" s="33">
        <v>10</v>
      </c>
      <c r="D20" s="33">
        <v>0.12</v>
      </c>
      <c r="E20" s="32">
        <v>10</v>
      </c>
      <c r="F20" s="32">
        <v>0.12</v>
      </c>
      <c r="G20" s="24" t="s">
        <v>128</v>
      </c>
    </row>
    <row r="21" spans="1:7" x14ac:dyDescent="0.25">
      <c r="A21" s="23" t="s">
        <v>95</v>
      </c>
      <c r="B21" s="32">
        <v>348</v>
      </c>
      <c r="C21" s="33" t="s">
        <v>59</v>
      </c>
      <c r="D21" s="33" t="s">
        <v>59</v>
      </c>
      <c r="E21" s="32">
        <v>2.9</v>
      </c>
      <c r="F21" s="32">
        <v>0.1</v>
      </c>
      <c r="G21" s="24" t="s">
        <v>90</v>
      </c>
    </row>
    <row r="22" spans="1:7" x14ac:dyDescent="0.25">
      <c r="A22" s="23" t="s">
        <v>92</v>
      </c>
      <c r="B22" s="32">
        <v>511</v>
      </c>
      <c r="C22" s="33" t="s">
        <v>59</v>
      </c>
      <c r="D22" s="33" t="s">
        <v>59</v>
      </c>
      <c r="E22" s="32">
        <v>2</v>
      </c>
      <c r="F22" s="32">
        <v>0.1</v>
      </c>
      <c r="G22" s="24" t="s">
        <v>90</v>
      </c>
    </row>
    <row r="23" spans="1:7" x14ac:dyDescent="0.25">
      <c r="A23" s="23" t="s">
        <v>91</v>
      </c>
      <c r="B23" s="32">
        <v>524</v>
      </c>
      <c r="C23" s="33" t="s">
        <v>59</v>
      </c>
      <c r="D23" s="33" t="s">
        <v>59</v>
      </c>
      <c r="E23" s="32">
        <v>1.9</v>
      </c>
      <c r="F23" s="32">
        <v>0.1</v>
      </c>
      <c r="G23" s="24" t="s">
        <v>90</v>
      </c>
    </row>
    <row r="24" spans="1:7" x14ac:dyDescent="0.25">
      <c r="A24" s="23" t="s">
        <v>123</v>
      </c>
      <c r="B24" s="32">
        <v>79</v>
      </c>
      <c r="C24" s="33">
        <v>50</v>
      </c>
      <c r="D24" s="33">
        <v>0.4</v>
      </c>
      <c r="E24" s="32" t="s">
        <v>59</v>
      </c>
      <c r="F24" s="32" t="s">
        <v>59</v>
      </c>
      <c r="G24" s="24" t="s">
        <v>86</v>
      </c>
    </row>
    <row r="25" spans="1:7" x14ac:dyDescent="0.25">
      <c r="A25" s="23" t="s">
        <v>88</v>
      </c>
      <c r="B25" s="32">
        <v>292</v>
      </c>
      <c r="C25" s="33">
        <v>3.4</v>
      </c>
      <c r="D25" s="33">
        <v>0.1</v>
      </c>
      <c r="E25" s="32">
        <v>3.4</v>
      </c>
      <c r="F25" s="32">
        <v>0.1</v>
      </c>
      <c r="G25" s="24" t="s">
        <v>132</v>
      </c>
    </row>
    <row r="26" spans="1:7" x14ac:dyDescent="0.25">
      <c r="A26" s="23" t="s">
        <v>89</v>
      </c>
      <c r="B26" s="32">
        <v>468</v>
      </c>
      <c r="C26" s="33" t="s">
        <v>59</v>
      </c>
      <c r="D26" s="33" t="s">
        <v>59</v>
      </c>
      <c r="E26" s="32">
        <v>2.1</v>
      </c>
      <c r="F26" s="32">
        <v>0.1</v>
      </c>
      <c r="G26" s="24" t="s">
        <v>90</v>
      </c>
    </row>
    <row r="27" spans="1:7" x14ac:dyDescent="0.25">
      <c r="A27" s="23" t="s">
        <v>103</v>
      </c>
      <c r="B27" s="32">
        <v>603</v>
      </c>
      <c r="C27" s="33">
        <v>1.7</v>
      </c>
      <c r="D27" s="33">
        <v>0.1</v>
      </c>
      <c r="E27" s="32" t="s">
        <v>104</v>
      </c>
      <c r="F27" s="32" t="s">
        <v>59</v>
      </c>
      <c r="G27" s="24"/>
    </row>
    <row r="28" spans="1:7" x14ac:dyDescent="0.25">
      <c r="A28" s="23" t="s">
        <v>93</v>
      </c>
      <c r="B28" s="32">
        <v>308</v>
      </c>
      <c r="C28" s="33" t="s">
        <v>59</v>
      </c>
      <c r="D28" s="33" t="s">
        <v>59</v>
      </c>
      <c r="E28" s="32">
        <v>3.2</v>
      </c>
      <c r="F28" s="32">
        <v>0.1</v>
      </c>
      <c r="G28" s="24" t="s">
        <v>90</v>
      </c>
    </row>
    <row r="29" spans="1:7" x14ac:dyDescent="0.25">
      <c r="A29" s="23" t="s">
        <v>96</v>
      </c>
      <c r="B29" s="32">
        <v>1000</v>
      </c>
      <c r="C29" s="33" t="s">
        <v>59</v>
      </c>
      <c r="D29" s="33" t="s">
        <v>59</v>
      </c>
      <c r="E29" s="32">
        <v>0.5</v>
      </c>
      <c r="F29" s="32">
        <v>0.05</v>
      </c>
      <c r="G29" s="24" t="s">
        <v>97</v>
      </c>
    </row>
    <row r="30" spans="1:7" x14ac:dyDescent="0.25">
      <c r="A30" s="23" t="s">
        <v>98</v>
      </c>
      <c r="B30" s="32">
        <v>2000</v>
      </c>
      <c r="C30" s="33">
        <v>0.5</v>
      </c>
      <c r="D30" s="33">
        <v>0.1</v>
      </c>
      <c r="E30" s="32" t="s">
        <v>59</v>
      </c>
      <c r="F30" s="32" t="s">
        <v>59</v>
      </c>
      <c r="G30" s="24" t="s">
        <v>99</v>
      </c>
    </row>
    <row r="31" spans="1:7" x14ac:dyDescent="0.25">
      <c r="A31" s="23" t="s">
        <v>110</v>
      </c>
      <c r="B31" s="32">
        <v>288</v>
      </c>
      <c r="C31" s="33">
        <v>0.35</v>
      </c>
      <c r="D31" s="33">
        <v>0.01</v>
      </c>
      <c r="E31" s="32">
        <v>0.33500000000000002</v>
      </c>
      <c r="F31" s="32">
        <v>0.01</v>
      </c>
      <c r="G31" s="24" t="s">
        <v>111</v>
      </c>
    </row>
    <row r="32" spans="1:7" x14ac:dyDescent="0.25">
      <c r="A32" s="23" t="s">
        <v>125</v>
      </c>
      <c r="B32" s="32">
        <v>82</v>
      </c>
      <c r="C32" s="33">
        <v>50</v>
      </c>
      <c r="D32" s="33">
        <v>0.41</v>
      </c>
      <c r="E32" s="32" t="s">
        <v>59</v>
      </c>
      <c r="F32" s="32" t="s">
        <v>59</v>
      </c>
      <c r="G32" s="24" t="s">
        <v>126</v>
      </c>
    </row>
    <row r="33" spans="1:7" x14ac:dyDescent="0.25">
      <c r="A33" s="23" t="s">
        <v>122</v>
      </c>
      <c r="B33" s="32">
        <v>65</v>
      </c>
      <c r="C33" s="33">
        <v>15</v>
      </c>
      <c r="D33" s="33">
        <v>0.1</v>
      </c>
      <c r="E33" s="32">
        <v>3.1</v>
      </c>
      <c r="F33" s="32">
        <v>0.02</v>
      </c>
      <c r="G33" s="24" t="s">
        <v>114</v>
      </c>
    </row>
    <row r="34" spans="1:7" x14ac:dyDescent="0.25">
      <c r="A34" s="23" t="s">
        <v>119</v>
      </c>
      <c r="B34" s="32">
        <v>431</v>
      </c>
      <c r="C34" s="33" t="s">
        <v>59</v>
      </c>
      <c r="D34" s="33" t="s">
        <v>59</v>
      </c>
      <c r="E34" s="32">
        <v>2.2999999999999998</v>
      </c>
      <c r="F34" s="32">
        <v>0.1</v>
      </c>
      <c r="G34" s="24" t="s">
        <v>90</v>
      </c>
    </row>
    <row r="35" spans="1:7" x14ac:dyDescent="0.25">
      <c r="A35" s="23" t="s">
        <v>120</v>
      </c>
      <c r="B35" s="32">
        <v>538</v>
      </c>
      <c r="C35" s="33" t="s">
        <v>59</v>
      </c>
      <c r="D35" s="33" t="s">
        <v>59</v>
      </c>
      <c r="E35" s="32" t="s">
        <v>121</v>
      </c>
      <c r="F35" s="32" t="s">
        <v>102</v>
      </c>
      <c r="G35" s="24" t="s">
        <v>97</v>
      </c>
    </row>
    <row r="36" spans="1:7" x14ac:dyDescent="0.25">
      <c r="A36" s="23" t="s">
        <v>129</v>
      </c>
      <c r="B36" s="32">
        <v>114</v>
      </c>
      <c r="C36" s="33" t="s">
        <v>59</v>
      </c>
      <c r="D36" s="33" t="s">
        <v>59</v>
      </c>
      <c r="E36" s="32">
        <v>4.4000000000000004</v>
      </c>
      <c r="F36" s="32">
        <v>0.05</v>
      </c>
      <c r="G36" s="24" t="s">
        <v>130</v>
      </c>
    </row>
    <row r="37" spans="1:7" x14ac:dyDescent="0.25">
      <c r="A37" s="23" t="s">
        <v>108</v>
      </c>
      <c r="B37" s="32">
        <v>583</v>
      </c>
      <c r="C37" s="33" t="s">
        <v>59</v>
      </c>
      <c r="D37" s="33" t="s">
        <v>59</v>
      </c>
      <c r="E37" s="32" t="s">
        <v>109</v>
      </c>
      <c r="F37" s="32" t="s">
        <v>102</v>
      </c>
      <c r="G37" s="24" t="s">
        <v>90</v>
      </c>
    </row>
    <row r="38" spans="1:7" x14ac:dyDescent="0.25">
      <c r="A38" s="28" t="s">
        <v>77</v>
      </c>
      <c r="B38" s="30">
        <v>121</v>
      </c>
      <c r="C38" s="31">
        <v>100</v>
      </c>
      <c r="D38" s="31">
        <v>1</v>
      </c>
      <c r="E38" s="30" t="s">
        <v>59</v>
      </c>
      <c r="F38" s="30" t="s">
        <v>59</v>
      </c>
      <c r="G38" s="28" t="s">
        <v>78</v>
      </c>
    </row>
    <row r="39" spans="1:7" x14ac:dyDescent="0.25">
      <c r="A39" s="23" t="s">
        <v>100</v>
      </c>
      <c r="B39" s="32">
        <v>628</v>
      </c>
      <c r="C39" s="33">
        <v>1.6</v>
      </c>
      <c r="D39" s="33">
        <v>0.1</v>
      </c>
      <c r="E39" s="32" t="s">
        <v>101</v>
      </c>
      <c r="F39" s="32">
        <v>0.05</v>
      </c>
      <c r="G39" s="24" t="s">
        <v>133</v>
      </c>
    </row>
    <row r="40" spans="1:7" x14ac:dyDescent="0.25">
      <c r="A40" s="23" t="s">
        <v>107</v>
      </c>
      <c r="B40" s="32">
        <v>1228</v>
      </c>
      <c r="C40" s="33" t="s">
        <v>59</v>
      </c>
      <c r="D40" s="33">
        <v>0.6</v>
      </c>
      <c r="E40" s="32" t="s">
        <v>104</v>
      </c>
      <c r="F40" s="32">
        <v>0.05</v>
      </c>
      <c r="G40" s="24" t="s">
        <v>136</v>
      </c>
    </row>
    <row r="41" spans="1:7" x14ac:dyDescent="0.25">
      <c r="A41" s="28" t="s">
        <v>82</v>
      </c>
      <c r="B41" s="30">
        <v>60</v>
      </c>
      <c r="C41" s="31">
        <v>500</v>
      </c>
      <c r="D41" s="31">
        <v>3</v>
      </c>
      <c r="E41" s="30" t="s">
        <v>59</v>
      </c>
      <c r="F41" s="30" t="s">
        <v>59</v>
      </c>
      <c r="G41" s="28" t="s">
        <v>83</v>
      </c>
    </row>
    <row r="42" spans="1:7" x14ac:dyDescent="0.25">
      <c r="A42" s="23" t="s">
        <v>105</v>
      </c>
      <c r="B42" s="32">
        <v>392</v>
      </c>
      <c r="C42" s="33">
        <v>2.6</v>
      </c>
      <c r="D42" s="33">
        <v>0.1</v>
      </c>
      <c r="E42" s="32" t="s">
        <v>59</v>
      </c>
      <c r="F42" s="32" t="s">
        <v>59</v>
      </c>
      <c r="G42" s="24" t="s">
        <v>106</v>
      </c>
    </row>
    <row r="43" spans="1:7" x14ac:dyDescent="0.25">
      <c r="A43" s="23"/>
      <c r="B43" s="24"/>
      <c r="C43" s="19"/>
      <c r="D43" s="19"/>
      <c r="E43" s="24"/>
      <c r="F43" s="24"/>
      <c r="G43" s="24"/>
    </row>
    <row r="44" spans="1:7" x14ac:dyDescent="0.25">
      <c r="A44" s="23"/>
      <c r="B44" s="24"/>
      <c r="C44" s="19"/>
      <c r="D44" s="19"/>
      <c r="E44" s="24"/>
      <c r="F44" s="24"/>
      <c r="G44" s="24"/>
    </row>
    <row r="45" spans="1:7" x14ac:dyDescent="0.25">
      <c r="A45" s="28" t="s">
        <v>60</v>
      </c>
      <c r="B45" s="24"/>
      <c r="C45" s="19"/>
      <c r="D45" s="19"/>
      <c r="E45" s="24"/>
      <c r="F45" s="24"/>
      <c r="G45" s="24"/>
    </row>
    <row r="46" spans="1:7" x14ac:dyDescent="0.25">
      <c r="A46" s="28" t="s">
        <v>61</v>
      </c>
      <c r="B46" s="24"/>
      <c r="C46" s="19"/>
      <c r="D46" s="19"/>
      <c r="E46" s="24"/>
      <c r="F46" s="24"/>
      <c r="G46" s="24"/>
    </row>
    <row r="47" spans="1:7" x14ac:dyDescent="0.25">
      <c r="A47" s="28" t="s">
        <v>62</v>
      </c>
      <c r="B47" s="24"/>
      <c r="C47" s="19"/>
      <c r="D47" s="19"/>
      <c r="E47" s="24"/>
      <c r="F47" s="24"/>
      <c r="G47" s="24"/>
    </row>
    <row r="48" spans="1:7" x14ac:dyDescent="0.25">
      <c r="A48" s="28" t="s">
        <v>63</v>
      </c>
      <c r="B48" s="24"/>
      <c r="C48" s="19"/>
      <c r="D48" s="19"/>
      <c r="E48" s="24"/>
      <c r="F48" s="24"/>
      <c r="G48" s="24"/>
    </row>
    <row r="49" spans="1:7" x14ac:dyDescent="0.25">
      <c r="A49" s="28" t="s">
        <v>64</v>
      </c>
      <c r="B49" s="24"/>
      <c r="C49" s="19"/>
      <c r="D49" s="19"/>
      <c r="E49" s="24"/>
      <c r="F49" s="24"/>
      <c r="G49" s="24"/>
    </row>
    <row r="50" spans="1:7" x14ac:dyDescent="0.25">
      <c r="A50" s="28" t="s">
        <v>65</v>
      </c>
      <c r="B50" s="24"/>
      <c r="C50" s="19"/>
      <c r="D50" s="19"/>
      <c r="E50" s="24"/>
      <c r="F50" s="24"/>
      <c r="G50" s="24"/>
    </row>
    <row r="51" spans="1:7" x14ac:dyDescent="0.25">
      <c r="A51" s="28" t="s">
        <v>66</v>
      </c>
      <c r="B51" s="24"/>
      <c r="C51" s="19"/>
      <c r="D51" s="19"/>
      <c r="E51" s="24"/>
      <c r="F51" s="24"/>
      <c r="G51" s="24"/>
    </row>
    <row r="52" spans="1:7" x14ac:dyDescent="0.25">
      <c r="A52" s="28" t="s">
        <v>67</v>
      </c>
      <c r="B52" s="24"/>
      <c r="C52" s="19"/>
      <c r="D52" s="19"/>
      <c r="E52" s="24"/>
      <c r="F52" s="24"/>
      <c r="G52" s="24"/>
    </row>
    <row r="53" spans="1:7" x14ac:dyDescent="0.25">
      <c r="A53" s="28" t="s">
        <v>68</v>
      </c>
      <c r="B53" s="24"/>
      <c r="C53" s="19"/>
      <c r="D53" s="19"/>
      <c r="E53" s="24"/>
      <c r="F53" s="24"/>
      <c r="G53" s="24"/>
    </row>
    <row r="54" spans="1:7" x14ac:dyDescent="0.25">
      <c r="A54" s="28" t="s">
        <v>69</v>
      </c>
      <c r="B54" s="24"/>
      <c r="C54" s="19"/>
      <c r="D54" s="19"/>
      <c r="E54" s="24"/>
      <c r="F54" s="24"/>
      <c r="G54" s="24"/>
    </row>
    <row r="55" spans="1:7" x14ac:dyDescent="0.25">
      <c r="A55" s="29" t="s">
        <v>73</v>
      </c>
      <c r="B55" s="24"/>
      <c r="C55" s="19"/>
      <c r="D55" s="19"/>
      <c r="E55" s="24"/>
      <c r="F55" s="24"/>
      <c r="G55" s="24"/>
    </row>
    <row r="56" spans="1:7" x14ac:dyDescent="0.25">
      <c r="A56" s="29" t="s">
        <v>72</v>
      </c>
      <c r="B56" s="24"/>
      <c r="C56" s="19"/>
      <c r="D56" s="19"/>
      <c r="E56" s="24"/>
      <c r="F56" s="24"/>
      <c r="G56" s="24"/>
    </row>
    <row r="57" spans="1:7" x14ac:dyDescent="0.25">
      <c r="A57" s="28" t="s">
        <v>70</v>
      </c>
      <c r="B57" s="24"/>
      <c r="C57" s="19"/>
      <c r="D57" s="19"/>
      <c r="E57" s="24"/>
      <c r="F57" s="24"/>
      <c r="G57" s="24"/>
    </row>
    <row r="58" spans="1:7" x14ac:dyDescent="0.25">
      <c r="A58" s="29" t="s">
        <v>75</v>
      </c>
      <c r="B58" s="24"/>
      <c r="C58" s="19"/>
      <c r="D58" s="19"/>
      <c r="E58" s="24"/>
      <c r="F58" s="24"/>
      <c r="G58" s="24"/>
    </row>
    <row r="59" spans="1:7" x14ac:dyDescent="0.25">
      <c r="A59" s="29" t="s">
        <v>74</v>
      </c>
      <c r="B59" s="24"/>
      <c r="C59" s="19"/>
      <c r="D59" s="19"/>
      <c r="E59" s="24"/>
      <c r="F59" s="24"/>
      <c r="G59" s="24"/>
    </row>
    <row r="60" spans="1:7" x14ac:dyDescent="0.25">
      <c r="A60" s="29" t="s">
        <v>71</v>
      </c>
      <c r="B60" s="24"/>
      <c r="C60" s="19"/>
      <c r="D60" s="19"/>
      <c r="E60" s="24"/>
      <c r="F60" s="24"/>
      <c r="G60" s="24"/>
    </row>
    <row r="61" spans="1:7" x14ac:dyDescent="0.25">
      <c r="A61" s="28" t="s">
        <v>76</v>
      </c>
      <c r="B61" s="24"/>
      <c r="C61" s="19"/>
      <c r="D61" s="19"/>
      <c r="E61" s="24"/>
      <c r="F61" s="24"/>
      <c r="G61" s="24"/>
    </row>
    <row r="62" spans="1:7" x14ac:dyDescent="0.25">
      <c r="A62" s="23"/>
      <c r="B62" s="24"/>
      <c r="C62" s="19"/>
      <c r="D62" s="19"/>
      <c r="E62" s="24"/>
      <c r="F62" s="24"/>
      <c r="G62" s="24"/>
    </row>
    <row r="63" spans="1:7" x14ac:dyDescent="0.25">
      <c r="A63" s="23"/>
      <c r="B63" s="24"/>
      <c r="C63" s="19"/>
      <c r="D63" s="19"/>
      <c r="E63" s="24"/>
      <c r="F63" s="24"/>
      <c r="G63" s="24"/>
    </row>
    <row r="64" spans="1:7" x14ac:dyDescent="0.25">
      <c r="A64" s="23"/>
      <c r="B64" s="24"/>
      <c r="C64" s="19"/>
      <c r="D64" s="19"/>
      <c r="E64" s="24"/>
      <c r="F64" s="24"/>
      <c r="G64" s="24"/>
    </row>
    <row r="65" spans="1:7" x14ac:dyDescent="0.25">
      <c r="A65" s="23"/>
      <c r="B65" s="24"/>
      <c r="C65" s="19"/>
      <c r="D65" s="19"/>
      <c r="E65" s="24"/>
      <c r="F65" s="24"/>
      <c r="G65" s="24"/>
    </row>
  </sheetData>
  <mergeCells count="1">
    <mergeCell ref="G5:H5"/>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B39" sqref="B39"/>
    </sheetView>
  </sheetViews>
  <sheetFormatPr defaultRowHeight="15" x14ac:dyDescent="0.25"/>
  <cols>
    <col min="1" max="16384" width="9.140625" style="2"/>
  </cols>
  <sheetData>
    <row r="1" spans="1:5" x14ac:dyDescent="0.25">
      <c r="A1" s="181" t="s">
        <v>266</v>
      </c>
      <c r="B1" s="181" t="s">
        <v>277</v>
      </c>
      <c r="C1" s="181"/>
      <c r="D1" s="181"/>
      <c r="E1" s="181"/>
    </row>
    <row r="2" spans="1:5" x14ac:dyDescent="0.25">
      <c r="A2" s="181" t="s">
        <v>268</v>
      </c>
      <c r="B2" s="181"/>
      <c r="C2" s="181"/>
      <c r="D2" s="181" t="s">
        <v>267</v>
      </c>
      <c r="E2" s="181"/>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A3" sqref="A3"/>
    </sheetView>
  </sheetViews>
  <sheetFormatPr defaultRowHeight="15" x14ac:dyDescent="0.25"/>
  <cols>
    <col min="1" max="1" width="18.5703125" style="2" customWidth="1"/>
    <col min="2" max="2" width="9.140625" style="2"/>
    <col min="3" max="3" width="13.7109375" style="2" customWidth="1"/>
    <col min="4" max="4" width="21.7109375" style="2" customWidth="1"/>
    <col min="5" max="16384" width="9.140625" style="2"/>
  </cols>
  <sheetData>
    <row r="1" spans="1:6" x14ac:dyDescent="0.25">
      <c r="A1" s="181" t="s">
        <v>276</v>
      </c>
    </row>
    <row r="2" spans="1:6" x14ac:dyDescent="0.25">
      <c r="A2" s="2" t="s">
        <v>270</v>
      </c>
      <c r="B2" s="2" t="s">
        <v>271</v>
      </c>
      <c r="C2" s="2" t="s">
        <v>272</v>
      </c>
      <c r="D2" s="2" t="s">
        <v>273</v>
      </c>
      <c r="E2" s="2" t="s">
        <v>274</v>
      </c>
      <c r="F2" s="2" t="s">
        <v>275</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Sample Submission</vt:lpstr>
      <vt:lpstr>Rates 2018</vt:lpstr>
      <vt:lpstr>Concentrations</vt:lpstr>
      <vt:lpstr>Salt Tolerances</vt:lpstr>
      <vt:lpstr>methods</vt:lpstr>
      <vt:lpstr>sequence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pvh</dc:creator>
  <cp:lastModifiedBy>Priska</cp:lastModifiedBy>
  <cp:lastPrinted>2012-01-26T00:39:45Z</cp:lastPrinted>
  <dcterms:created xsi:type="dcterms:W3CDTF">2012-01-25T18:45:55Z</dcterms:created>
  <dcterms:modified xsi:type="dcterms:W3CDTF">2018-03-05T20:35:17Z</dcterms:modified>
</cp:coreProperties>
</file>