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0115" windowHeight="8265" activeTab="1"/>
  </bookViews>
  <sheets>
    <sheet name="Items" sheetId="1" r:id="rId1"/>
    <sheet name="Speed" sheetId="2" r:id="rId2"/>
    <sheet name="Slows" sheetId="3" r:id="rId3"/>
  </sheets>
  <calcPr calcId="145621"/>
</workbook>
</file>

<file path=xl/calcChain.xml><?xml version="1.0" encoding="utf-8"?>
<calcChain xmlns="http://schemas.openxmlformats.org/spreadsheetml/2006/main">
  <c r="D10" i="3" l="1"/>
  <c r="B10" i="3"/>
  <c r="B8" i="3"/>
  <c r="C8" i="3"/>
  <c r="D8" i="3"/>
  <c r="E8" i="3"/>
  <c r="F8" i="3"/>
  <c r="A8" i="3"/>
  <c r="Y16" i="2" l="1"/>
  <c r="Y15" i="2"/>
  <c r="X13" i="2"/>
  <c r="X14" i="2" s="1"/>
  <c r="Y14" i="2" s="1"/>
  <c r="X11" i="2"/>
  <c r="X10" i="2"/>
  <c r="Y7" i="2"/>
  <c r="Y6" i="2"/>
  <c r="X1" i="2"/>
  <c r="Y2" i="2" s="1"/>
  <c r="P5" i="2"/>
  <c r="Q6" i="2" s="1"/>
  <c r="R6" i="2" s="1"/>
  <c r="S6" i="2" s="1"/>
  <c r="T6" i="2" s="1"/>
  <c r="P2" i="2"/>
  <c r="Q3" i="2" s="1"/>
  <c r="R3" i="2" s="1"/>
  <c r="S3" i="2" s="1"/>
  <c r="Q2" i="2"/>
  <c r="R8" i="2"/>
  <c r="R5" i="2"/>
  <c r="Q5" i="2"/>
  <c r="N3" i="2"/>
  <c r="N4" i="2"/>
  <c r="N5" i="2"/>
  <c r="N8" i="2"/>
  <c r="N9" i="2"/>
  <c r="N10" i="2"/>
  <c r="N11" i="2"/>
  <c r="N14" i="2"/>
  <c r="N15" i="2"/>
  <c r="N16" i="2"/>
  <c r="N17" i="2"/>
  <c r="N2" i="2"/>
  <c r="H3" i="2"/>
  <c r="I3" i="2"/>
  <c r="J3" i="2"/>
  <c r="K3" i="2"/>
  <c r="L3" i="2"/>
  <c r="H4" i="2"/>
  <c r="I4" i="2"/>
  <c r="J4" i="2"/>
  <c r="K4" i="2"/>
  <c r="L4" i="2"/>
  <c r="H5" i="2"/>
  <c r="I5" i="2"/>
  <c r="J5" i="2"/>
  <c r="K5" i="2"/>
  <c r="L5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H11" i="2"/>
  <c r="I11" i="2"/>
  <c r="J11" i="2"/>
  <c r="K11" i="2"/>
  <c r="L11" i="2"/>
  <c r="H14" i="2"/>
  <c r="I14" i="2"/>
  <c r="J14" i="2"/>
  <c r="K14" i="2"/>
  <c r="L14" i="2"/>
  <c r="H15" i="2"/>
  <c r="I15" i="2"/>
  <c r="J15" i="2"/>
  <c r="K15" i="2"/>
  <c r="L15" i="2"/>
  <c r="H16" i="2"/>
  <c r="I16" i="2"/>
  <c r="J16" i="2"/>
  <c r="K16" i="2"/>
  <c r="L16" i="2"/>
  <c r="H17" i="2"/>
  <c r="I17" i="2"/>
  <c r="J17" i="2"/>
  <c r="K17" i="2"/>
  <c r="L17" i="2"/>
  <c r="I2" i="2"/>
  <c r="J2" i="2"/>
  <c r="K2" i="2"/>
  <c r="L2" i="2"/>
  <c r="H2" i="2"/>
  <c r="X2" i="2" l="1"/>
  <c r="X5" i="2" s="1"/>
  <c r="Y5" i="2" s="1"/>
  <c r="T3" i="2"/>
  <c r="L39" i="1"/>
  <c r="C27" i="1"/>
  <c r="H26" i="1"/>
  <c r="G27" i="1"/>
  <c r="H27" i="1" s="1"/>
  <c r="H24" i="1"/>
  <c r="H25" i="1"/>
  <c r="B28" i="1"/>
  <c r="C29" i="1" s="1"/>
  <c r="B26" i="1"/>
  <c r="C26" i="1" s="1"/>
  <c r="C24" i="1"/>
  <c r="C25" i="1"/>
  <c r="H22" i="1"/>
  <c r="J22" i="1" s="1"/>
  <c r="H23" i="1"/>
  <c r="C22" i="1"/>
  <c r="C23" i="1"/>
  <c r="C17" i="1"/>
  <c r="C18" i="1"/>
  <c r="C19" i="1"/>
  <c r="C20" i="1"/>
  <c r="H17" i="1"/>
  <c r="J17" i="1" s="1"/>
  <c r="H18" i="1"/>
  <c r="J18" i="1" s="1"/>
  <c r="H19" i="1"/>
  <c r="J19" i="1" s="1"/>
  <c r="H20" i="1"/>
  <c r="J20" i="1" s="1"/>
  <c r="H21" i="1"/>
  <c r="C21" i="1"/>
  <c r="B8" i="1"/>
  <c r="G8" i="1"/>
  <c r="J21" i="1" l="1"/>
  <c r="C28" i="1"/>
  <c r="J23" i="1"/>
</calcChain>
</file>

<file path=xl/sharedStrings.xml><?xml version="1.0" encoding="utf-8"?>
<sst xmlns="http://schemas.openxmlformats.org/spreadsheetml/2006/main" count="92" uniqueCount="62">
  <si>
    <t>Build 1</t>
  </si>
  <si>
    <t>Build 2</t>
  </si>
  <si>
    <t>Sightstone</t>
  </si>
  <si>
    <t>Eye of Oasis</t>
  </si>
  <si>
    <t>Talisman</t>
  </si>
  <si>
    <t>Mikael</t>
  </si>
  <si>
    <t>Alts</t>
  </si>
  <si>
    <t>Banner</t>
  </si>
  <si>
    <t>Zekes</t>
  </si>
  <si>
    <t>CDR Boots</t>
  </si>
  <si>
    <t>Morello</t>
  </si>
  <si>
    <t>Grail</t>
  </si>
  <si>
    <t>Archangel</t>
  </si>
  <si>
    <t>Timeline</t>
  </si>
  <si>
    <t>Coin</t>
  </si>
  <si>
    <t>Tear</t>
  </si>
  <si>
    <t>CDR boots</t>
  </si>
  <si>
    <t>Glacial</t>
  </si>
  <si>
    <t>Zekes Finish</t>
  </si>
  <si>
    <t>Fiendish</t>
  </si>
  <si>
    <t>Idol</t>
  </si>
  <si>
    <t>Medalion</t>
  </si>
  <si>
    <t>Mikaels</t>
  </si>
  <si>
    <t>Archangels</t>
  </si>
  <si>
    <t>Captains</t>
  </si>
  <si>
    <t>Eye of ..</t>
  </si>
  <si>
    <t>NLR</t>
  </si>
  <si>
    <t>PROS:</t>
  </si>
  <si>
    <t>Easier chunks to buy in</t>
  </si>
  <si>
    <t>1 extra item slot</t>
  </si>
  <si>
    <t>???</t>
  </si>
  <si>
    <t>Mikaels and activate items</t>
  </si>
  <si>
    <t>Can we ignore tear w/ this build?</t>
  </si>
  <si>
    <t>CONS:</t>
  </si>
  <si>
    <t>"Faster" 45% cdr</t>
  </si>
  <si>
    <t>fewer rotations</t>
  </si>
  <si>
    <t>CDR</t>
  </si>
  <si>
    <t>Zeke</t>
  </si>
  <si>
    <t>Eye</t>
  </si>
  <si>
    <t>Boots</t>
  </si>
  <si>
    <t>Mikael or Banner</t>
  </si>
  <si>
    <t>Rank 1</t>
  </si>
  <si>
    <t>Rank 2</t>
  </si>
  <si>
    <t>Rank 3</t>
  </si>
  <si>
    <t>Rank 4</t>
  </si>
  <si>
    <t>Rank 5</t>
  </si>
  <si>
    <t>Speed Up</t>
  </si>
  <si>
    <t>Base</t>
  </si>
  <si>
    <t>OOC Movespeed Mastery</t>
  </si>
  <si>
    <t>OOC MS Mastery + River/Brush speed Mastery</t>
  </si>
  <si>
    <t>Boots 1</t>
  </si>
  <si>
    <t>Boots 2</t>
  </si>
  <si>
    <t>708 w Tali</t>
  </si>
  <si>
    <t>RiverBursh in Combat</t>
  </si>
  <si>
    <t>1 Rank vs 5</t>
  </si>
  <si>
    <t>415-490</t>
  </si>
  <si>
    <t>MS BONUS</t>
  </si>
  <si>
    <t>LOW</t>
  </si>
  <si>
    <t>HIGH</t>
  </si>
  <si>
    <t>SLOWS</t>
  </si>
  <si>
    <t>Math</t>
  </si>
  <si>
    <t>110 = Min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</si>
</sst>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C26" sqref="C26"/>
    </sheetView>
  </sheetViews>
  <sheetFormatPr defaultRowHeight="15" x14ac:dyDescent="0.25"/>
  <sheetData>
    <row r="1" spans="1:9" x14ac:dyDescent="0.25">
      <c r="A1" t="s">
        <v>0</v>
      </c>
      <c r="F1" t="s">
        <v>1</v>
      </c>
    </row>
    <row r="2" spans="1:9" x14ac:dyDescent="0.25">
      <c r="A2" t="s">
        <v>2</v>
      </c>
      <c r="B2">
        <v>1800</v>
      </c>
      <c r="F2" t="s">
        <v>3</v>
      </c>
      <c r="G2">
        <v>2200</v>
      </c>
    </row>
    <row r="3" spans="1:9" x14ac:dyDescent="0.25">
      <c r="A3" t="s">
        <v>4</v>
      </c>
      <c r="B3">
        <v>2200</v>
      </c>
      <c r="F3" t="s">
        <v>11</v>
      </c>
      <c r="G3">
        <v>2800</v>
      </c>
    </row>
    <row r="4" spans="1:9" x14ac:dyDescent="0.25">
      <c r="A4" t="s">
        <v>5</v>
      </c>
      <c r="B4">
        <v>2300</v>
      </c>
    </row>
    <row r="5" spans="1:9" x14ac:dyDescent="0.25">
      <c r="A5" t="s">
        <v>8</v>
      </c>
      <c r="B5">
        <v>2350</v>
      </c>
      <c r="F5" t="s">
        <v>8</v>
      </c>
      <c r="G5">
        <v>2350</v>
      </c>
    </row>
    <row r="6" spans="1:9" x14ac:dyDescent="0.25">
      <c r="A6" t="s">
        <v>9</v>
      </c>
      <c r="B6">
        <v>1000</v>
      </c>
      <c r="F6" t="s">
        <v>9</v>
      </c>
      <c r="G6">
        <v>1000</v>
      </c>
    </row>
    <row r="7" spans="1:9" x14ac:dyDescent="0.25">
      <c r="A7" t="s">
        <v>12</v>
      </c>
      <c r="B7">
        <v>3100</v>
      </c>
      <c r="F7" t="s">
        <v>12</v>
      </c>
      <c r="G7">
        <v>3100</v>
      </c>
    </row>
    <row r="8" spans="1:9" x14ac:dyDescent="0.25">
      <c r="B8">
        <f>SUM(B1:B7)</f>
        <v>12750</v>
      </c>
      <c r="G8">
        <f>SUM(G2:G7)</f>
        <v>11450</v>
      </c>
    </row>
    <row r="11" spans="1:9" x14ac:dyDescent="0.25">
      <c r="A11" t="s">
        <v>6</v>
      </c>
      <c r="F11" t="s">
        <v>6</v>
      </c>
    </row>
    <row r="12" spans="1:9" x14ac:dyDescent="0.25">
      <c r="A12" t="s">
        <v>7</v>
      </c>
      <c r="B12">
        <v>2900</v>
      </c>
      <c r="F12" t="s">
        <v>10</v>
      </c>
      <c r="G12">
        <v>2550</v>
      </c>
    </row>
    <row r="15" spans="1:9" x14ac:dyDescent="0.25">
      <c r="A15" t="s">
        <v>13</v>
      </c>
    </row>
    <row r="16" spans="1:9" x14ac:dyDescent="0.25">
      <c r="A16" t="s">
        <v>14</v>
      </c>
      <c r="B16">
        <v>300</v>
      </c>
      <c r="D16">
        <v>1</v>
      </c>
      <c r="F16" t="s">
        <v>14</v>
      </c>
      <c r="G16">
        <v>300</v>
      </c>
      <c r="I16">
        <v>1</v>
      </c>
    </row>
    <row r="17" spans="1:17" x14ac:dyDescent="0.25">
      <c r="A17" t="s">
        <v>15</v>
      </c>
      <c r="B17">
        <v>750</v>
      </c>
      <c r="C17">
        <f>SUM($B$16:B17)</f>
        <v>1050</v>
      </c>
      <c r="D17">
        <v>2</v>
      </c>
      <c r="F17" t="s">
        <v>15</v>
      </c>
      <c r="G17">
        <v>750</v>
      </c>
      <c r="H17">
        <f>SUM($G$16:G17)</f>
        <v>1050</v>
      </c>
      <c r="I17">
        <v>2</v>
      </c>
      <c r="J17">
        <f>H17-C17</f>
        <v>0</v>
      </c>
      <c r="M17" t="s">
        <v>32</v>
      </c>
    </row>
    <row r="18" spans="1:17" x14ac:dyDescent="0.25">
      <c r="A18" t="s">
        <v>2</v>
      </c>
      <c r="B18">
        <v>800</v>
      </c>
      <c r="C18">
        <f>SUM($B$16:B18)</f>
        <v>1850</v>
      </c>
      <c r="D18">
        <v>3</v>
      </c>
      <c r="F18" t="s">
        <v>2</v>
      </c>
      <c r="G18">
        <v>800</v>
      </c>
      <c r="H18">
        <f>SUM($G$16:G18)</f>
        <v>1850</v>
      </c>
      <c r="I18">
        <v>3</v>
      </c>
      <c r="J18">
        <f t="shared" ref="J18:J23" si="0">H18-C18</f>
        <v>0</v>
      </c>
    </row>
    <row r="19" spans="1:17" x14ac:dyDescent="0.25">
      <c r="A19" s="5" t="s">
        <v>16</v>
      </c>
      <c r="B19" s="5">
        <v>800</v>
      </c>
      <c r="C19" s="5">
        <f>SUM($B$16:B19)</f>
        <v>2650</v>
      </c>
      <c r="D19">
        <v>4</v>
      </c>
      <c r="F19" s="5" t="s">
        <v>16</v>
      </c>
      <c r="G19" s="5">
        <v>800</v>
      </c>
      <c r="H19" s="5">
        <f>SUM($G$16:G19)</f>
        <v>2650</v>
      </c>
      <c r="I19">
        <v>4</v>
      </c>
      <c r="J19">
        <f t="shared" si="0"/>
        <v>0</v>
      </c>
    </row>
    <row r="20" spans="1:17" x14ac:dyDescent="0.25">
      <c r="A20" s="6" t="s">
        <v>17</v>
      </c>
      <c r="B20" s="6">
        <v>1000</v>
      </c>
      <c r="C20" s="6">
        <f>SUM($B$16:B20)</f>
        <v>3650</v>
      </c>
      <c r="D20">
        <v>5</v>
      </c>
      <c r="F20" s="6" t="s">
        <v>17</v>
      </c>
      <c r="G20" s="6">
        <v>1000</v>
      </c>
      <c r="H20" s="6">
        <f>SUM($G$16:G20)</f>
        <v>3650</v>
      </c>
      <c r="I20">
        <v>5</v>
      </c>
      <c r="J20">
        <f t="shared" si="0"/>
        <v>0</v>
      </c>
    </row>
    <row r="21" spans="1:17" x14ac:dyDescent="0.25">
      <c r="A21" t="s">
        <v>18</v>
      </c>
      <c r="B21">
        <v>1350</v>
      </c>
      <c r="C21">
        <f>SUM($B$16:B21)</f>
        <v>5000</v>
      </c>
      <c r="D21">
        <v>5</v>
      </c>
      <c r="F21" t="s">
        <v>18</v>
      </c>
      <c r="G21">
        <v>1350</v>
      </c>
      <c r="H21">
        <f>SUM($G$16:G21)</f>
        <v>5000</v>
      </c>
      <c r="I21">
        <v>5</v>
      </c>
      <c r="J21">
        <f t="shared" si="0"/>
        <v>0</v>
      </c>
    </row>
    <row r="22" spans="1:17" x14ac:dyDescent="0.25">
      <c r="A22" s="4" t="s">
        <v>20</v>
      </c>
      <c r="B22" s="4">
        <v>550</v>
      </c>
      <c r="C22" s="4">
        <f>SUM($B$16:B22)</f>
        <v>5550</v>
      </c>
      <c r="D22">
        <v>6</v>
      </c>
      <c r="F22" s="4" t="s">
        <v>19</v>
      </c>
      <c r="G22" s="4">
        <v>800</v>
      </c>
      <c r="H22" s="4">
        <f>SUM($G$16:G22)</f>
        <v>5800</v>
      </c>
      <c r="I22">
        <v>6</v>
      </c>
      <c r="J22">
        <f t="shared" si="0"/>
        <v>250</v>
      </c>
    </row>
    <row r="23" spans="1:17" x14ac:dyDescent="0.25">
      <c r="A23" t="s">
        <v>21</v>
      </c>
      <c r="B23">
        <v>500</v>
      </c>
      <c r="C23">
        <f>SUM($B$16:B23)</f>
        <v>6050</v>
      </c>
      <c r="D23">
        <v>6</v>
      </c>
      <c r="F23" s="2" t="s">
        <v>11</v>
      </c>
      <c r="G23" s="2">
        <v>2000</v>
      </c>
      <c r="H23" s="2">
        <f>SUM($G$16:G23)</f>
        <v>7800</v>
      </c>
      <c r="I23">
        <v>5</v>
      </c>
      <c r="J23">
        <f t="shared" si="0"/>
        <v>1750</v>
      </c>
    </row>
    <row r="24" spans="1:17" x14ac:dyDescent="0.25">
      <c r="A24" t="s">
        <v>4</v>
      </c>
      <c r="B24">
        <v>800</v>
      </c>
      <c r="C24">
        <f>SUM($B$16:B24)</f>
        <v>6850</v>
      </c>
      <c r="D24">
        <v>5</v>
      </c>
      <c r="F24" s="3" t="s">
        <v>21</v>
      </c>
      <c r="G24" s="3">
        <v>500</v>
      </c>
      <c r="H24" s="3">
        <f>SUM($G$16:G24)</f>
        <v>8300</v>
      </c>
      <c r="I24" s="7">
        <v>5</v>
      </c>
    </row>
    <row r="25" spans="1:17" x14ac:dyDescent="0.25">
      <c r="A25" s="2" t="s">
        <v>20</v>
      </c>
      <c r="B25" s="2">
        <v>550</v>
      </c>
      <c r="C25" s="2">
        <f>SUM($B$16:B25)</f>
        <v>7400</v>
      </c>
      <c r="D25">
        <v>6</v>
      </c>
      <c r="E25" s="1"/>
      <c r="F25" t="s">
        <v>25</v>
      </c>
      <c r="G25">
        <v>800</v>
      </c>
      <c r="H25" s="3">
        <f>SUM($G$16:G25)</f>
        <v>9100</v>
      </c>
      <c r="I25" s="7">
        <v>5</v>
      </c>
    </row>
    <row r="26" spans="1:17" x14ac:dyDescent="0.25">
      <c r="A26" t="s">
        <v>22</v>
      </c>
      <c r="B26">
        <f>2300-550</f>
        <v>1750</v>
      </c>
      <c r="C26" s="3">
        <f>SUM($B$16:B26)</f>
        <v>9150</v>
      </c>
      <c r="D26">
        <v>6</v>
      </c>
      <c r="F26" t="s">
        <v>26</v>
      </c>
      <c r="G26">
        <v>1250</v>
      </c>
      <c r="H26" s="3">
        <f>SUM($G$16:G26)</f>
        <v>10350</v>
      </c>
      <c r="I26" s="7">
        <v>6</v>
      </c>
    </row>
    <row r="27" spans="1:17" x14ac:dyDescent="0.25">
      <c r="A27" t="s">
        <v>2</v>
      </c>
      <c r="B27">
        <v>1000</v>
      </c>
      <c r="C27" s="3">
        <f>SUM($B$16:B27)</f>
        <v>10150</v>
      </c>
      <c r="F27" t="s">
        <v>12</v>
      </c>
      <c r="G27">
        <f>2350-1250</f>
        <v>1100</v>
      </c>
      <c r="H27" s="3">
        <f>SUM($G$16:G27)</f>
        <v>11450</v>
      </c>
      <c r="I27" s="7">
        <v>5</v>
      </c>
    </row>
    <row r="28" spans="1:17" x14ac:dyDescent="0.25">
      <c r="A28" t="s">
        <v>23</v>
      </c>
      <c r="B28">
        <f>3100-750</f>
        <v>2350</v>
      </c>
      <c r="C28" s="3">
        <f>SUM($B$16:B28)</f>
        <v>12500</v>
      </c>
      <c r="D28">
        <v>6</v>
      </c>
      <c r="F28" t="s">
        <v>30</v>
      </c>
      <c r="G28">
        <v>3500</v>
      </c>
      <c r="I28" s="7">
        <v>6</v>
      </c>
    </row>
    <row r="29" spans="1:17" x14ac:dyDescent="0.25">
      <c r="A29" t="s">
        <v>24</v>
      </c>
      <c r="B29">
        <v>250</v>
      </c>
      <c r="C29" s="3">
        <f>SUM($B$16:B29)</f>
        <v>12750</v>
      </c>
      <c r="D29">
        <v>6</v>
      </c>
      <c r="P29" t="s">
        <v>15</v>
      </c>
    </row>
    <row r="30" spans="1:17" x14ac:dyDescent="0.25">
      <c r="C30" s="3"/>
      <c r="P30" t="s">
        <v>2</v>
      </c>
    </row>
    <row r="31" spans="1:17" x14ac:dyDescent="0.25">
      <c r="P31" t="s">
        <v>39</v>
      </c>
    </row>
    <row r="32" spans="1:17" x14ac:dyDescent="0.25">
      <c r="F32" t="s">
        <v>27</v>
      </c>
      <c r="P32" t="s">
        <v>17</v>
      </c>
      <c r="Q32" t="s">
        <v>8</v>
      </c>
    </row>
    <row r="33" spans="1:16" x14ac:dyDescent="0.25">
      <c r="A33" t="s">
        <v>27</v>
      </c>
      <c r="F33" t="s">
        <v>29</v>
      </c>
      <c r="K33" t="s">
        <v>38</v>
      </c>
      <c r="L33">
        <v>2300</v>
      </c>
      <c r="P33" t="s">
        <v>40</v>
      </c>
    </row>
    <row r="34" spans="1:16" x14ac:dyDescent="0.25">
      <c r="A34" t="s">
        <v>31</v>
      </c>
      <c r="F34" t="s">
        <v>34</v>
      </c>
      <c r="K34" t="s">
        <v>7</v>
      </c>
      <c r="L34">
        <v>2900</v>
      </c>
    </row>
    <row r="35" spans="1:16" x14ac:dyDescent="0.25">
      <c r="A35" t="s">
        <v>28</v>
      </c>
      <c r="K35" t="s">
        <v>5</v>
      </c>
      <c r="L35">
        <v>2300</v>
      </c>
    </row>
    <row r="36" spans="1:16" x14ac:dyDescent="0.25">
      <c r="F36" t="s">
        <v>33</v>
      </c>
      <c r="K36" t="s">
        <v>36</v>
      </c>
      <c r="L36">
        <v>800</v>
      </c>
    </row>
    <row r="37" spans="1:16" x14ac:dyDescent="0.25">
      <c r="F37" t="s">
        <v>35</v>
      </c>
      <c r="K37" t="s">
        <v>37</v>
      </c>
      <c r="L37">
        <v>2350</v>
      </c>
    </row>
    <row r="38" spans="1:16" x14ac:dyDescent="0.25">
      <c r="K38" t="s">
        <v>15</v>
      </c>
      <c r="L38">
        <v>750</v>
      </c>
    </row>
    <row r="39" spans="1:16" x14ac:dyDescent="0.25">
      <c r="L39">
        <f>SUM(L33:L38)</f>
        <v>11400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workbookViewId="0">
      <selection activeCell="E20" sqref="E20"/>
    </sheetView>
  </sheetViews>
  <sheetFormatPr defaultRowHeight="15" x14ac:dyDescent="0.25"/>
  <sheetData>
    <row r="1" spans="1:25" x14ac:dyDescent="0.25">
      <c r="B1" t="s">
        <v>41</v>
      </c>
      <c r="C1" t="s">
        <v>42</v>
      </c>
      <c r="D1" t="s">
        <v>43</v>
      </c>
      <c r="E1" t="s">
        <v>44</v>
      </c>
      <c r="F1" t="s">
        <v>45</v>
      </c>
      <c r="N1" t="s">
        <v>54</v>
      </c>
      <c r="Q1" t="s">
        <v>56</v>
      </c>
      <c r="R1" t="s">
        <v>55</v>
      </c>
      <c r="S1">
        <v>490</v>
      </c>
      <c r="W1">
        <v>563</v>
      </c>
      <c r="X1">
        <f>W1-490</f>
        <v>73</v>
      </c>
    </row>
    <row r="2" spans="1:25" x14ac:dyDescent="0.25">
      <c r="A2">
        <v>335</v>
      </c>
      <c r="B2">
        <v>458</v>
      </c>
      <c r="C2">
        <v>490</v>
      </c>
      <c r="D2">
        <v>515</v>
      </c>
      <c r="E2">
        <v>540</v>
      </c>
      <c r="F2">
        <v>563</v>
      </c>
      <c r="H2">
        <f>B2-A2</f>
        <v>123</v>
      </c>
      <c r="I2">
        <f t="shared" ref="I2:L2" si="0">C2-B2</f>
        <v>32</v>
      </c>
      <c r="J2">
        <f t="shared" si="0"/>
        <v>25</v>
      </c>
      <c r="K2">
        <f t="shared" si="0"/>
        <v>25</v>
      </c>
      <c r="L2">
        <f t="shared" si="0"/>
        <v>23</v>
      </c>
      <c r="N2">
        <f>F2-B2</f>
        <v>105</v>
      </c>
      <c r="P2">
        <f>ROUNDDOWN(335*0.99,0)</f>
        <v>331</v>
      </c>
      <c r="Q2">
        <f>415-A2</f>
        <v>80</v>
      </c>
      <c r="R2">
        <v>95</v>
      </c>
      <c r="V2">
        <v>80</v>
      </c>
      <c r="W2">
        <v>75</v>
      </c>
      <c r="X2">
        <f>X1*2</f>
        <v>146</v>
      </c>
      <c r="Y2">
        <f>V2+X1+W2+335</f>
        <v>563</v>
      </c>
    </row>
    <row r="3" spans="1:25" x14ac:dyDescent="0.25">
      <c r="A3">
        <v>345</v>
      </c>
      <c r="B3">
        <v>466</v>
      </c>
      <c r="C3">
        <v>495</v>
      </c>
      <c r="D3">
        <v>520</v>
      </c>
      <c r="E3">
        <v>545</v>
      </c>
      <c r="F3">
        <v>568</v>
      </c>
      <c r="H3">
        <f t="shared" ref="H3:H17" si="1">B3-A3</f>
        <v>121</v>
      </c>
      <c r="I3">
        <f t="shared" ref="I3:I17" si="2">C3-B3</f>
        <v>29</v>
      </c>
      <c r="J3">
        <f t="shared" ref="J3:J17" si="3">D3-C3</f>
        <v>25</v>
      </c>
      <c r="K3">
        <f t="shared" ref="K3:K17" si="4">E3-D3</f>
        <v>25</v>
      </c>
      <c r="L3">
        <f t="shared" ref="L3:L17" si="5">F3-E3</f>
        <v>23</v>
      </c>
      <c r="N3">
        <f t="shared" ref="N3:N17" si="6">F3-B3</f>
        <v>102</v>
      </c>
      <c r="Q3">
        <f>ROUNDDOWN(P2-Q2, 0)</f>
        <v>251</v>
      </c>
      <c r="R3" s="8">
        <f>ROUNDDOWN(Q3-R2,0)</f>
        <v>156</v>
      </c>
      <c r="S3">
        <f>ROUNDDOWN(R3/2,0)</f>
        <v>78</v>
      </c>
      <c r="T3">
        <f>S1+S3</f>
        <v>568</v>
      </c>
      <c r="X3">
        <v>90</v>
      </c>
    </row>
    <row r="4" spans="1:25" x14ac:dyDescent="0.25">
      <c r="A4">
        <v>350</v>
      </c>
      <c r="B4">
        <v>475</v>
      </c>
      <c r="C4">
        <v>501</v>
      </c>
      <c r="D4">
        <v>528</v>
      </c>
      <c r="E4">
        <v>554</v>
      </c>
      <c r="F4">
        <v>578</v>
      </c>
      <c r="H4">
        <f t="shared" si="1"/>
        <v>125</v>
      </c>
      <c r="I4">
        <f t="shared" si="2"/>
        <v>26</v>
      </c>
      <c r="J4">
        <f t="shared" si="3"/>
        <v>27</v>
      </c>
      <c r="K4">
        <f t="shared" si="4"/>
        <v>26</v>
      </c>
      <c r="L4">
        <f t="shared" si="5"/>
        <v>24</v>
      </c>
      <c r="N4">
        <f t="shared" si="6"/>
        <v>103</v>
      </c>
      <c r="X4">
        <v>80</v>
      </c>
    </row>
    <row r="5" spans="1:25" x14ac:dyDescent="0.25">
      <c r="A5">
        <v>361</v>
      </c>
      <c r="B5">
        <v>480</v>
      </c>
      <c r="C5">
        <v>507</v>
      </c>
      <c r="D5">
        <v>533</v>
      </c>
      <c r="E5">
        <v>559</v>
      </c>
      <c r="F5">
        <v>584</v>
      </c>
      <c r="H5">
        <f t="shared" si="1"/>
        <v>119</v>
      </c>
      <c r="I5">
        <f t="shared" si="2"/>
        <v>27</v>
      </c>
      <c r="J5">
        <f t="shared" si="3"/>
        <v>26</v>
      </c>
      <c r="K5">
        <f t="shared" si="4"/>
        <v>26</v>
      </c>
      <c r="L5">
        <f t="shared" si="5"/>
        <v>25</v>
      </c>
      <c r="N5">
        <f t="shared" si="6"/>
        <v>104</v>
      </c>
      <c r="P5">
        <f>ROUNDDOWN(A17*0.99,0)</f>
        <v>402</v>
      </c>
      <c r="Q5">
        <f>415-A17</f>
        <v>8</v>
      </c>
      <c r="R5">
        <f>R2</f>
        <v>95</v>
      </c>
      <c r="X5">
        <f>SUM(X2:X4)</f>
        <v>316</v>
      </c>
      <c r="Y5">
        <f>X5+335</f>
        <v>651</v>
      </c>
    </row>
    <row r="6" spans="1:25" x14ac:dyDescent="0.25">
      <c r="Q6">
        <f>P5-Q5</f>
        <v>394</v>
      </c>
      <c r="R6">
        <f>Q6-R5</f>
        <v>299</v>
      </c>
      <c r="S6">
        <f>R6/2</f>
        <v>149.5</v>
      </c>
      <c r="T6">
        <f>S6+S1</f>
        <v>639.5</v>
      </c>
      <c r="Y6">
        <f>335*1.99</f>
        <v>666.65</v>
      </c>
    </row>
    <row r="7" spans="1:25" x14ac:dyDescent="0.25">
      <c r="A7" t="s">
        <v>50</v>
      </c>
      <c r="Y7">
        <f>335*1.95</f>
        <v>653.25</v>
      </c>
    </row>
    <row r="8" spans="1:25" x14ac:dyDescent="0.25">
      <c r="A8">
        <v>360</v>
      </c>
      <c r="B8">
        <v>482</v>
      </c>
      <c r="C8">
        <v>509</v>
      </c>
      <c r="D8">
        <v>536</v>
      </c>
      <c r="E8">
        <v>563</v>
      </c>
      <c r="F8">
        <v>588</v>
      </c>
      <c r="H8">
        <f t="shared" si="1"/>
        <v>122</v>
      </c>
      <c r="I8">
        <f t="shared" si="2"/>
        <v>27</v>
      </c>
      <c r="J8">
        <f t="shared" si="3"/>
        <v>27</v>
      </c>
      <c r="K8">
        <f t="shared" si="4"/>
        <v>27</v>
      </c>
      <c r="L8">
        <f t="shared" si="5"/>
        <v>25</v>
      </c>
      <c r="N8">
        <f t="shared" si="6"/>
        <v>106</v>
      </c>
      <c r="Q8" t="s">
        <v>57</v>
      </c>
      <c r="R8">
        <f>75*1.2</f>
        <v>90</v>
      </c>
    </row>
    <row r="9" spans="1:25" x14ac:dyDescent="0.25">
      <c r="A9">
        <v>371</v>
      </c>
      <c r="B9">
        <v>487</v>
      </c>
      <c r="C9">
        <v>514</v>
      </c>
      <c r="D9">
        <v>541</v>
      </c>
      <c r="E9">
        <v>568</v>
      </c>
      <c r="F9">
        <v>594</v>
      </c>
      <c r="H9">
        <f t="shared" si="1"/>
        <v>116</v>
      </c>
      <c r="I9">
        <f t="shared" si="2"/>
        <v>27</v>
      </c>
      <c r="J9">
        <f t="shared" si="3"/>
        <v>27</v>
      </c>
      <c r="K9">
        <f t="shared" si="4"/>
        <v>27</v>
      </c>
      <c r="L9">
        <f t="shared" si="5"/>
        <v>26</v>
      </c>
      <c r="N9">
        <f t="shared" si="6"/>
        <v>107</v>
      </c>
      <c r="Q9" t="s">
        <v>58</v>
      </c>
      <c r="R9">
        <v>94</v>
      </c>
    </row>
    <row r="10" spans="1:25" x14ac:dyDescent="0.25">
      <c r="A10">
        <v>375</v>
      </c>
      <c r="B10">
        <v>493</v>
      </c>
      <c r="C10">
        <v>521</v>
      </c>
      <c r="D10">
        <v>549</v>
      </c>
      <c r="E10">
        <v>577</v>
      </c>
      <c r="F10">
        <v>603</v>
      </c>
      <c r="H10">
        <f t="shared" si="1"/>
        <v>118</v>
      </c>
      <c r="I10">
        <f t="shared" si="2"/>
        <v>28</v>
      </c>
      <c r="J10">
        <f t="shared" si="3"/>
        <v>28</v>
      </c>
      <c r="K10">
        <f t="shared" si="4"/>
        <v>28</v>
      </c>
      <c r="L10">
        <f t="shared" si="5"/>
        <v>26</v>
      </c>
      <c r="N10">
        <f t="shared" si="6"/>
        <v>110</v>
      </c>
      <c r="W10">
        <v>629</v>
      </c>
      <c r="X10">
        <f>W10-490</f>
        <v>139</v>
      </c>
    </row>
    <row r="11" spans="1:25" x14ac:dyDescent="0.25">
      <c r="A11">
        <v>386</v>
      </c>
      <c r="B11">
        <v>498</v>
      </c>
      <c r="C11">
        <v>526</v>
      </c>
      <c r="D11">
        <v>554</v>
      </c>
      <c r="E11">
        <v>583</v>
      </c>
      <c r="F11">
        <v>609</v>
      </c>
      <c r="H11">
        <f t="shared" si="1"/>
        <v>112</v>
      </c>
      <c r="I11">
        <f t="shared" si="2"/>
        <v>28</v>
      </c>
      <c r="J11">
        <f t="shared" si="3"/>
        <v>28</v>
      </c>
      <c r="K11">
        <f t="shared" si="4"/>
        <v>29</v>
      </c>
      <c r="L11">
        <f t="shared" si="5"/>
        <v>26</v>
      </c>
      <c r="N11">
        <f t="shared" si="6"/>
        <v>111</v>
      </c>
      <c r="X11">
        <f>X10*2</f>
        <v>278</v>
      </c>
    </row>
    <row r="12" spans="1:25" x14ac:dyDescent="0.25">
      <c r="X12">
        <v>94</v>
      </c>
    </row>
    <row r="13" spans="1:25" x14ac:dyDescent="0.25">
      <c r="A13" t="s">
        <v>51</v>
      </c>
      <c r="X13">
        <f>415-A17</f>
        <v>8</v>
      </c>
    </row>
    <row r="14" spans="1:25" x14ac:dyDescent="0.25">
      <c r="A14">
        <v>380</v>
      </c>
      <c r="B14">
        <v>496</v>
      </c>
      <c r="C14">
        <v>525</v>
      </c>
      <c r="D14">
        <v>553</v>
      </c>
      <c r="E14">
        <v>582</v>
      </c>
      <c r="F14">
        <v>608</v>
      </c>
      <c r="H14">
        <f t="shared" si="1"/>
        <v>116</v>
      </c>
      <c r="I14">
        <f t="shared" si="2"/>
        <v>29</v>
      </c>
      <c r="J14">
        <f t="shared" si="3"/>
        <v>28</v>
      </c>
      <c r="K14">
        <f t="shared" si="4"/>
        <v>29</v>
      </c>
      <c r="L14">
        <f t="shared" si="5"/>
        <v>26</v>
      </c>
      <c r="N14">
        <f t="shared" si="6"/>
        <v>112</v>
      </c>
      <c r="X14">
        <f>SUM(X11:X13)</f>
        <v>380</v>
      </c>
      <c r="Y14">
        <f>X14+407</f>
        <v>787</v>
      </c>
    </row>
    <row r="15" spans="1:25" x14ac:dyDescent="0.25">
      <c r="A15">
        <v>391</v>
      </c>
      <c r="B15">
        <v>502</v>
      </c>
      <c r="C15">
        <v>530</v>
      </c>
      <c r="D15">
        <v>559</v>
      </c>
      <c r="E15">
        <v>587</v>
      </c>
      <c r="F15">
        <v>614</v>
      </c>
      <c r="H15">
        <f t="shared" si="1"/>
        <v>111</v>
      </c>
      <c r="I15">
        <f t="shared" si="2"/>
        <v>28</v>
      </c>
      <c r="J15">
        <f t="shared" si="3"/>
        <v>29</v>
      </c>
      <c r="K15">
        <f t="shared" si="4"/>
        <v>28</v>
      </c>
      <c r="L15">
        <f t="shared" si="5"/>
        <v>27</v>
      </c>
      <c r="N15">
        <f t="shared" si="6"/>
        <v>112</v>
      </c>
      <c r="Y15">
        <f>407*1.99</f>
        <v>809.93</v>
      </c>
    </row>
    <row r="16" spans="1:25" x14ac:dyDescent="0.25">
      <c r="A16">
        <v>395</v>
      </c>
      <c r="B16">
        <v>507</v>
      </c>
      <c r="C16">
        <v>536</v>
      </c>
      <c r="D16">
        <v>566</v>
      </c>
      <c r="E16">
        <v>595</v>
      </c>
      <c r="F16">
        <v>623</v>
      </c>
      <c r="H16">
        <f t="shared" si="1"/>
        <v>112</v>
      </c>
      <c r="I16">
        <f t="shared" si="2"/>
        <v>29</v>
      </c>
      <c r="J16">
        <f t="shared" si="3"/>
        <v>30</v>
      </c>
      <c r="K16">
        <f t="shared" si="4"/>
        <v>29</v>
      </c>
      <c r="L16">
        <f t="shared" si="5"/>
        <v>28</v>
      </c>
      <c r="N16">
        <f t="shared" si="6"/>
        <v>116</v>
      </c>
      <c r="Y16">
        <f>407*1.93</f>
        <v>785.51</v>
      </c>
    </row>
    <row r="17" spans="1:14" x14ac:dyDescent="0.25">
      <c r="A17">
        <v>407</v>
      </c>
      <c r="B17">
        <v>512</v>
      </c>
      <c r="C17">
        <v>542</v>
      </c>
      <c r="D17">
        <v>572</v>
      </c>
      <c r="E17">
        <v>601</v>
      </c>
      <c r="F17">
        <v>629</v>
      </c>
      <c r="H17">
        <f t="shared" si="1"/>
        <v>105</v>
      </c>
      <c r="I17">
        <f t="shared" si="2"/>
        <v>30</v>
      </c>
      <c r="J17">
        <f t="shared" si="3"/>
        <v>30</v>
      </c>
      <c r="K17">
        <f t="shared" si="4"/>
        <v>29</v>
      </c>
      <c r="L17">
        <f t="shared" si="5"/>
        <v>28</v>
      </c>
      <c r="N17">
        <f t="shared" si="6"/>
        <v>117</v>
      </c>
    </row>
    <row r="19" spans="1:14" x14ac:dyDescent="0.25">
      <c r="F19" t="s">
        <v>52</v>
      </c>
    </row>
    <row r="21" spans="1:14" x14ac:dyDescent="0.25">
      <c r="A21" t="s">
        <v>46</v>
      </c>
    </row>
    <row r="22" spans="1:14" x14ac:dyDescent="0.25">
      <c r="A22" t="s">
        <v>47</v>
      </c>
    </row>
    <row r="23" spans="1:14" x14ac:dyDescent="0.25">
      <c r="A23" t="s">
        <v>48</v>
      </c>
    </row>
    <row r="24" spans="1:14" x14ac:dyDescent="0.25">
      <c r="A24" t="s">
        <v>53</v>
      </c>
    </row>
    <row r="25" spans="1:14" x14ac:dyDescent="0.25">
      <c r="A25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26" sqref="B26"/>
    </sheetView>
  </sheetViews>
  <sheetFormatPr defaultRowHeight="15" x14ac:dyDescent="0.25"/>
  <sheetData>
    <row r="1" spans="1:8" x14ac:dyDescent="0.25">
      <c r="A1" t="s">
        <v>59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H1" t="s">
        <v>60</v>
      </c>
    </row>
    <row r="2" spans="1:8" x14ac:dyDescent="0.25">
      <c r="A2">
        <v>335</v>
      </c>
      <c r="B2">
        <v>211</v>
      </c>
      <c r="C2">
        <v>185</v>
      </c>
      <c r="D2">
        <v>160</v>
      </c>
      <c r="E2">
        <v>135</v>
      </c>
      <c r="F2">
        <v>111</v>
      </c>
    </row>
    <row r="3" spans="1:8" x14ac:dyDescent="0.25">
      <c r="A3">
        <v>360</v>
      </c>
      <c r="E3">
        <v>137</v>
      </c>
      <c r="F3">
        <v>112</v>
      </c>
    </row>
    <row r="4" spans="1:8" x14ac:dyDescent="0.25">
      <c r="A4">
        <v>370</v>
      </c>
      <c r="B4">
        <v>222</v>
      </c>
      <c r="C4">
        <v>193</v>
      </c>
      <c r="D4">
        <v>166</v>
      </c>
      <c r="E4">
        <v>138</v>
      </c>
      <c r="F4">
        <v>112</v>
      </c>
      <c r="H4" t="s">
        <v>61</v>
      </c>
    </row>
    <row r="5" spans="1:8" x14ac:dyDescent="0.25">
      <c r="A5">
        <v>380</v>
      </c>
      <c r="F5">
        <v>112</v>
      </c>
    </row>
    <row r="8" spans="1:8" x14ac:dyDescent="0.25">
      <c r="A8">
        <f>A4-A2</f>
        <v>35</v>
      </c>
      <c r="B8">
        <f t="shared" ref="B8:F8" si="0">B4-B2</f>
        <v>11</v>
      </c>
      <c r="C8">
        <f t="shared" si="0"/>
        <v>8</v>
      </c>
      <c r="D8">
        <f t="shared" si="0"/>
        <v>6</v>
      </c>
      <c r="E8">
        <f t="shared" si="0"/>
        <v>3</v>
      </c>
      <c r="F8">
        <f t="shared" si="0"/>
        <v>1</v>
      </c>
    </row>
    <row r="10" spans="1:8" x14ac:dyDescent="0.25">
      <c r="B10">
        <f>B4-F4</f>
        <v>110</v>
      </c>
      <c r="D10">
        <f>B4-D4</f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Items</vt:lpstr>
      <vt:lpstr>Speed</vt:lpstr>
      <vt:lpstr>Slows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Iron Throne</dc:creator>
  <cp:lastModifiedBy>The Iron Throne</cp:lastModifiedBy>
  <dcterms:created xsi:type="dcterms:W3CDTF">2015-12-29T19:41:32Z</dcterms:created>
  <dcterms:modified xsi:type="dcterms:W3CDTF">2016-01-03T03:10:14Z</dcterms:modified>
</cp:coreProperties>
</file>