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IHI-2\Project\tables\IHI-2 Important Tables\"/>
    </mc:Choice>
  </mc:AlternateContent>
  <xr:revisionPtr revIDLastSave="0" documentId="13_ncr:1_{525DBBDE-D94E-4FC3-8918-207E039AADE0}" xr6:coauthVersionLast="47" xr6:coauthVersionMax="47" xr10:uidLastSave="{00000000-0000-0000-0000-000000000000}"/>
  <bookViews>
    <workbookView xWindow="-108" yWindow="-108" windowWidth="23256" windowHeight="12576" tabRatio="598" firstSheet="1" activeTab="5" xr2:uid="{00000000-000D-0000-FFFF-FFFF00000000}"/>
  </bookViews>
  <sheets>
    <sheet name="Health Infrastructure" sheetId="18" r:id="rId1"/>
    <sheet name="Budgets Summary" sheetId="15" r:id="rId2"/>
    <sheet name="Budgets Details" sheetId="19" r:id="rId3"/>
    <sheet name="DataSets Summary" sheetId="10" r:id="rId4"/>
    <sheet name="Health Care Delivery" sheetId="1" r:id="rId5"/>
    <sheet name="Standard of Life" sheetId="9" r:id="rId6"/>
    <sheet name="HIES 2018-2019" sheetId="11" r:id="rId7"/>
    <sheet name="Demographics" sheetId="14" r:id="rId8"/>
    <sheet name="Burden Of Disease" sheetId="12" r:id="rId9"/>
    <sheet name="WHO Indicator Sources" sheetId="13" r:id="rId10"/>
    <sheet name="Provinces " sheetId="3" r:id="rId11"/>
    <sheet name="Sindh" sheetId="4" r:id="rId12"/>
    <sheet name="Balochistan" sheetId="5" r:id="rId13"/>
    <sheet name="Punjab" sheetId="6" r:id="rId14"/>
    <sheet name="KP" sheetId="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8">'Burden Of Disease'!$A$2:$D$31</definedName>
    <definedName name="_xlnm.Print_Area" localSheetId="7">Demographics!$A$2:$K$42</definedName>
    <definedName name="_xlnm.Print_Area" localSheetId="4">'Health Care Delivery'!$B$2:$L$132</definedName>
    <definedName name="_xlnm.Print_Area" localSheetId="6">'HIES 2018-2019'!$B$98:$CN$111</definedName>
    <definedName name="_xlnm.Print_Area" localSheetId="5">'Standard of Life'!$B$5:$L$109</definedName>
    <definedName name="_xlnm.Print_Titles" localSheetId="7">Demographics!$A:$A,Demographics!$1:$3</definedName>
    <definedName name="_xlnm.Print_Titles" localSheetId="4">'Health Care Delivery'!$2:$4</definedName>
    <definedName name="_xlnm.Print_Titles" localSheetId="6">'HIES 2018-2019'!$B:$B,'HIES 2018-2019'!$98:$100</definedName>
    <definedName name="_xlnm.Print_Titles" localSheetId="5">'Standard of Life'!$2:$4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9" l="1"/>
  <c r="D94" i="9"/>
  <c r="E94" i="9"/>
  <c r="F94" i="9"/>
  <c r="G94" i="9"/>
  <c r="H94" i="9"/>
  <c r="I94" i="9"/>
  <c r="J94" i="9"/>
  <c r="K94" i="9"/>
  <c r="L94" i="9"/>
  <c r="H7" i="1"/>
  <c r="I23" i="14"/>
  <c r="J23" i="14"/>
  <c r="K23" i="14"/>
  <c r="H23" i="14"/>
  <c r="D23" i="14"/>
  <c r="E23" i="14"/>
  <c r="F23" i="14"/>
  <c r="C23" i="14"/>
  <c r="E24" i="15"/>
  <c r="D100" i="19"/>
  <c r="D4" i="19"/>
  <c r="D5" i="19"/>
  <c r="E16" i="15"/>
  <c r="D15" i="10"/>
  <c r="C97" i="9"/>
  <c r="C80" i="9" s="1"/>
  <c r="D97" i="9"/>
  <c r="D80" i="9" s="1"/>
  <c r="E97" i="9"/>
  <c r="E80" i="9" s="1"/>
  <c r="F97" i="9"/>
  <c r="F80" i="9" s="1"/>
  <c r="G97" i="9"/>
  <c r="G80" i="9" s="1"/>
  <c r="H97" i="9"/>
  <c r="H80" i="9" s="1"/>
  <c r="I97" i="9"/>
  <c r="I80" i="9" s="1"/>
  <c r="J97" i="9"/>
  <c r="J80" i="9" s="1"/>
  <c r="K97" i="9"/>
  <c r="K80" i="9" s="1"/>
  <c r="L97" i="9"/>
  <c r="L80" i="9" s="1"/>
  <c r="D109" i="9"/>
  <c r="E109" i="9"/>
  <c r="F109" i="9"/>
  <c r="G109" i="9"/>
  <c r="H109" i="9"/>
  <c r="I109" i="9"/>
  <c r="J109" i="9"/>
  <c r="K109" i="9"/>
  <c r="L109" i="9"/>
  <c r="C109" i="9"/>
  <c r="K39" i="14"/>
  <c r="K33" i="14"/>
  <c r="H42" i="14" l="1"/>
  <c r="I42" i="14"/>
  <c r="J42" i="14"/>
  <c r="K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C42" i="14"/>
  <c r="D42" i="14"/>
  <c r="E42" i="14"/>
  <c r="F42" i="14"/>
  <c r="G42" i="14"/>
  <c r="B42" i="14"/>
  <c r="G10" i="14"/>
  <c r="B10" i="14"/>
  <c r="G39" i="14"/>
  <c r="H39" i="14"/>
  <c r="I39" i="14"/>
  <c r="J39" i="14"/>
  <c r="G33" i="14"/>
  <c r="H33" i="14"/>
  <c r="I33" i="14"/>
  <c r="J33" i="14"/>
  <c r="G27" i="14"/>
  <c r="H27" i="14"/>
  <c r="I27" i="14"/>
  <c r="J27" i="14"/>
  <c r="G20" i="14"/>
  <c r="H20" i="14"/>
  <c r="I20" i="14"/>
  <c r="J20" i="14"/>
  <c r="G15" i="14"/>
  <c r="H15" i="14"/>
  <c r="I15" i="14"/>
  <c r="J15" i="14"/>
  <c r="H10" i="14"/>
  <c r="I10" i="14"/>
  <c r="J10" i="14"/>
  <c r="EJ39" i="14"/>
  <c r="EI39" i="14"/>
  <c r="EH39" i="14"/>
  <c r="EG39" i="14"/>
  <c r="EF39" i="14"/>
  <c r="EE39" i="14"/>
  <c r="ED39" i="14"/>
  <c r="EC39" i="14"/>
  <c r="EB39" i="14"/>
  <c r="EA39" i="14"/>
  <c r="DZ39" i="14"/>
  <c r="DY39" i="14"/>
  <c r="DX39" i="14"/>
  <c r="DW39" i="14"/>
  <c r="DV39" i="14"/>
  <c r="DU39" i="14"/>
  <c r="DT39" i="14"/>
  <c r="DS39" i="14"/>
  <c r="DR39" i="14"/>
  <c r="DQ39" i="14"/>
  <c r="DP39" i="14"/>
  <c r="DO39" i="14"/>
  <c r="DN39" i="14"/>
  <c r="DM39" i="14"/>
  <c r="DL39" i="14"/>
  <c r="DK39" i="14"/>
  <c r="DJ39" i="14"/>
  <c r="DI39" i="14"/>
  <c r="DH39" i="14"/>
  <c r="DG39" i="14"/>
  <c r="DF39" i="14"/>
  <c r="DE39" i="14"/>
  <c r="DD39" i="14"/>
  <c r="DC39" i="14"/>
  <c r="DB39" i="14"/>
  <c r="DA39" i="14"/>
  <c r="CZ39" i="14"/>
  <c r="CY39" i="14"/>
  <c r="CX39" i="14"/>
  <c r="CW39" i="14"/>
  <c r="CV39" i="14"/>
  <c r="CU39" i="14"/>
  <c r="CT39" i="14"/>
  <c r="CS39" i="14"/>
  <c r="CR39" i="14"/>
  <c r="CQ39" i="14"/>
  <c r="CP39" i="14"/>
  <c r="CO39" i="14"/>
  <c r="CN39" i="14"/>
  <c r="CM39" i="14"/>
  <c r="CL39" i="14"/>
  <c r="CK39" i="14"/>
  <c r="CJ39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F39" i="14"/>
  <c r="E39" i="14"/>
  <c r="D39" i="14"/>
  <c r="C39" i="14"/>
  <c r="B39" i="14"/>
  <c r="EJ33" i="14"/>
  <c r="EI33" i="14"/>
  <c r="EH33" i="14"/>
  <c r="EG33" i="14"/>
  <c r="EF33" i="14"/>
  <c r="EE33" i="14"/>
  <c r="ED33" i="14"/>
  <c r="EC33" i="14"/>
  <c r="EB33" i="14"/>
  <c r="EA33" i="14"/>
  <c r="DZ33" i="14"/>
  <c r="DY33" i="14"/>
  <c r="DX33" i="14"/>
  <c r="DW33" i="14"/>
  <c r="DV33" i="14"/>
  <c r="DU33" i="14"/>
  <c r="DT33" i="14"/>
  <c r="DS33" i="14"/>
  <c r="DR33" i="14"/>
  <c r="DQ33" i="14"/>
  <c r="DP33" i="14"/>
  <c r="DO33" i="14"/>
  <c r="DN33" i="14"/>
  <c r="DM33" i="14"/>
  <c r="DL33" i="14"/>
  <c r="DK33" i="14"/>
  <c r="DJ33" i="14"/>
  <c r="DI33" i="14"/>
  <c r="DH33" i="14"/>
  <c r="DG33" i="14"/>
  <c r="DF33" i="14"/>
  <c r="DE33" i="14"/>
  <c r="DD33" i="14"/>
  <c r="DC33" i="14"/>
  <c r="DB33" i="14"/>
  <c r="DA33" i="14"/>
  <c r="CZ33" i="14"/>
  <c r="CY33" i="14"/>
  <c r="CX33" i="14"/>
  <c r="CW33" i="14"/>
  <c r="CV33" i="14"/>
  <c r="CU33" i="14"/>
  <c r="CT33" i="14"/>
  <c r="CS33" i="14"/>
  <c r="CR33" i="14"/>
  <c r="CQ33" i="14"/>
  <c r="CP33" i="14"/>
  <c r="CO33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F33" i="14"/>
  <c r="E33" i="14"/>
  <c r="D33" i="14"/>
  <c r="C33" i="14"/>
  <c r="B33" i="14"/>
  <c r="EJ27" i="14"/>
  <c r="EI27" i="14"/>
  <c r="EH27" i="14"/>
  <c r="EG27" i="14"/>
  <c r="EF27" i="14"/>
  <c r="EE27" i="14"/>
  <c r="ED27" i="14"/>
  <c r="EC27" i="14"/>
  <c r="EB27" i="14"/>
  <c r="EA27" i="14"/>
  <c r="DZ27" i="14"/>
  <c r="DY27" i="14"/>
  <c r="DX27" i="14"/>
  <c r="DW27" i="14"/>
  <c r="DV27" i="14"/>
  <c r="DU27" i="14"/>
  <c r="DT27" i="14"/>
  <c r="DS27" i="14"/>
  <c r="DR27" i="14"/>
  <c r="DQ27" i="14"/>
  <c r="DP27" i="14"/>
  <c r="DO27" i="14"/>
  <c r="DN27" i="14"/>
  <c r="DM27" i="14"/>
  <c r="DL27" i="14"/>
  <c r="DK27" i="14"/>
  <c r="DJ27" i="14"/>
  <c r="DI27" i="14"/>
  <c r="DH27" i="14"/>
  <c r="DG27" i="14"/>
  <c r="DF27" i="14"/>
  <c r="DE27" i="14"/>
  <c r="DD27" i="14"/>
  <c r="DC27" i="14"/>
  <c r="DB27" i="14"/>
  <c r="DA27" i="14"/>
  <c r="CZ27" i="14"/>
  <c r="CY27" i="14"/>
  <c r="CX27" i="14"/>
  <c r="CW27" i="14"/>
  <c r="CV27" i="14"/>
  <c r="CU27" i="14"/>
  <c r="CT27" i="14"/>
  <c r="CS27" i="14"/>
  <c r="CR27" i="14"/>
  <c r="CQ27" i="14"/>
  <c r="CP27" i="14"/>
  <c r="CO27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K27" i="14"/>
  <c r="F27" i="14"/>
  <c r="E27" i="14"/>
  <c r="D27" i="14"/>
  <c r="C27" i="14"/>
  <c r="B27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K20" i="14"/>
  <c r="F20" i="14"/>
  <c r="E20" i="14"/>
  <c r="D20" i="14"/>
  <c r="C20" i="14"/>
  <c r="B20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K15" i="14"/>
  <c r="F15" i="14"/>
  <c r="E15" i="14"/>
  <c r="D15" i="14"/>
  <c r="C15" i="14"/>
  <c r="B15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K10" i="14"/>
  <c r="F10" i="14"/>
  <c r="E10" i="14"/>
  <c r="D10" i="14"/>
  <c r="C10" i="14"/>
  <c r="L42" i="9"/>
  <c r="G42" i="9"/>
  <c r="K42" i="9"/>
  <c r="F42" i="9"/>
  <c r="J42" i="9" l="1"/>
  <c r="I42" i="9"/>
  <c r="E42" i="9"/>
  <c r="D42" i="9"/>
  <c r="H42" i="9" l="1"/>
  <c r="C42" i="9"/>
  <c r="C73" i="9"/>
  <c r="D73" i="9"/>
  <c r="E73" i="9"/>
  <c r="F73" i="9"/>
  <c r="G73" i="9"/>
  <c r="H73" i="9"/>
  <c r="I73" i="9"/>
  <c r="J73" i="9"/>
  <c r="K73" i="9"/>
  <c r="L73" i="9"/>
  <c r="C63" i="9"/>
  <c r="D63" i="9"/>
  <c r="E63" i="9"/>
  <c r="F63" i="9"/>
  <c r="G63" i="9"/>
  <c r="H63" i="9"/>
  <c r="I63" i="9"/>
  <c r="J63" i="9"/>
  <c r="K63" i="9"/>
  <c r="L63" i="9"/>
  <c r="C68" i="9"/>
  <c r="L68" i="9"/>
  <c r="K68" i="9"/>
  <c r="J68" i="9"/>
  <c r="I68" i="9"/>
  <c r="H68" i="9"/>
  <c r="G68" i="9"/>
  <c r="F68" i="9"/>
  <c r="E68" i="9"/>
  <c r="D68" i="9"/>
  <c r="H35" i="9" l="1"/>
  <c r="H27" i="9"/>
  <c r="H22" i="9"/>
  <c r="H35" i="1"/>
  <c r="H38" i="1"/>
  <c r="H41" i="1"/>
  <c r="H44" i="1"/>
  <c r="H47" i="1"/>
  <c r="H50" i="1"/>
  <c r="H32" i="1"/>
  <c r="H29" i="1"/>
  <c r="H82" i="1"/>
  <c r="AA107" i="11"/>
  <c r="AG107" i="11"/>
  <c r="AM107" i="11"/>
  <c r="AS107" i="11"/>
  <c r="AY107" i="11"/>
  <c r="BE107" i="11"/>
  <c r="BK107" i="11"/>
  <c r="BQ107" i="11"/>
  <c r="BW107" i="11"/>
  <c r="CC107" i="11"/>
  <c r="CI107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110" i="11"/>
  <c r="C111" i="11"/>
  <c r="C109" i="11"/>
  <c r="C105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D104" i="11"/>
  <c r="C104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103" i="11"/>
  <c r="E101" i="11"/>
  <c r="F101" i="11"/>
  <c r="G101" i="11"/>
  <c r="H101" i="11"/>
  <c r="I101" i="11"/>
  <c r="J101" i="11"/>
  <c r="K101" i="11"/>
  <c r="BM102" i="11" s="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W102" i="11" s="1"/>
  <c r="X101" i="11"/>
  <c r="Y101" i="11"/>
  <c r="Z101" i="11"/>
  <c r="Z102" i="11" s="1"/>
  <c r="AA101" i="11"/>
  <c r="AB101" i="11"/>
  <c r="AC101" i="11"/>
  <c r="AD101" i="11"/>
  <c r="AE101" i="11"/>
  <c r="AF101" i="11"/>
  <c r="AG101" i="11"/>
  <c r="AH101" i="11"/>
  <c r="AI101" i="11"/>
  <c r="AI102" i="11" s="1"/>
  <c r="AJ101" i="11"/>
  <c r="AK101" i="11"/>
  <c r="AL101" i="11"/>
  <c r="AM101" i="11"/>
  <c r="AN101" i="11"/>
  <c r="AO101" i="11"/>
  <c r="AP101" i="11"/>
  <c r="AQ101" i="11"/>
  <c r="AQ102" i="11" s="1"/>
  <c r="AR101" i="11"/>
  <c r="AS101" i="11"/>
  <c r="AT101" i="11"/>
  <c r="AT102" i="11" s="1"/>
  <c r="AU101" i="11"/>
  <c r="AU102" i="11" s="1"/>
  <c r="AV101" i="11"/>
  <c r="AV102" i="11" s="1"/>
  <c r="AW101" i="11"/>
  <c r="AW102" i="11" s="1"/>
  <c r="AX101" i="11"/>
  <c r="AX102" i="11" s="1"/>
  <c r="AY101" i="11"/>
  <c r="AZ101" i="11"/>
  <c r="AZ102" i="11" s="1"/>
  <c r="BA101" i="11"/>
  <c r="BA102" i="11" s="1"/>
  <c r="BB101" i="11"/>
  <c r="BC101" i="11"/>
  <c r="BD101" i="11"/>
  <c r="BE101" i="11"/>
  <c r="BF101" i="11"/>
  <c r="BG101" i="11"/>
  <c r="BG102" i="11" s="1"/>
  <c r="BH101" i="11"/>
  <c r="BI101" i="11"/>
  <c r="BJ101" i="11"/>
  <c r="BJ102" i="11" s="1"/>
  <c r="BK101" i="11"/>
  <c r="BL101" i="11"/>
  <c r="BM101" i="11"/>
  <c r="BN101" i="11"/>
  <c r="BO101" i="11"/>
  <c r="BP101" i="11"/>
  <c r="BQ101" i="11"/>
  <c r="BR101" i="11"/>
  <c r="BS101" i="11"/>
  <c r="BS102" i="11" s="1"/>
  <c r="BT101" i="11"/>
  <c r="BU101" i="11"/>
  <c r="BV101" i="11"/>
  <c r="BV102" i="11" s="1"/>
  <c r="BW101" i="11"/>
  <c r="BX101" i="11"/>
  <c r="BY101" i="11"/>
  <c r="BZ101" i="11"/>
  <c r="BZ102" i="11" s="1"/>
  <c r="CA101" i="11"/>
  <c r="CB101" i="11"/>
  <c r="CB102" i="11" s="1"/>
  <c r="CC101" i="11"/>
  <c r="CD101" i="11"/>
  <c r="CE101" i="11"/>
  <c r="CE102" i="11" s="1"/>
  <c r="CF101" i="11"/>
  <c r="CF102" i="11" s="1"/>
  <c r="CG101" i="11"/>
  <c r="CG102" i="11" s="1"/>
  <c r="CH101" i="11"/>
  <c r="CH102" i="11" s="1"/>
  <c r="CI101" i="11"/>
  <c r="CJ101" i="11"/>
  <c r="CJ102" i="11" s="1"/>
  <c r="CK101" i="11"/>
  <c r="CK102" i="11" s="1"/>
  <c r="CL101" i="11"/>
  <c r="CL102" i="11" s="1"/>
  <c r="CM101" i="11"/>
  <c r="CN101" i="11"/>
  <c r="CN102" i="11" s="1"/>
  <c r="D101" i="11"/>
  <c r="C101" i="11"/>
  <c r="N100" i="11"/>
  <c r="T100" i="11" s="1"/>
  <c r="Z100" i="11" s="1"/>
  <c r="AF100" i="11" s="1"/>
  <c r="AL100" i="11" s="1"/>
  <c r="AR100" i="11" s="1"/>
  <c r="AX100" i="11" s="1"/>
  <c r="BD100" i="11" s="1"/>
  <c r="BJ100" i="11" s="1"/>
  <c r="BP100" i="11" s="1"/>
  <c r="BV100" i="11" s="1"/>
  <c r="CB100" i="11" s="1"/>
  <c r="CH100" i="11" s="1"/>
  <c r="CN100" i="11" s="1"/>
  <c r="M100" i="11"/>
  <c r="S100" i="11" s="1"/>
  <c r="Y100" i="11" s="1"/>
  <c r="AE100" i="11" s="1"/>
  <c r="AK100" i="11" s="1"/>
  <c r="AQ100" i="11" s="1"/>
  <c r="AW100" i="11" s="1"/>
  <c r="BC100" i="11" s="1"/>
  <c r="BI100" i="11" s="1"/>
  <c r="BO100" i="11" s="1"/>
  <c r="BU100" i="11" s="1"/>
  <c r="CA100" i="11" s="1"/>
  <c r="CG100" i="11" s="1"/>
  <c r="CM100" i="11" s="1"/>
  <c r="L100" i="11"/>
  <c r="R100" i="11" s="1"/>
  <c r="X100" i="11" s="1"/>
  <c r="AD100" i="11" s="1"/>
  <c r="AJ100" i="11" s="1"/>
  <c r="AP100" i="11" s="1"/>
  <c r="AV100" i="11" s="1"/>
  <c r="BB100" i="11" s="1"/>
  <c r="BH100" i="11" s="1"/>
  <c r="BN100" i="11" s="1"/>
  <c r="BT100" i="11" s="1"/>
  <c r="BZ100" i="11" s="1"/>
  <c r="CF100" i="11" s="1"/>
  <c r="CL100" i="11" s="1"/>
  <c r="K100" i="11"/>
  <c r="Q100" i="11" s="1"/>
  <c r="W100" i="11" s="1"/>
  <c r="AC100" i="11" s="1"/>
  <c r="AI100" i="11" s="1"/>
  <c r="AO100" i="11" s="1"/>
  <c r="AU100" i="11" s="1"/>
  <c r="BA100" i="11" s="1"/>
  <c r="BG100" i="11" s="1"/>
  <c r="BM100" i="11" s="1"/>
  <c r="BS100" i="11" s="1"/>
  <c r="BY100" i="11" s="1"/>
  <c r="CE100" i="11" s="1"/>
  <c r="CK100" i="11" s="1"/>
  <c r="J100" i="11"/>
  <c r="P100" i="11" s="1"/>
  <c r="V100" i="11" s="1"/>
  <c r="AB100" i="11" s="1"/>
  <c r="AH100" i="11" s="1"/>
  <c r="AN100" i="11" s="1"/>
  <c r="AT100" i="11" s="1"/>
  <c r="AZ100" i="11" s="1"/>
  <c r="BF100" i="11" s="1"/>
  <c r="BL100" i="11" s="1"/>
  <c r="BR100" i="11" s="1"/>
  <c r="BX100" i="11" s="1"/>
  <c r="CD100" i="11" s="1"/>
  <c r="CJ100" i="11" s="1"/>
  <c r="I100" i="11"/>
  <c r="O100" i="11" s="1"/>
  <c r="U100" i="11" s="1"/>
  <c r="AA100" i="11" s="1"/>
  <c r="AG100" i="11" s="1"/>
  <c r="AM100" i="11" s="1"/>
  <c r="AS100" i="11" s="1"/>
  <c r="AY100" i="11" s="1"/>
  <c r="BE100" i="11" s="1"/>
  <c r="BK100" i="11" s="1"/>
  <c r="BQ100" i="11" s="1"/>
  <c r="BW100" i="11" s="1"/>
  <c r="CC100" i="11" s="1"/>
  <c r="CI100" i="11" s="1"/>
  <c r="I99" i="11"/>
  <c r="O99" i="11" s="1"/>
  <c r="U99" i="11" s="1"/>
  <c r="AA99" i="11" s="1"/>
  <c r="AG99" i="11" s="1"/>
  <c r="AM99" i="11" s="1"/>
  <c r="AS99" i="11" s="1"/>
  <c r="AY99" i="11" s="1"/>
  <c r="BE99" i="11" s="1"/>
  <c r="BK99" i="11" s="1"/>
  <c r="BQ99" i="11" s="1"/>
  <c r="BW99" i="11" s="1"/>
  <c r="CC99" i="11" s="1"/>
  <c r="CI99" i="11" s="1"/>
  <c r="CM102" i="11"/>
  <c r="CD102" i="11"/>
  <c r="CA102" i="11"/>
  <c r="BY102" i="11"/>
  <c r="BR102" i="11"/>
  <c r="BP102" i="11"/>
  <c r="BO102" i="11"/>
  <c r="BN102" i="11"/>
  <c r="BD102" i="11"/>
  <c r="BC102" i="11"/>
  <c r="BB102" i="11"/>
  <c r="AR102" i="11"/>
  <c r="AP102" i="11"/>
  <c r="AO102" i="11"/>
  <c r="AL102" i="11"/>
  <c r="AK102" i="11"/>
  <c r="AH102" i="11"/>
  <c r="AD102" i="1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D26" i="1"/>
  <c r="E26" i="1"/>
  <c r="F26" i="1"/>
  <c r="G26" i="1"/>
  <c r="I26" i="1"/>
  <c r="J26" i="1"/>
  <c r="K26" i="1"/>
  <c r="L26" i="1"/>
  <c r="C26" i="1"/>
  <c r="CK64" i="11"/>
  <c r="CK107" i="11" s="1"/>
  <c r="CL64" i="11"/>
  <c r="CL107" i="11" s="1"/>
  <c r="CM64" i="11"/>
  <c r="CM107" i="11" s="1"/>
  <c r="CN64" i="11"/>
  <c r="CN107" i="11" s="1"/>
  <c r="CJ64" i="11"/>
  <c r="CJ107" i="11" s="1"/>
  <c r="CE64" i="11"/>
  <c r="CE107" i="11" s="1"/>
  <c r="CF64" i="11"/>
  <c r="CF107" i="11" s="1"/>
  <c r="CG64" i="11"/>
  <c r="CG107" i="11" s="1"/>
  <c r="CH64" i="11"/>
  <c r="CH107" i="11" s="1"/>
  <c r="CD64" i="11"/>
  <c r="CD107" i="11" s="1"/>
  <c r="BY64" i="11"/>
  <c r="BY107" i="11" s="1"/>
  <c r="BZ64" i="11"/>
  <c r="BZ107" i="11" s="1"/>
  <c r="CA64" i="11"/>
  <c r="CA107" i="11" s="1"/>
  <c r="CB64" i="11"/>
  <c r="CB107" i="11" s="1"/>
  <c r="BS64" i="11"/>
  <c r="BS107" i="11" s="1"/>
  <c r="BT64" i="11"/>
  <c r="BT107" i="11" s="1"/>
  <c r="BU64" i="11"/>
  <c r="BU107" i="11" s="1"/>
  <c r="BV64" i="11"/>
  <c r="BV107" i="11" s="1"/>
  <c r="BR64" i="11"/>
  <c r="BR107" i="11" s="1"/>
  <c r="BM64" i="11"/>
  <c r="BM107" i="11" s="1"/>
  <c r="BN64" i="11"/>
  <c r="BN107" i="11" s="1"/>
  <c r="BO64" i="11"/>
  <c r="BO107" i="11" s="1"/>
  <c r="BP64" i="11"/>
  <c r="BP107" i="11" s="1"/>
  <c r="BL64" i="11"/>
  <c r="BL107" i="11" s="1"/>
  <c r="BG64" i="11"/>
  <c r="BG107" i="11" s="1"/>
  <c r="BH64" i="11"/>
  <c r="BH107" i="11" s="1"/>
  <c r="BI64" i="11"/>
  <c r="BI107" i="11" s="1"/>
  <c r="BJ64" i="11"/>
  <c r="BJ107" i="11" s="1"/>
  <c r="BA64" i="11"/>
  <c r="BA107" i="11" s="1"/>
  <c r="BB64" i="11"/>
  <c r="BB107" i="11" s="1"/>
  <c r="BC64" i="11"/>
  <c r="BC107" i="11" s="1"/>
  <c r="BD64" i="11"/>
  <c r="BD107" i="11" s="1"/>
  <c r="AZ64" i="11"/>
  <c r="AZ107" i="11" s="1"/>
  <c r="AU64" i="11"/>
  <c r="AU107" i="11" s="1"/>
  <c r="AV64" i="11"/>
  <c r="AV107" i="11" s="1"/>
  <c r="AW64" i="11"/>
  <c r="AW107" i="11" s="1"/>
  <c r="AX64" i="11"/>
  <c r="AX107" i="11" s="1"/>
  <c r="AT64" i="11"/>
  <c r="AT107" i="11" s="1"/>
  <c r="BX64" i="11"/>
  <c r="BX107" i="11" s="1"/>
  <c r="BF64" i="11"/>
  <c r="BF107" i="11" s="1"/>
  <c r="AH64" i="11"/>
  <c r="AH107" i="11" s="1"/>
  <c r="AO64" i="11"/>
  <c r="AO107" i="11" s="1"/>
  <c r="AP64" i="11"/>
  <c r="AP107" i="11" s="1"/>
  <c r="AQ64" i="11"/>
  <c r="AQ107" i="11" s="1"/>
  <c r="AR64" i="11"/>
  <c r="AR107" i="11" s="1"/>
  <c r="AN64" i="11"/>
  <c r="AN107" i="11" s="1"/>
  <c r="AI64" i="11"/>
  <c r="AI107" i="11" s="1"/>
  <c r="AJ64" i="11"/>
  <c r="AJ107" i="11" s="1"/>
  <c r="AK64" i="11"/>
  <c r="AK107" i="11" s="1"/>
  <c r="AL64" i="11"/>
  <c r="AL107" i="11" s="1"/>
  <c r="AC64" i="11"/>
  <c r="AC107" i="11" s="1"/>
  <c r="AD64" i="11"/>
  <c r="AD107" i="11" s="1"/>
  <c r="AE64" i="11"/>
  <c r="AE107" i="11" s="1"/>
  <c r="AF64" i="11"/>
  <c r="AF107" i="11" s="1"/>
  <c r="AB64" i="11"/>
  <c r="AB107" i="11" s="1"/>
  <c r="W64" i="11"/>
  <c r="W107" i="11" s="1"/>
  <c r="X64" i="11"/>
  <c r="X107" i="11" s="1"/>
  <c r="Y64" i="11"/>
  <c r="Y107" i="11" s="1"/>
  <c r="Z64" i="11"/>
  <c r="Z107" i="11" s="1"/>
  <c r="V64" i="11"/>
  <c r="V107" i="11" s="1"/>
  <c r="CN14" i="11"/>
  <c r="CM14" i="11"/>
  <c r="CL14" i="11"/>
  <c r="CK14" i="11"/>
  <c r="CJ14" i="11"/>
  <c r="CH14" i="11"/>
  <c r="CG14" i="11"/>
  <c r="CF14" i="11"/>
  <c r="CE14" i="11"/>
  <c r="CD14" i="11"/>
  <c r="CB14" i="11"/>
  <c r="CA14" i="11"/>
  <c r="BZ14" i="11"/>
  <c r="BY14" i="11"/>
  <c r="BX14" i="11"/>
  <c r="BV14" i="11"/>
  <c r="BU14" i="11"/>
  <c r="BT14" i="11"/>
  <c r="BS14" i="11"/>
  <c r="BR14" i="11"/>
  <c r="BP14" i="11"/>
  <c r="BO14" i="11"/>
  <c r="BN14" i="11"/>
  <c r="BM14" i="11"/>
  <c r="BL14" i="11"/>
  <c r="BJ14" i="11"/>
  <c r="BI14" i="11"/>
  <c r="BH14" i="11"/>
  <c r="BG14" i="11"/>
  <c r="BF14" i="11"/>
  <c r="BD14" i="11"/>
  <c r="BC14" i="11"/>
  <c r="BB14" i="11"/>
  <c r="BA14" i="11"/>
  <c r="AZ14" i="11"/>
  <c r="AX14" i="11"/>
  <c r="AW14" i="11"/>
  <c r="AV14" i="11"/>
  <c r="AU14" i="11"/>
  <c r="AT14" i="11"/>
  <c r="AR14" i="11"/>
  <c r="AQ14" i="11"/>
  <c r="AP14" i="11"/>
  <c r="AO14" i="11"/>
  <c r="AN14" i="11"/>
  <c r="AL14" i="11"/>
  <c r="AK14" i="11"/>
  <c r="AJ14" i="11"/>
  <c r="AI14" i="11"/>
  <c r="AH14" i="11"/>
  <c r="AF14" i="11"/>
  <c r="AE14" i="11"/>
  <c r="AD14" i="11"/>
  <c r="AC14" i="11"/>
  <c r="AB14" i="11"/>
  <c r="Y14" i="11"/>
  <c r="X14" i="11"/>
  <c r="Z14" i="11"/>
  <c r="W14" i="11"/>
  <c r="V14" i="11"/>
  <c r="I3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D91" i="11"/>
  <c r="C91" i="11"/>
  <c r="CK63" i="11"/>
  <c r="CK106" i="11" s="1"/>
  <c r="CL63" i="11"/>
  <c r="CL106" i="11" s="1"/>
  <c r="CM63" i="11"/>
  <c r="CM106" i="11" s="1"/>
  <c r="CN63" i="11"/>
  <c r="CN106" i="11" s="1"/>
  <c r="CJ63" i="11"/>
  <c r="CJ106" i="11" s="1"/>
  <c r="CE63" i="11"/>
  <c r="CE106" i="11" s="1"/>
  <c r="CF63" i="11"/>
  <c r="CF106" i="11" s="1"/>
  <c r="CG63" i="11"/>
  <c r="CG106" i="11" s="1"/>
  <c r="CH63" i="11"/>
  <c r="CH106" i="11" s="1"/>
  <c r="CD63" i="11"/>
  <c r="CD106" i="11" s="1"/>
  <c r="BY63" i="11"/>
  <c r="BY106" i="11" s="1"/>
  <c r="BZ63" i="11"/>
  <c r="BZ106" i="11" s="1"/>
  <c r="CA63" i="11"/>
  <c r="CA106" i="11" s="1"/>
  <c r="CB63" i="11"/>
  <c r="CB106" i="11" s="1"/>
  <c r="BX63" i="11"/>
  <c r="BX106" i="11" s="1"/>
  <c r="BS63" i="11"/>
  <c r="BS106" i="11" s="1"/>
  <c r="BT63" i="11"/>
  <c r="BT106" i="11" s="1"/>
  <c r="BU63" i="11"/>
  <c r="BU106" i="11" s="1"/>
  <c r="BV63" i="11"/>
  <c r="BV106" i="11" s="1"/>
  <c r="BR63" i="11"/>
  <c r="BR106" i="11" s="1"/>
  <c r="BM63" i="11"/>
  <c r="BM106" i="11" s="1"/>
  <c r="BN63" i="11"/>
  <c r="BN106" i="11" s="1"/>
  <c r="BO63" i="11"/>
  <c r="BO106" i="11" s="1"/>
  <c r="BP63" i="11"/>
  <c r="BP106" i="11" s="1"/>
  <c r="BL63" i="11"/>
  <c r="BL106" i="11" s="1"/>
  <c r="BG63" i="11"/>
  <c r="BG106" i="11" s="1"/>
  <c r="BH63" i="11"/>
  <c r="BH106" i="11" s="1"/>
  <c r="BI63" i="11"/>
  <c r="BI106" i="11" s="1"/>
  <c r="BJ63" i="11"/>
  <c r="BJ106" i="11" s="1"/>
  <c r="BF63" i="11"/>
  <c r="BF106" i="11" s="1"/>
  <c r="BA63" i="11"/>
  <c r="BA106" i="11" s="1"/>
  <c r="BB63" i="11"/>
  <c r="BB106" i="11" s="1"/>
  <c r="BC63" i="11"/>
  <c r="BC106" i="11" s="1"/>
  <c r="BD63" i="11"/>
  <c r="BD106" i="11" s="1"/>
  <c r="AZ63" i="11"/>
  <c r="AZ106" i="11" s="1"/>
  <c r="AU63" i="11"/>
  <c r="AU106" i="11" s="1"/>
  <c r="AV63" i="11"/>
  <c r="AV106" i="11" s="1"/>
  <c r="AW63" i="11"/>
  <c r="AW106" i="11" s="1"/>
  <c r="AX63" i="11"/>
  <c r="AX106" i="11" s="1"/>
  <c r="AT63" i="11"/>
  <c r="AT106" i="11" s="1"/>
  <c r="AO63" i="11"/>
  <c r="AO106" i="11" s="1"/>
  <c r="AP63" i="11"/>
  <c r="AP106" i="11" s="1"/>
  <c r="AQ63" i="11"/>
  <c r="AQ106" i="11" s="1"/>
  <c r="AR63" i="11"/>
  <c r="AR106" i="11" s="1"/>
  <c r="AN63" i="11"/>
  <c r="AN106" i="11" s="1"/>
  <c r="AI63" i="11"/>
  <c r="AI106" i="11" s="1"/>
  <c r="AJ63" i="11"/>
  <c r="AJ106" i="11" s="1"/>
  <c r="AK63" i="11"/>
  <c r="AK106" i="11" s="1"/>
  <c r="AL63" i="11"/>
  <c r="AL106" i="11" s="1"/>
  <c r="AH63" i="11"/>
  <c r="AH106" i="11" s="1"/>
  <c r="AC63" i="11"/>
  <c r="AC106" i="11" s="1"/>
  <c r="AD63" i="11"/>
  <c r="AD106" i="11" s="1"/>
  <c r="AE63" i="11"/>
  <c r="AE106" i="11" s="1"/>
  <c r="AF63" i="11"/>
  <c r="AF106" i="11" s="1"/>
  <c r="AB63" i="11"/>
  <c r="AB106" i="11" s="1"/>
  <c r="W63" i="11"/>
  <c r="W106" i="11" s="1"/>
  <c r="X63" i="11"/>
  <c r="X106" i="11" s="1"/>
  <c r="Y63" i="11"/>
  <c r="Y106" i="11" s="1"/>
  <c r="Z63" i="11"/>
  <c r="Z106" i="11" s="1"/>
  <c r="V63" i="11"/>
  <c r="V106" i="11" s="1"/>
  <c r="D60" i="11"/>
  <c r="E60" i="11"/>
  <c r="H60" i="11"/>
  <c r="I60" i="11"/>
  <c r="J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60" i="11"/>
  <c r="H26" i="1" l="1"/>
  <c r="AF102" i="11"/>
  <c r="BT102" i="11"/>
  <c r="BH102" i="11"/>
  <c r="AJ102" i="11"/>
  <c r="X102" i="11"/>
  <c r="AN102" i="11"/>
  <c r="AC102" i="11"/>
  <c r="V102" i="11"/>
  <c r="BF102" i="11"/>
  <c r="BX102" i="11"/>
  <c r="BL102" i="11"/>
  <c r="AB102" i="11"/>
  <c r="BU102" i="11"/>
  <c r="BI102" i="11"/>
  <c r="Y102" i="11"/>
  <c r="AE102" i="11"/>
  <c r="N4" i="11"/>
  <c r="T4" i="11" s="1"/>
  <c r="Z4" i="11" s="1"/>
  <c r="AF4" i="11" s="1"/>
  <c r="AL4" i="11" s="1"/>
  <c r="AR4" i="11" s="1"/>
  <c r="AX4" i="11" s="1"/>
  <c r="BD4" i="11" s="1"/>
  <c r="BJ4" i="11" s="1"/>
  <c r="BP4" i="11" s="1"/>
  <c r="BV4" i="11" s="1"/>
  <c r="CB4" i="11" s="1"/>
  <c r="CH4" i="11" s="1"/>
  <c r="CN4" i="11" s="1"/>
  <c r="M4" i="11"/>
  <c r="S4" i="11" s="1"/>
  <c r="Y4" i="11" s="1"/>
  <c r="AE4" i="11" s="1"/>
  <c r="AK4" i="11" s="1"/>
  <c r="AQ4" i="11" s="1"/>
  <c r="AW4" i="11" s="1"/>
  <c r="BC4" i="11" s="1"/>
  <c r="BI4" i="11" s="1"/>
  <c r="BO4" i="11" s="1"/>
  <c r="BU4" i="11" s="1"/>
  <c r="CA4" i="11" s="1"/>
  <c r="CG4" i="11" s="1"/>
  <c r="CM4" i="11" s="1"/>
  <c r="L4" i="11"/>
  <c r="R4" i="11" s="1"/>
  <c r="X4" i="11" s="1"/>
  <c r="AD4" i="11" s="1"/>
  <c r="AJ4" i="11" s="1"/>
  <c r="AP4" i="11" s="1"/>
  <c r="AV4" i="11" s="1"/>
  <c r="BB4" i="11" s="1"/>
  <c r="BH4" i="11" s="1"/>
  <c r="BN4" i="11" s="1"/>
  <c r="BT4" i="11" s="1"/>
  <c r="BZ4" i="11" s="1"/>
  <c r="CF4" i="11" s="1"/>
  <c r="CL4" i="11" s="1"/>
  <c r="K4" i="11"/>
  <c r="Q4" i="11" s="1"/>
  <c r="W4" i="11" s="1"/>
  <c r="AC4" i="11" s="1"/>
  <c r="AI4" i="11" s="1"/>
  <c r="AO4" i="11" s="1"/>
  <c r="AU4" i="11" s="1"/>
  <c r="BA4" i="11" s="1"/>
  <c r="BG4" i="11" s="1"/>
  <c r="BM4" i="11" s="1"/>
  <c r="BS4" i="11" s="1"/>
  <c r="BY4" i="11" s="1"/>
  <c r="CE4" i="11" s="1"/>
  <c r="CK4" i="11" s="1"/>
  <c r="J4" i="11"/>
  <c r="P4" i="11" s="1"/>
  <c r="V4" i="11" s="1"/>
  <c r="AB4" i="11" s="1"/>
  <c r="AH4" i="11" s="1"/>
  <c r="AN4" i="11" s="1"/>
  <c r="AT4" i="11" s="1"/>
  <c r="AZ4" i="11" s="1"/>
  <c r="BF4" i="11" s="1"/>
  <c r="BL4" i="11" s="1"/>
  <c r="BR4" i="11" s="1"/>
  <c r="BX4" i="11" s="1"/>
  <c r="CD4" i="11" s="1"/>
  <c r="CJ4" i="11" s="1"/>
  <c r="I4" i="11"/>
  <c r="O4" i="11" s="1"/>
  <c r="U4" i="11" s="1"/>
  <c r="AA4" i="11" s="1"/>
  <c r="AG4" i="11" s="1"/>
  <c r="AM4" i="11" s="1"/>
  <c r="AS4" i="11" s="1"/>
  <c r="AY4" i="11" s="1"/>
  <c r="BE4" i="11" s="1"/>
  <c r="BK4" i="11" s="1"/>
  <c r="BQ4" i="11" s="1"/>
  <c r="BW4" i="11" s="1"/>
  <c r="CC4" i="11" s="1"/>
  <c r="CI4" i="11" s="1"/>
  <c r="O3" i="11"/>
  <c r="U3" i="11" s="1"/>
  <c r="AA3" i="11" s="1"/>
  <c r="AG3" i="11" s="1"/>
  <c r="AM3" i="11" s="1"/>
  <c r="AS3" i="11" s="1"/>
  <c r="AY3" i="11" s="1"/>
  <c r="BE3" i="11" s="1"/>
  <c r="BK3" i="11" s="1"/>
  <c r="BQ3" i="11" s="1"/>
  <c r="BW3" i="11" s="1"/>
  <c r="CC3" i="11" s="1"/>
  <c r="CI3" i="11" s="1"/>
  <c r="H17" i="9" l="1"/>
  <c r="H129" i="1"/>
  <c r="C129" i="1"/>
  <c r="H124" i="1"/>
  <c r="C124" i="1"/>
  <c r="H116" i="1"/>
  <c r="H114" i="1"/>
  <c r="C116" i="1"/>
  <c r="C114" i="1"/>
  <c r="H13" i="1"/>
  <c r="H16" i="1"/>
  <c r="H24" i="1"/>
  <c r="H53" i="1"/>
  <c r="H61" i="1"/>
  <c r="H65" i="1"/>
  <c r="H68" i="1"/>
  <c r="H73" i="1"/>
  <c r="H79" i="1"/>
  <c r="H87" i="1"/>
  <c r="H93" i="1"/>
  <c r="H98" i="1"/>
  <c r="H101" i="1"/>
  <c r="H106" i="1"/>
  <c r="I3" i="7"/>
  <c r="J3" i="7"/>
  <c r="K3" i="7"/>
  <c r="L3" i="7"/>
  <c r="M3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 s="1"/>
  <c r="I9" i="7"/>
  <c r="J9" i="7"/>
  <c r="K9" i="7"/>
  <c r="L9" i="7"/>
  <c r="M9" i="7" s="1"/>
  <c r="I10" i="7"/>
  <c r="J10" i="7"/>
  <c r="K10" i="7"/>
  <c r="L10" i="7"/>
  <c r="M10" i="7" s="1"/>
  <c r="I11" i="7"/>
  <c r="J11" i="7"/>
  <c r="K11" i="7"/>
  <c r="L11" i="7"/>
  <c r="M11" i="7" s="1"/>
  <c r="I12" i="7"/>
  <c r="J12" i="7"/>
  <c r="K12" i="7"/>
  <c r="L12" i="7"/>
  <c r="M12" i="7" s="1"/>
  <c r="I13" i="7"/>
  <c r="J13" i="7"/>
  <c r="K13" i="7"/>
  <c r="L13" i="7"/>
  <c r="M13" i="7" s="1"/>
  <c r="I14" i="7"/>
  <c r="J14" i="7"/>
  <c r="K14" i="7"/>
  <c r="L14" i="7"/>
  <c r="M14" i="7" s="1"/>
  <c r="I15" i="7"/>
  <c r="J15" i="7"/>
  <c r="K15" i="7"/>
  <c r="L15" i="7"/>
  <c r="M15" i="7" s="1"/>
  <c r="I16" i="7"/>
  <c r="J16" i="7"/>
  <c r="K16" i="7"/>
  <c r="L16" i="7"/>
  <c r="M16" i="7" s="1"/>
  <c r="I17" i="7"/>
  <c r="J17" i="7"/>
  <c r="K17" i="7"/>
  <c r="L17" i="7"/>
  <c r="M17" i="7"/>
  <c r="I18" i="7"/>
  <c r="J18" i="7"/>
  <c r="K18" i="7"/>
  <c r="L18" i="7"/>
  <c r="M18" i="7" s="1"/>
  <c r="I19" i="7"/>
  <c r="J19" i="7"/>
  <c r="K19" i="7"/>
  <c r="L19" i="7"/>
  <c r="M19" i="7" s="1"/>
  <c r="I20" i="7"/>
  <c r="J20" i="7"/>
  <c r="K20" i="7"/>
  <c r="L20" i="7"/>
  <c r="M20" i="7" s="1"/>
  <c r="I21" i="7"/>
  <c r="J21" i="7"/>
  <c r="K21" i="7"/>
  <c r="L21" i="7"/>
  <c r="M21" i="7" s="1"/>
  <c r="I22" i="7"/>
  <c r="J22" i="7"/>
  <c r="K22" i="7"/>
  <c r="L22" i="7"/>
  <c r="M22" i="7"/>
  <c r="I23" i="7"/>
  <c r="J23" i="7"/>
  <c r="K23" i="7"/>
  <c r="L23" i="7"/>
  <c r="M23" i="7" s="1"/>
  <c r="I24" i="7"/>
  <c r="J24" i="7"/>
  <c r="K24" i="7"/>
  <c r="L24" i="7"/>
  <c r="M24" i="7"/>
  <c r="I25" i="7"/>
  <c r="J25" i="7"/>
  <c r="K25" i="7"/>
  <c r="L25" i="7"/>
  <c r="M25" i="7"/>
  <c r="I26" i="7"/>
  <c r="J26" i="7"/>
  <c r="K26" i="7"/>
  <c r="L26" i="7"/>
  <c r="M26" i="7" s="1"/>
  <c r="I27" i="7"/>
  <c r="J27" i="7"/>
  <c r="K27" i="7"/>
  <c r="L27" i="7"/>
  <c r="M27" i="7" s="1"/>
  <c r="I28" i="7"/>
  <c r="J28" i="7"/>
  <c r="K28" i="7"/>
  <c r="L28" i="7"/>
  <c r="M28" i="7" s="1"/>
  <c r="I29" i="7"/>
  <c r="J29" i="7"/>
  <c r="K29" i="7"/>
  <c r="L29" i="7"/>
  <c r="M29" i="7" s="1"/>
  <c r="I4" i="6"/>
  <c r="J4" i="6"/>
  <c r="K4" i="6"/>
  <c r="L4" i="6"/>
  <c r="M4" i="6"/>
  <c r="I6" i="6"/>
  <c r="J6" i="6"/>
  <c r="K6" i="6"/>
  <c r="L6" i="6"/>
  <c r="M6" i="6" s="1"/>
  <c r="I7" i="6"/>
  <c r="J7" i="6"/>
  <c r="K7" i="6"/>
  <c r="L7" i="6"/>
  <c r="M7" i="6" s="1"/>
  <c r="I8" i="6"/>
  <c r="J8" i="6"/>
  <c r="K8" i="6"/>
  <c r="L8" i="6"/>
  <c r="M8" i="6" s="1"/>
  <c r="I9" i="6"/>
  <c r="J9" i="6"/>
  <c r="K9" i="6"/>
  <c r="L9" i="6"/>
  <c r="M9" i="6" s="1"/>
  <c r="I10" i="6"/>
  <c r="J10" i="6"/>
  <c r="K10" i="6"/>
  <c r="L10" i="6"/>
  <c r="M10" i="6" s="1"/>
  <c r="I11" i="6"/>
  <c r="J11" i="6"/>
  <c r="K11" i="6"/>
  <c r="L11" i="6"/>
  <c r="M11" i="6" s="1"/>
  <c r="I12" i="6"/>
  <c r="J12" i="6"/>
  <c r="K12" i="6"/>
  <c r="L12" i="6"/>
  <c r="M12" i="6" s="1"/>
  <c r="I13" i="6"/>
  <c r="J13" i="6"/>
  <c r="K13" i="6"/>
  <c r="L13" i="6"/>
  <c r="M13" i="6" s="1"/>
  <c r="I14" i="6"/>
  <c r="J14" i="6"/>
  <c r="K14" i="6"/>
  <c r="L14" i="6"/>
  <c r="M14" i="6" s="1"/>
  <c r="I15" i="6"/>
  <c r="J15" i="6"/>
  <c r="K15" i="6"/>
  <c r="L15" i="6"/>
  <c r="M15" i="6" s="1"/>
  <c r="I16" i="6"/>
  <c r="J16" i="6"/>
  <c r="K16" i="6"/>
  <c r="L16" i="6"/>
  <c r="M16" i="6" s="1"/>
  <c r="I17" i="6"/>
  <c r="J17" i="6"/>
  <c r="K17" i="6"/>
  <c r="L17" i="6"/>
  <c r="M17" i="6" s="1"/>
  <c r="I18" i="6"/>
  <c r="J18" i="6"/>
  <c r="K18" i="6"/>
  <c r="L18" i="6"/>
  <c r="M18" i="6" s="1"/>
  <c r="I19" i="6"/>
  <c r="J19" i="6"/>
  <c r="K19" i="6"/>
  <c r="L19" i="6"/>
  <c r="M19" i="6" s="1"/>
  <c r="I20" i="6"/>
  <c r="J20" i="6"/>
  <c r="K20" i="6"/>
  <c r="L20" i="6"/>
  <c r="M20" i="6" s="1"/>
  <c r="I21" i="6"/>
  <c r="J21" i="6"/>
  <c r="K21" i="6"/>
  <c r="L21" i="6"/>
  <c r="M21" i="6" s="1"/>
  <c r="I22" i="6"/>
  <c r="J22" i="6"/>
  <c r="K22" i="6"/>
  <c r="L22" i="6"/>
  <c r="M22" i="6" s="1"/>
  <c r="I23" i="6"/>
  <c r="J23" i="6"/>
  <c r="K23" i="6"/>
  <c r="L23" i="6"/>
  <c r="M23" i="6" s="1"/>
  <c r="I24" i="6"/>
  <c r="J24" i="6"/>
  <c r="K24" i="6"/>
  <c r="I25" i="6"/>
  <c r="J25" i="6"/>
  <c r="K25" i="6"/>
  <c r="L25" i="6"/>
  <c r="M25" i="6" s="1"/>
  <c r="I26" i="6"/>
  <c r="J26" i="6"/>
  <c r="K26" i="6"/>
  <c r="L26" i="6"/>
  <c r="M26" i="6" s="1"/>
  <c r="I27" i="6"/>
  <c r="J27" i="6"/>
  <c r="K27" i="6"/>
  <c r="L27" i="6"/>
  <c r="M27" i="6" s="1"/>
  <c r="I28" i="6"/>
  <c r="J28" i="6"/>
  <c r="K28" i="6"/>
  <c r="L28" i="6"/>
  <c r="M28" i="6" s="1"/>
  <c r="I29" i="6"/>
  <c r="J29" i="6"/>
  <c r="K29" i="6"/>
  <c r="L29" i="6"/>
  <c r="M29" i="6" s="1"/>
  <c r="I30" i="6"/>
  <c r="J30" i="6"/>
  <c r="K30" i="6"/>
  <c r="L30" i="6"/>
  <c r="M30" i="6" s="1"/>
  <c r="I31" i="6"/>
  <c r="J31" i="6"/>
  <c r="K31" i="6"/>
  <c r="L31" i="6"/>
  <c r="M31" i="6" s="1"/>
  <c r="I32" i="6"/>
  <c r="J32" i="6"/>
  <c r="K32" i="6"/>
  <c r="L32" i="6"/>
  <c r="M32" i="6" s="1"/>
  <c r="I33" i="6"/>
  <c r="J33" i="6"/>
  <c r="K33" i="6"/>
  <c r="L33" i="6"/>
  <c r="M33" i="6" s="1"/>
  <c r="I34" i="6"/>
  <c r="J34" i="6"/>
  <c r="K34" i="6"/>
  <c r="L34" i="6"/>
  <c r="M34" i="6" s="1"/>
  <c r="I35" i="6"/>
  <c r="J35" i="6"/>
  <c r="K35" i="6"/>
  <c r="L35" i="6"/>
  <c r="M35" i="6" s="1"/>
  <c r="I36" i="6"/>
  <c r="J36" i="6"/>
  <c r="K36" i="6"/>
  <c r="L36" i="6"/>
  <c r="M36" i="6" s="1"/>
  <c r="I37" i="6"/>
  <c r="J37" i="6"/>
  <c r="K37" i="6"/>
  <c r="L37" i="6"/>
  <c r="M37" i="6" s="1"/>
  <c r="I38" i="6"/>
  <c r="J38" i="6"/>
  <c r="K38" i="6"/>
  <c r="L38" i="6"/>
  <c r="M38" i="6" s="1"/>
  <c r="I39" i="6"/>
  <c r="J39" i="6"/>
  <c r="K39" i="6"/>
  <c r="L39" i="6"/>
  <c r="M39" i="6" s="1"/>
  <c r="I40" i="6"/>
  <c r="J40" i="6"/>
  <c r="K40" i="6"/>
  <c r="L40" i="6"/>
  <c r="M40" i="6" s="1"/>
  <c r="I41" i="6"/>
  <c r="J41" i="6"/>
  <c r="K41" i="6"/>
  <c r="L41" i="6"/>
  <c r="M41" i="6" s="1"/>
  <c r="I4" i="5"/>
  <c r="J4" i="5"/>
  <c r="K4" i="5"/>
  <c r="L4" i="5"/>
  <c r="M4" i="5"/>
  <c r="I6" i="5"/>
  <c r="J6" i="5"/>
  <c r="K6" i="5"/>
  <c r="L6" i="5"/>
  <c r="M6" i="5" s="1"/>
  <c r="I7" i="5"/>
  <c r="J7" i="5"/>
  <c r="K7" i="5"/>
  <c r="L7" i="5"/>
  <c r="M7" i="5" s="1"/>
  <c r="I8" i="5"/>
  <c r="J8" i="5"/>
  <c r="L8" i="5"/>
  <c r="M8" i="5" s="1"/>
  <c r="I9" i="5"/>
  <c r="J9" i="5"/>
  <c r="K9" i="5"/>
  <c r="L9" i="5"/>
  <c r="M9" i="5" s="1"/>
  <c r="I10" i="5"/>
  <c r="J10" i="5"/>
  <c r="K10" i="5"/>
  <c r="L10" i="5"/>
  <c r="M10" i="5" s="1"/>
  <c r="I11" i="5"/>
  <c r="J11" i="5"/>
  <c r="K11" i="5"/>
  <c r="L11" i="5"/>
  <c r="M11" i="5" s="1"/>
  <c r="I12" i="5"/>
  <c r="J12" i="5"/>
  <c r="K12" i="5"/>
  <c r="L12" i="5"/>
  <c r="M12" i="5" s="1"/>
  <c r="I13" i="5"/>
  <c r="J13" i="5"/>
  <c r="K13" i="5"/>
  <c r="L13" i="5"/>
  <c r="M13" i="5" s="1"/>
  <c r="I14" i="5"/>
  <c r="J14" i="5"/>
  <c r="K14" i="5"/>
  <c r="L14" i="5"/>
  <c r="M14" i="5" s="1"/>
  <c r="I15" i="5"/>
  <c r="J15" i="5"/>
  <c r="K15" i="5"/>
  <c r="L15" i="5"/>
  <c r="M15" i="5" s="1"/>
  <c r="I16" i="5"/>
  <c r="J16" i="5"/>
  <c r="K16" i="5"/>
  <c r="L16" i="5"/>
  <c r="M16" i="5" s="1"/>
  <c r="I17" i="5"/>
  <c r="J17" i="5"/>
  <c r="K17" i="5"/>
  <c r="L17" i="5"/>
  <c r="M17" i="5" s="1"/>
  <c r="I18" i="5"/>
  <c r="J18" i="5"/>
  <c r="K18" i="5"/>
  <c r="L18" i="5"/>
  <c r="M18" i="5" s="1"/>
  <c r="I19" i="5"/>
  <c r="J19" i="5"/>
  <c r="K19" i="5"/>
  <c r="L19" i="5"/>
  <c r="M19" i="5" s="1"/>
  <c r="I20" i="5"/>
  <c r="J20" i="5"/>
  <c r="K20" i="5"/>
  <c r="L20" i="5"/>
  <c r="M20" i="5" s="1"/>
  <c r="I21" i="5"/>
  <c r="J21" i="5"/>
  <c r="K21" i="5"/>
  <c r="L21" i="5"/>
  <c r="M21" i="5" s="1"/>
  <c r="I22" i="5"/>
  <c r="J22" i="5"/>
  <c r="K22" i="5"/>
  <c r="L22" i="5"/>
  <c r="M22" i="5" s="1"/>
  <c r="I23" i="5"/>
  <c r="J23" i="5"/>
  <c r="K23" i="5"/>
  <c r="L23" i="5"/>
  <c r="M23" i="5" s="1"/>
  <c r="I24" i="5"/>
  <c r="J24" i="5"/>
  <c r="K24" i="5"/>
  <c r="L24" i="5"/>
  <c r="M24" i="5" s="1"/>
  <c r="I25" i="5"/>
  <c r="J25" i="5"/>
  <c r="K25" i="5"/>
  <c r="L25" i="5"/>
  <c r="M25" i="5" s="1"/>
  <c r="I26" i="5"/>
  <c r="J26" i="5"/>
  <c r="K26" i="5"/>
  <c r="L26" i="5"/>
  <c r="M26" i="5" s="1"/>
  <c r="I27" i="5"/>
  <c r="J27" i="5"/>
  <c r="K27" i="5"/>
  <c r="L27" i="5"/>
  <c r="M27" i="5" s="1"/>
  <c r="I28" i="5"/>
  <c r="J28" i="5"/>
  <c r="L28" i="5"/>
  <c r="M28" i="5" s="1"/>
  <c r="I29" i="5"/>
  <c r="J29" i="5"/>
  <c r="K29" i="5"/>
  <c r="L29" i="5"/>
  <c r="M29" i="5" s="1"/>
  <c r="I30" i="5"/>
  <c r="J30" i="5"/>
  <c r="K30" i="5"/>
  <c r="L30" i="5"/>
  <c r="M30" i="5" s="1"/>
  <c r="I31" i="5"/>
  <c r="J31" i="5"/>
  <c r="K31" i="5"/>
  <c r="L31" i="5"/>
  <c r="M31" i="5" s="1"/>
  <c r="I32" i="5"/>
  <c r="J32" i="5"/>
  <c r="K32" i="5"/>
  <c r="L32" i="5"/>
  <c r="M32" i="5" s="1"/>
  <c r="I33" i="5"/>
  <c r="J33" i="5"/>
  <c r="K33" i="5"/>
  <c r="L33" i="5"/>
  <c r="M33" i="5" s="1"/>
  <c r="I34" i="5"/>
  <c r="J34" i="5"/>
  <c r="K34" i="5"/>
  <c r="L34" i="5"/>
  <c r="M34" i="5" s="1"/>
  <c r="I35" i="5"/>
  <c r="J35" i="5"/>
  <c r="K35" i="5"/>
  <c r="L35" i="5"/>
  <c r="I36" i="5"/>
  <c r="J36" i="5"/>
  <c r="K36" i="5"/>
  <c r="L36" i="5"/>
  <c r="M36" i="5" s="1"/>
  <c r="I4" i="4"/>
  <c r="J4" i="4"/>
  <c r="K4" i="4"/>
  <c r="L4" i="4"/>
  <c r="M4" i="4" s="1"/>
  <c r="I6" i="4"/>
  <c r="J6" i="4"/>
  <c r="K6" i="4"/>
  <c r="L6" i="4"/>
  <c r="M6" i="4" s="1"/>
  <c r="I7" i="4"/>
  <c r="J7" i="4"/>
  <c r="K7" i="4"/>
  <c r="L7" i="4"/>
  <c r="M7" i="4" s="1"/>
  <c r="I8" i="4"/>
  <c r="J8" i="4"/>
  <c r="K8" i="4"/>
  <c r="L8" i="4"/>
  <c r="M8" i="4" s="1"/>
  <c r="I9" i="4"/>
  <c r="J9" i="4"/>
  <c r="K9" i="4"/>
  <c r="L9" i="4"/>
  <c r="M9" i="4" s="1"/>
  <c r="I10" i="4"/>
  <c r="J10" i="4"/>
  <c r="K10" i="4"/>
  <c r="L10" i="4"/>
  <c r="M10" i="4" s="1"/>
  <c r="I11" i="4"/>
  <c r="J11" i="4"/>
  <c r="K11" i="4"/>
  <c r="L11" i="4"/>
  <c r="M11" i="4" s="1"/>
  <c r="I12" i="4"/>
  <c r="J12" i="4"/>
  <c r="K12" i="4"/>
  <c r="L12" i="4"/>
  <c r="M12" i="4" s="1"/>
  <c r="I13" i="4"/>
  <c r="J13" i="4"/>
  <c r="K13" i="4"/>
  <c r="L13" i="4"/>
  <c r="M13" i="4" s="1"/>
  <c r="I14" i="4"/>
  <c r="J14" i="4"/>
  <c r="K14" i="4"/>
  <c r="L14" i="4"/>
  <c r="M14" i="4" s="1"/>
  <c r="I15" i="4"/>
  <c r="J15" i="4"/>
  <c r="K15" i="4"/>
  <c r="I16" i="4"/>
  <c r="J16" i="4"/>
  <c r="K16" i="4"/>
  <c r="I17" i="4"/>
  <c r="J17" i="4"/>
  <c r="K17" i="4"/>
  <c r="I18" i="4"/>
  <c r="J18" i="4"/>
  <c r="K18" i="4"/>
  <c r="L18" i="4"/>
  <c r="M18" i="4" s="1"/>
  <c r="I19" i="4"/>
  <c r="J19" i="4"/>
  <c r="K19" i="4"/>
  <c r="I20" i="4"/>
  <c r="J20" i="4"/>
  <c r="K20" i="4"/>
  <c r="L20" i="4"/>
  <c r="M20" i="4" s="1"/>
  <c r="I21" i="4"/>
  <c r="J21" i="4"/>
  <c r="K21" i="4"/>
  <c r="L21" i="4"/>
  <c r="M21" i="4" s="1"/>
  <c r="I22" i="4"/>
  <c r="J22" i="4"/>
  <c r="K22" i="4"/>
  <c r="L22" i="4"/>
  <c r="M22" i="4" s="1"/>
  <c r="I23" i="4"/>
  <c r="J23" i="4"/>
  <c r="K23" i="4"/>
  <c r="L23" i="4"/>
  <c r="M23" i="4" s="1"/>
  <c r="I24" i="4"/>
  <c r="J24" i="4"/>
  <c r="K24" i="4"/>
  <c r="M24" i="4"/>
  <c r="I25" i="4"/>
  <c r="J25" i="4"/>
  <c r="K25" i="4"/>
  <c r="L25" i="4"/>
  <c r="M25" i="4" s="1"/>
  <c r="I26" i="4"/>
  <c r="J26" i="4"/>
  <c r="K26" i="4"/>
  <c r="L26" i="4"/>
  <c r="M26" i="4" s="1"/>
  <c r="I27" i="4"/>
  <c r="J27" i="4"/>
  <c r="K27" i="4"/>
  <c r="L27" i="4"/>
  <c r="M27" i="4" s="1"/>
  <c r="I28" i="4"/>
  <c r="J28" i="4"/>
  <c r="K28" i="4"/>
  <c r="L28" i="4"/>
  <c r="M28" i="4" s="1"/>
  <c r="I29" i="4"/>
  <c r="J29" i="4"/>
  <c r="K29" i="4"/>
  <c r="L29" i="4"/>
  <c r="M29" i="4" s="1"/>
  <c r="I30" i="4"/>
  <c r="J30" i="4"/>
  <c r="K30" i="4"/>
  <c r="L30" i="4"/>
  <c r="M30" i="4" s="1"/>
  <c r="I31" i="4"/>
  <c r="J31" i="4"/>
  <c r="K31" i="4"/>
  <c r="L31" i="4"/>
  <c r="M31" i="4" s="1"/>
  <c r="I32" i="4"/>
  <c r="J32" i="4"/>
  <c r="K32" i="4"/>
  <c r="L32" i="4"/>
  <c r="M32" i="4" s="1"/>
  <c r="I33" i="4"/>
  <c r="J33" i="4"/>
  <c r="K33" i="4"/>
  <c r="L33" i="4"/>
  <c r="M33" i="4" s="1"/>
  <c r="I34" i="4"/>
  <c r="J34" i="4"/>
  <c r="K34" i="4"/>
  <c r="L34" i="4"/>
  <c r="M34" i="4" s="1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 Book</author>
  </authors>
  <commentList>
    <comment ref="C65" authorId="0" shapeId="0" xr:uid="{2D5CBAD3-5A61-4164-B3C9-532C5FF918C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correct no so place the number of % HERE
</t>
        </r>
      </text>
    </comment>
    <comment ref="D114" authorId="0" shapeId="0" xr:uid="{9FC25098-C220-4501-B884-55BE470F7B66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24774
</t>
        </r>
      </text>
    </comment>
    <comment ref="E114" authorId="0" shapeId="0" xr:uid="{9028D457-A78F-4004-A70D-BF17F234470E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9660</t>
        </r>
      </text>
    </comment>
    <comment ref="F114" authorId="0" shapeId="0" xr:uid="{FBA97FDF-9923-4F6D-A220-C5E2423476A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6670</t>
        </r>
      </text>
    </comment>
    <comment ref="G114" authorId="0" shapeId="0" xr:uid="{078E727C-AB4B-4229-A8A1-08B2C704462D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11535
</t>
        </r>
      </text>
    </comment>
    <comment ref="I114" authorId="0" shapeId="0" xr:uid="{21CAA9CE-4377-493E-B67B-5C2B16220302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22642</t>
        </r>
      </text>
    </comment>
    <comment ref="J114" authorId="0" shapeId="0" xr:uid="{C90405A2-62B6-4D67-B9AF-1150ACF3D17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7873
</t>
        </r>
      </text>
    </comment>
    <comment ref="K114" authorId="0" shapeId="0" xr:uid="{BD5C0F8E-00BA-4368-875F-847A543DEB0E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6025
</t>
        </r>
      </text>
    </comment>
    <comment ref="L114" authorId="0" shapeId="0" xr:uid="{76517519-8D4D-4E2B-826D-8A1F92BFA091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10940</t>
        </r>
      </text>
    </comment>
    <comment ref="D116" authorId="0" shapeId="0" xr:uid="{1C7F9627-7823-4BCD-914A-AC859357609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72257</t>
        </r>
      </text>
    </comment>
    <comment ref="E116" authorId="0" shapeId="0" xr:uid="{2BCA73E8-E8D6-4BC3-BC06-6DE0663F05B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31795
</t>
        </r>
      </text>
    </comment>
    <comment ref="F116" authorId="0" shapeId="0" xr:uid="{2C12FC87-0169-4D99-B0C5-0926310C47F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13464</t>
        </r>
      </text>
    </comment>
    <comment ref="G116" authorId="0" shapeId="0" xr:uid="{B3C182C8-F2B0-4651-BFC0-97314FAFC59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26753              </t>
        </r>
      </text>
    </comment>
    <comment ref="I116" authorId="0" shapeId="0" xr:uid="{2EB16314-CB7B-45CA-85CF-308BC76B5B2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48725
</t>
        </r>
      </text>
    </comment>
    <comment ref="J116" authorId="0" shapeId="0" xr:uid="{43975C7E-EC13-4C95-AC33-F86FD310C06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15126
</t>
        </r>
      </text>
    </comment>
    <comment ref="K116" authorId="0" shapeId="0" xr:uid="{06C30A2D-BCB8-43D8-8AC4-B973D65B3B8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2151
</t>
        </r>
      </text>
    </comment>
    <comment ref="L116" authorId="0" shapeId="0" xr:uid="{E6AD77A5-ACB1-40C8-B48C-A86584024E8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23389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 Book</author>
  </authors>
  <commentList>
    <comment ref="B22" authorId="0" shapeId="0" xr:uid="{3EFCF6F0-3374-4464-9E83-24743BB964A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remove from here as it is in Census
</t>
        </r>
      </text>
    </comment>
    <comment ref="C80" authorId="0" shapeId="0" xr:uid="{26D9DEC7-D702-42F1-8748-B0417E3F91C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this is 49 million
</t>
        </r>
      </text>
    </comment>
    <comment ref="C95" authorId="0" shapeId="0" xr:uid="{B67A4641-5026-4286-B785-0B614CE45B77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c80-c84
15 -34 never attended move up</t>
        </r>
      </text>
    </comment>
  </commentList>
</comments>
</file>

<file path=xl/sharedStrings.xml><?xml version="1.0" encoding="utf-8"?>
<sst xmlns="http://schemas.openxmlformats.org/spreadsheetml/2006/main" count="1646" uniqueCount="674">
  <si>
    <t>SUMMARY TABLE OF MAJOR HEALTH PARAMETERS - PROVINCE WISE</t>
  </si>
  <si>
    <t>Pakistan</t>
  </si>
  <si>
    <t>Punjab</t>
  </si>
  <si>
    <t>Sindh</t>
  </si>
  <si>
    <t>Balochistan</t>
  </si>
  <si>
    <t>PERCENTAGE DISTRIBUTION OF POPULATION</t>
  </si>
  <si>
    <t>PSLM 2019-20</t>
  </si>
  <si>
    <t xml:space="preserve"> Bajur</t>
  </si>
  <si>
    <t>Bannu</t>
  </si>
  <si>
    <t>Batagram</t>
  </si>
  <si>
    <t>Bunair</t>
  </si>
  <si>
    <t>Charsada</t>
  </si>
  <si>
    <t>Chitral</t>
  </si>
  <si>
    <t>Hangu</t>
  </si>
  <si>
    <t xml:space="preserve">Haripur </t>
  </si>
  <si>
    <t>Karak</t>
  </si>
  <si>
    <t>Khyber</t>
  </si>
  <si>
    <t>Kohat</t>
  </si>
  <si>
    <t xml:space="preserve">Kohistan </t>
  </si>
  <si>
    <t>Kurram</t>
  </si>
  <si>
    <t>Lakki Marwat</t>
  </si>
  <si>
    <t>Lower Dir</t>
  </si>
  <si>
    <t>Malakand</t>
  </si>
  <si>
    <t>Mansehra</t>
  </si>
  <si>
    <t>Mardan</t>
  </si>
  <si>
    <t>Mohmand</t>
  </si>
  <si>
    <t>Nowshera</t>
  </si>
  <si>
    <t>Orakzai</t>
  </si>
  <si>
    <t>Peshawar</t>
  </si>
  <si>
    <t>Shangla</t>
  </si>
  <si>
    <t>Swabi</t>
  </si>
  <si>
    <t>Swat</t>
  </si>
  <si>
    <t>Tank</t>
  </si>
  <si>
    <t>Tor Garh</t>
  </si>
  <si>
    <t>Upper Dir</t>
  </si>
  <si>
    <t>Attock</t>
  </si>
  <si>
    <t>Bahawalnagar</t>
  </si>
  <si>
    <t>Bahawalpur</t>
  </si>
  <si>
    <t>Bhakhar</t>
  </si>
  <si>
    <t>Chakwal</t>
  </si>
  <si>
    <t>Chiniot</t>
  </si>
  <si>
    <t xml:space="preserve"> Faisalabad</t>
  </si>
  <si>
    <t>Gujranwala</t>
  </si>
  <si>
    <t>Gujrat</t>
  </si>
  <si>
    <t>Hafizabad</t>
  </si>
  <si>
    <t>Islamabad</t>
  </si>
  <si>
    <t>Jehlum</t>
  </si>
  <si>
    <t>Jhang</t>
  </si>
  <si>
    <t>Kasur</t>
  </si>
  <si>
    <t>Khanewal</t>
  </si>
  <si>
    <t>Khushab</t>
  </si>
  <si>
    <t>Layyah</t>
  </si>
  <si>
    <t>Lodhran</t>
  </si>
  <si>
    <t>Mandi Bahauddin</t>
  </si>
  <si>
    <t>Mianwali</t>
  </si>
  <si>
    <t>Multan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</si>
  <si>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</si>
  <si>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</si>
  <si>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</si>
  <si>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</si>
  <si>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</si>
  <si>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</si>
  <si>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</si>
  <si>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</si>
  <si>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</si>
  <si>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Sialkot</t>
  </si>
  <si>
    <t>T.T. Singh</t>
  </si>
  <si>
    <t>Vehari</t>
  </si>
  <si>
    <t>Badin</t>
  </si>
  <si>
    <t>Dadu</t>
  </si>
  <si>
    <t>Ghotki</t>
  </si>
  <si>
    <t>Hyderabad</t>
  </si>
  <si>
    <t>Jacobabad</t>
  </si>
  <si>
    <t>Jamshoro</t>
  </si>
  <si>
    <t>Karachi Malir</t>
  </si>
  <si>
    <t>Karachi West</t>
  </si>
  <si>
    <t>Kashmore</t>
  </si>
  <si>
    <t>Khairpur</t>
  </si>
  <si>
    <t>Larkana</t>
  </si>
  <si>
    <t>Matiari</t>
  </si>
  <si>
    <t>Sanghar</t>
  </si>
  <si>
    <t>Shikarpur</t>
  </si>
  <si>
    <t>Sujawal</t>
  </si>
  <si>
    <t>Sukkur</t>
  </si>
  <si>
    <t>Tando Muhammad Khan</t>
  </si>
  <si>
    <t>Thatta</t>
  </si>
  <si>
    <t>Umer Kot</t>
  </si>
  <si>
    <t>Awaran</t>
  </si>
  <si>
    <t>Barkhan</t>
  </si>
  <si>
    <t>Dera Bugti</t>
  </si>
  <si>
    <t>Duki</t>
  </si>
  <si>
    <t>Gwadar</t>
  </si>
  <si>
    <t>Harnai</t>
  </si>
  <si>
    <t>Jaffarabad</t>
  </si>
  <si>
    <t>Kachhi/ Bolan</t>
  </si>
  <si>
    <t>Kalat</t>
  </si>
  <si>
    <t>Kech/Turbat</t>
  </si>
  <si>
    <t>Kharan</t>
  </si>
  <si>
    <t>Khuzdar</t>
  </si>
  <si>
    <t>Kohlu</t>
  </si>
  <si>
    <t>Lasbela</t>
  </si>
  <si>
    <t>Loralai</t>
  </si>
  <si>
    <t>Mastung</t>
  </si>
  <si>
    <t>Nasirabad/ Tamboo</t>
  </si>
  <si>
    <t>Nushki</t>
  </si>
  <si>
    <t>Pishin</t>
  </si>
  <si>
    <t>Quetta</t>
  </si>
  <si>
    <t>Sherani</t>
  </si>
  <si>
    <t>Sibbi</t>
  </si>
  <si>
    <t>Sohbatpur</t>
  </si>
  <si>
    <t>Washuk</t>
  </si>
  <si>
    <t>Ziarat</t>
  </si>
  <si>
    <t>Pvt Disp / Hosp</t>
  </si>
  <si>
    <t>Public Disp / Hosp</t>
  </si>
  <si>
    <t>Other</t>
  </si>
  <si>
    <t>BHU/RHC</t>
  </si>
  <si>
    <t>Satisfied</t>
  </si>
  <si>
    <t>Doc absent/Staff uncoperative/Lady staff absent</t>
  </si>
  <si>
    <t>Section D Q1, Q2, Q3,Q5</t>
  </si>
  <si>
    <t>NA</t>
  </si>
  <si>
    <t>Section I Q3,Q5a,Q5b,Q5c…Q5n,Q6,Q7,Q8</t>
  </si>
  <si>
    <t>Ever immunized children (%) under 5 years</t>
  </si>
  <si>
    <t>Diarrhoea Consultation Place (%)</t>
  </si>
  <si>
    <t>Women Gave Birth in last 3 years (%)</t>
  </si>
  <si>
    <t>Live Birth</t>
  </si>
  <si>
    <t>Still Birth</t>
  </si>
  <si>
    <t>Section J Q1,Q2a,Q2b,Q3,Q5,Q9,Q10,Q11a,Q11b,Q12</t>
  </si>
  <si>
    <t>Prenatal Consultation (%)</t>
  </si>
  <si>
    <t>Prenatal Consultation Visits (%)</t>
  </si>
  <si>
    <t>1 to 3 visits</t>
  </si>
  <si>
    <t>4 to 6 visits</t>
  </si>
  <si>
    <t>&gt; 6 visits</t>
  </si>
  <si>
    <t>Prenatal Consultation Place (%)</t>
  </si>
  <si>
    <t>Birth Place (%)</t>
  </si>
  <si>
    <t>Delivery Assistance (%)</t>
  </si>
  <si>
    <t>Others</t>
  </si>
  <si>
    <t>Postnatal Consultation (%)</t>
  </si>
  <si>
    <t>Postnatal Consultation Visits (%)</t>
  </si>
  <si>
    <t>Postnatal Consultation Place (%)</t>
  </si>
  <si>
    <t>Doctors / Hospitals / Clinics</t>
  </si>
  <si>
    <t>Consulted</t>
  </si>
  <si>
    <t>Received</t>
  </si>
  <si>
    <t>Received Consultation</t>
  </si>
  <si>
    <t xml:space="preserve"> Tetnus Toxoid  (during pregnancy) (%)</t>
  </si>
  <si>
    <t>Home LHV / LHW</t>
  </si>
  <si>
    <t>Received  Tetnus Toxoid</t>
  </si>
  <si>
    <t>Rural</t>
  </si>
  <si>
    <t>Pakistan Rural</t>
  </si>
  <si>
    <t>KPK</t>
  </si>
  <si>
    <t>Urban</t>
  </si>
  <si>
    <t>T</t>
  </si>
  <si>
    <t>F</t>
  </si>
  <si>
    <t>M</t>
  </si>
  <si>
    <t>Average Household Size</t>
  </si>
  <si>
    <t>Spatial %</t>
  </si>
  <si>
    <t>Gender %</t>
  </si>
  <si>
    <t>Gender(Mn)</t>
  </si>
  <si>
    <t>Population (Mn)</t>
  </si>
  <si>
    <t>Area (Sq.km)</t>
  </si>
  <si>
    <t>Administrative Unit</t>
  </si>
  <si>
    <t>No</t>
  </si>
  <si>
    <t>Shaheed Benazirabad</t>
  </si>
  <si>
    <t xml:space="preserve">Sanghar </t>
  </si>
  <si>
    <t>Naushahro Feroze</t>
  </si>
  <si>
    <t>Tharparker</t>
  </si>
  <si>
    <t xml:space="preserve">Mirpur Khas </t>
  </si>
  <si>
    <t xml:space="preserve">Shikarpur </t>
  </si>
  <si>
    <t xml:space="preserve">Larkana </t>
  </si>
  <si>
    <t xml:space="preserve">Kashmore </t>
  </si>
  <si>
    <t>Kambar Shahdad Kot</t>
  </si>
  <si>
    <t xml:space="preserve">Jacobabad </t>
  </si>
  <si>
    <t xml:space="preserve">Malir </t>
  </si>
  <si>
    <t>-</t>
  </si>
  <si>
    <t>Korangi</t>
  </si>
  <si>
    <t xml:space="preserve">Karachi West </t>
  </si>
  <si>
    <t>Karachi South</t>
  </si>
  <si>
    <t xml:space="preserve">Karachi East </t>
  </si>
  <si>
    <t xml:space="preserve">Karachi Central </t>
  </si>
  <si>
    <t>Tando Allahyar</t>
  </si>
  <si>
    <t>Avg Hh Size</t>
  </si>
  <si>
    <t>Gender(Millions)</t>
  </si>
  <si>
    <t>Population(Mn)</t>
  </si>
  <si>
    <t>Zhob</t>
  </si>
  <si>
    <t xml:space="preserve">Sherani </t>
  </si>
  <si>
    <t xml:space="preserve">Musakhel </t>
  </si>
  <si>
    <t xml:space="preserve">Loralai </t>
  </si>
  <si>
    <t>Killa Saifullah</t>
  </si>
  <si>
    <t xml:space="preserve">Ziarat </t>
  </si>
  <si>
    <t>Sibi</t>
  </si>
  <si>
    <t xml:space="preserve">Kohlu </t>
  </si>
  <si>
    <t xml:space="preserve">Harnai </t>
  </si>
  <si>
    <t xml:space="preserve">Dera Bugti </t>
  </si>
  <si>
    <t xml:space="preserve">Quetta </t>
  </si>
  <si>
    <t xml:space="preserve">Pishin </t>
  </si>
  <si>
    <t xml:space="preserve">Nushki </t>
  </si>
  <si>
    <t>Killa Abdullah</t>
  </si>
  <si>
    <t xml:space="preserve">Chagai </t>
  </si>
  <si>
    <t xml:space="preserve">Sohbatpur </t>
  </si>
  <si>
    <t>Nasirabad</t>
  </si>
  <si>
    <t xml:space="preserve">Kachhi </t>
  </si>
  <si>
    <t xml:space="preserve">Jhal Magsi </t>
  </si>
  <si>
    <t xml:space="preserve">Jaffarabad </t>
  </si>
  <si>
    <t xml:space="preserve">Panjgur </t>
  </si>
  <si>
    <t xml:space="preserve">Kech </t>
  </si>
  <si>
    <t xml:space="preserve">Gwadar </t>
  </si>
  <si>
    <t xml:space="preserve">Washuk </t>
  </si>
  <si>
    <t xml:space="preserve">Mastung </t>
  </si>
  <si>
    <t xml:space="preserve">Lasbela </t>
  </si>
  <si>
    <t xml:space="preserve">Khuzdar </t>
  </si>
  <si>
    <t xml:space="preserve">Kharan </t>
  </si>
  <si>
    <t xml:space="preserve">Kalat </t>
  </si>
  <si>
    <t xml:space="preserve">Awaran </t>
  </si>
  <si>
    <t>CAGR (%)</t>
  </si>
  <si>
    <t>Sarghoda</t>
  </si>
  <si>
    <t xml:space="preserve">Bhakkar </t>
  </si>
  <si>
    <t>Jhelum</t>
  </si>
  <si>
    <t xml:space="preserve">Sheikhupura </t>
  </si>
  <si>
    <t>Lahore</t>
  </si>
  <si>
    <t>Toba Tek Singh</t>
  </si>
  <si>
    <t xml:space="preserve">Faisalabad </t>
  </si>
  <si>
    <t>Muzaffargarh</t>
  </si>
  <si>
    <t>Dera Ghazi Khan</t>
  </si>
  <si>
    <t>Total Population(Mn)</t>
  </si>
  <si>
    <t xml:space="preserve">Lower Dir </t>
  </si>
  <si>
    <t xml:space="preserve">Buner </t>
  </si>
  <si>
    <t xml:space="preserve">Nowshera </t>
  </si>
  <si>
    <t>Charsadda</t>
  </si>
  <si>
    <t xml:space="preserve">Swabi </t>
  </si>
  <si>
    <t xml:space="preserve">Kohat </t>
  </si>
  <si>
    <t>Torghar</t>
  </si>
  <si>
    <t>Haripur</t>
  </si>
  <si>
    <t>Abbottabad</t>
  </si>
  <si>
    <t>Dera Ismail Khan</t>
  </si>
  <si>
    <t xml:space="preserve">Bannu </t>
  </si>
  <si>
    <t>Immunized (card + recall)</t>
  </si>
  <si>
    <t>CAGR(%)</t>
  </si>
  <si>
    <t xml:space="preserve">Live Births </t>
  </si>
  <si>
    <t>Still Births</t>
  </si>
  <si>
    <t>Currently Married Women (15-49 years)</t>
  </si>
  <si>
    <t>Total Male and Female</t>
  </si>
  <si>
    <t xml:space="preserve">Male </t>
  </si>
  <si>
    <t>Female</t>
  </si>
  <si>
    <t>Basic Health Unit (%)</t>
  </si>
  <si>
    <t>2 - 5 Km</t>
  </si>
  <si>
    <t>5 + Km</t>
  </si>
  <si>
    <t>0 - 2 Km</t>
  </si>
  <si>
    <t>Health Clinic Hospital (%)</t>
  </si>
  <si>
    <t>Distance in Km</t>
  </si>
  <si>
    <t>Satisfaction of Overall Population</t>
  </si>
  <si>
    <t>Health Satisfaction of Sick (%)</t>
  </si>
  <si>
    <t>D. G. K</t>
  </si>
  <si>
    <t>Baha,agar</t>
  </si>
  <si>
    <t>Baha,pur</t>
  </si>
  <si>
    <t>Mandi Bahudin</t>
  </si>
  <si>
    <t>Muz,garh</t>
  </si>
  <si>
    <t>Nan,Sahib</t>
  </si>
  <si>
    <t>RYK</t>
  </si>
  <si>
    <t>Sheikh,a</t>
  </si>
  <si>
    <t>M.P Khas</t>
  </si>
  <si>
    <t>N.Feroze</t>
  </si>
  <si>
    <t>S,dadkot</t>
  </si>
  <si>
    <t>Benazir Ad</t>
  </si>
  <si>
    <t>Tando Yar</t>
  </si>
  <si>
    <t>Tando Khan</t>
  </si>
  <si>
    <t>Thar</t>
  </si>
  <si>
    <t>Q,Abdullah</t>
  </si>
  <si>
    <t>Q,Saifullah</t>
  </si>
  <si>
    <t xml:space="preserve"> Sikandar Abad</t>
  </si>
  <si>
    <t xml:space="preserve">Abb,bad </t>
  </si>
  <si>
    <t xml:space="preserve"> D.I.Khan</t>
  </si>
  <si>
    <t>N.Waziristan</t>
  </si>
  <si>
    <t>S.Waziristan</t>
  </si>
  <si>
    <t>SUMMARY TABLE OF MAJOR SOCIAL PARAMETERS - PROVINCE WISE</t>
  </si>
  <si>
    <t>Skipped (%)</t>
  </si>
  <si>
    <t>Ran out of food</t>
  </si>
  <si>
    <t>Out Of Food (%)</t>
  </si>
  <si>
    <t xml:space="preserve">Skipped a meal </t>
  </si>
  <si>
    <t>Did not eat for whole day</t>
  </si>
  <si>
    <t>PAKISTAN</t>
  </si>
  <si>
    <t>PAKISTAN URBAN</t>
  </si>
  <si>
    <t>PAKISTAN RURAL</t>
  </si>
  <si>
    <t>PUNJAB</t>
  </si>
  <si>
    <t>PUNJAB URBAN</t>
  </si>
  <si>
    <t>PUNJAB RURAL</t>
  </si>
  <si>
    <t>SINDH</t>
  </si>
  <si>
    <t>SINDH URBAN</t>
  </si>
  <si>
    <t>SINDH RURAL</t>
  </si>
  <si>
    <t>KHYBER PAKHTUNKHWA</t>
  </si>
  <si>
    <t>KHYBER PAKHTUNKHWA URBAN</t>
  </si>
  <si>
    <t>KHYBER PAKHTUNKHWA RURAL</t>
  </si>
  <si>
    <t>BALOCHISTAN</t>
  </si>
  <si>
    <t>BALOCHISTAN URBAN</t>
  </si>
  <si>
    <t>BALOCHISTAN RURAL</t>
  </si>
  <si>
    <t>All Rs values rounded</t>
  </si>
  <si>
    <t>QUINTILES</t>
  </si>
  <si>
    <t>Total</t>
  </si>
  <si>
    <t>1st</t>
  </si>
  <si>
    <t>2nd</t>
  </si>
  <si>
    <t>3rd</t>
  </si>
  <si>
    <t>4th</t>
  </si>
  <si>
    <t>5th</t>
  </si>
  <si>
    <t>BUDGETARY POSITION OF HOUSEHOLDS</t>
  </si>
  <si>
    <t>Deficits (-) / Surplus (+)</t>
  </si>
  <si>
    <t>Average monthly income (Rs.)</t>
  </si>
  <si>
    <t>Each Prov Quintile as % of Country Category Quintile</t>
  </si>
  <si>
    <t>Percentage distribution by source of income (%)</t>
  </si>
  <si>
    <t>Wages and Salaries</t>
  </si>
  <si>
    <t>Crop Production</t>
  </si>
  <si>
    <t>Livestock</t>
  </si>
  <si>
    <t>Other non agri Activities</t>
  </si>
  <si>
    <t>Property (Owner Occupied Houses Excluded)</t>
  </si>
  <si>
    <t>Owner Occupied Houses</t>
  </si>
  <si>
    <t>Social Insurance Benefits Including Pension</t>
  </si>
  <si>
    <t>Gift &amp; Assistance</t>
  </si>
  <si>
    <t>Foreign Remittances</t>
  </si>
  <si>
    <t>Domestic Remittances</t>
  </si>
  <si>
    <t>Other Sources</t>
  </si>
  <si>
    <t>DISTRIBUTION OF TOTAL MONTHLY RECIEPTS UTILIZATION</t>
  </si>
  <si>
    <t>Income Per Household Including Taxes (Rs.)</t>
  </si>
  <si>
    <t>Taxes Paid Per Household (Rs.)</t>
  </si>
  <si>
    <t>Disposable Income Per Household (Rs.)</t>
  </si>
  <si>
    <t>Other Receipts Per Household (Rs.)</t>
  </si>
  <si>
    <t>Total Monthly Receipts Utilised Towards (%)</t>
  </si>
  <si>
    <t>Consumption Expenditure</t>
  </si>
  <si>
    <t>Liquidation Of Liabilities &amp; Payment Of Interest</t>
  </si>
  <si>
    <t>Purchase Of Jewellery</t>
  </si>
  <si>
    <t>Deposits / Savings</t>
  </si>
  <si>
    <t>Other Expenditure (dowry, inheritance, losses)</t>
  </si>
  <si>
    <t>Net Reduction In Cash Balance</t>
  </si>
  <si>
    <t>DISTRIBUTION OF MONTHLY CONSUMPTION EXPENDITURE</t>
  </si>
  <si>
    <t>Average monthly consumption expenditure (Rs.)</t>
  </si>
  <si>
    <t>Percentage of consumption expenditure (%)</t>
  </si>
  <si>
    <t>Food, beverage and tobacco</t>
  </si>
  <si>
    <t>Education</t>
  </si>
  <si>
    <t>Each Quintile as % of Provincial Category Tot</t>
  </si>
  <si>
    <t>SIZE OF HOUSEHOLD AND COMPOSITION</t>
  </si>
  <si>
    <t>No. of sample households</t>
  </si>
  <si>
    <t>Percentage of households each quintile (%)</t>
  </si>
  <si>
    <t>Household Average (members per household)</t>
  </si>
  <si>
    <t>Male</t>
  </si>
  <si>
    <t>Adults</t>
  </si>
  <si>
    <t>Male (age 18 &amp; above)</t>
  </si>
  <si>
    <t>Female(age 16 &amp; above)</t>
  </si>
  <si>
    <t>Children</t>
  </si>
  <si>
    <t>Distribution of number of members  of household (%)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</si>
  <si>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</si>
  <si>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</si>
  <si>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</si>
  <si>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</si>
  <si>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</si>
  <si>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</si>
  <si>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</si>
  <si>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</si>
  <si>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</si>
  <si>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 &amp; over</t>
  </si>
  <si>
    <t xml:space="preserve">HH with 4-8 members  </t>
  </si>
  <si>
    <t>Alcoholic Beverages ,Tobacco</t>
  </si>
  <si>
    <t>Clothing And Foot Wear</t>
  </si>
  <si>
    <t>Housing, Water, Electricity, Gas and Other Fuels</t>
  </si>
  <si>
    <t>Furnishing, Household Equipment and  Maintenance</t>
  </si>
  <si>
    <t>Health</t>
  </si>
  <si>
    <t>Transport</t>
  </si>
  <si>
    <t>Communication</t>
  </si>
  <si>
    <t>Recreation &amp; Culture</t>
  </si>
  <si>
    <t>Restaurants and Hotels</t>
  </si>
  <si>
    <t>Miscellaneous Goods and Services</t>
  </si>
  <si>
    <t>PSLM 2019-2020</t>
  </si>
  <si>
    <t>HIES 2018-2019</t>
  </si>
  <si>
    <t>PDHS 2017-2018</t>
  </si>
  <si>
    <t>PMMS 2019</t>
  </si>
  <si>
    <t>Diarrhea treatment (% of children under 5 receiving oral rehydration and continued feeding)</t>
  </si>
  <si>
    <t>Incidence of tuberculosis (per 100,000 people)</t>
  </si>
  <si>
    <t>Tuberculosis case detection rate (%, all forms)</t>
  </si>
  <si>
    <t>Tuberculosis treatment success rate (% of new cases)</t>
  </si>
  <si>
    <t>Diarrhea treatment (% of children under 5 who received ORS packet)</t>
  </si>
  <si>
    <t>Incidence of malaria (per 1,000 population at risk)</t>
  </si>
  <si>
    <t>Diabetes prevalence (% of population ages 20 to 79)</t>
  </si>
  <si>
    <t>Prevalence of anemia among children (% of children ages 6-59 months)</t>
  </si>
  <si>
    <t>Prevalence of anemia among non-pregnant women (% of women ages 15-49)</t>
  </si>
  <si>
    <t>Prevalence of anemia among pregnant women (%)</t>
  </si>
  <si>
    <t>Prevalence of anemia among women of reproductive age (% of women ages 15-49)</t>
  </si>
  <si>
    <t>Cause of death, by communicable diseases and maternal, prenatal and nutrition conditions (% of total)</t>
  </si>
  <si>
    <t>Cause of death, by non-communicable diseases (% of total)</t>
  </si>
  <si>
    <t>Newborns protected against tetanus (%)</t>
  </si>
  <si>
    <t>Mortality rate, neonatal (per 1,000 live births)</t>
  </si>
  <si>
    <t>Number of neonatal deaths</t>
  </si>
  <si>
    <t>Adults (ages 15+) and children (ages 0-14) newly infected with HIV</t>
  </si>
  <si>
    <t>Adults (ages 15-49) newly infected with HIV</t>
  </si>
  <si>
    <t>Children (ages 0-14) newly infected with HIV</t>
  </si>
  <si>
    <t>Incidence of HIV, ages 15-24 (per 1,000 uninfected population ages 15-24)</t>
  </si>
  <si>
    <t>Incidence of HIV, ages 15-49 (per 1,000 uninfected population ages 15-49)</t>
  </si>
  <si>
    <t>Incidence of HIV, all (per 1,000 uninfected population)</t>
  </si>
  <si>
    <t>Young people (ages 15-24) newly infected with HIV</t>
  </si>
  <si>
    <t>Mortality from CVD, cancer, diabetes or CRD between exact ages 30 and 70 (%)</t>
  </si>
  <si>
    <t>Mortality from CVD, cancer, diabetes or CRD between exact ages 30 and 70, female (%)</t>
  </si>
  <si>
    <t>Mortality from CVD, cancer, diabetes or CRD between exact ages 30 and 70, male (%)</t>
  </si>
  <si>
    <t>SUMMARY TABLE OF MAJOR BURDEN OF DISEASE  - COUNTRY WIDE</t>
  </si>
  <si>
    <t>Parameters</t>
  </si>
  <si>
    <t>Year</t>
  </si>
  <si>
    <t>Source World Bank</t>
  </si>
  <si>
    <t>Source</t>
  </si>
  <si>
    <t>Indicator Name</t>
  </si>
  <si>
    <t>UNICEF, State of the World's Children, Childinfo, and Demographic and Health Surveys.</t>
  </si>
  <si>
    <t>World Health Organization, Global Tuberculosis Report.</t>
  </si>
  <si>
    <t>World Health Organization, Global Health Observatory Data Repository/World Health Statistics (http://apps.who.int/ghodata/).</t>
  </si>
  <si>
    <t>International Diabetes Federation, Diabetes Atlas.</t>
  </si>
  <si>
    <t>World Health Organization, Global Health Observatory Data Repository/World Health Statistics.</t>
  </si>
  <si>
    <t>Derived based on the data from Global Health Estimates 2020: Deaths by Cause, Age, Sex, by Country and by Region, 2000-2019. Geneva, World Health Organization; 2020. Link: https://www.who.int/data/gho/data/themes/mortality-and-global-health-estimates/ghe-leading-causes-of-death</t>
  </si>
  <si>
    <t>WHO and UNICEF (http://www.who.int/immunization/monitoring_surveillance/en/).</t>
  </si>
  <si>
    <t>Estimates developed by the UN Inter-agency Group for Child Mortality Estimation (UNICEF, WHO, World Bank, UN DESA Population Division) at www.childmortality.org.</t>
  </si>
  <si>
    <t>UNAIDS estimates.</t>
  </si>
  <si>
    <t>World Health Organization, Global Health Observatory Data Repository (http://apps.who.int/ghodata/).</t>
  </si>
  <si>
    <t>Source : HIES 2018-2019</t>
  </si>
  <si>
    <t>DISTRIBUTION OF MONTHLY HH INCOME</t>
  </si>
  <si>
    <t>Medical care Monthly HH Expenditures est.(Rs)</t>
  </si>
  <si>
    <t>BCG</t>
  </si>
  <si>
    <t>Received (%)</t>
  </si>
  <si>
    <t xml:space="preserve">Pneumococcal </t>
  </si>
  <si>
    <t xml:space="preserve"> Polio </t>
  </si>
  <si>
    <t xml:space="preserve"> IPV </t>
  </si>
  <si>
    <t xml:space="preserve">Measles </t>
  </si>
  <si>
    <t xml:space="preserve">Diarrhoea (last 15 days) </t>
  </si>
  <si>
    <t xml:space="preserve">Diarrhoea Consultation  </t>
  </si>
  <si>
    <t>SUMMARY HIES 2018 - 2019</t>
  </si>
  <si>
    <t>Health (%)</t>
  </si>
  <si>
    <t>Population (Census 2017 Data)</t>
  </si>
  <si>
    <t>1 to 2</t>
  </si>
  <si>
    <t>No of Tetnus Toxoid  Injections (during Pregnancy) (%)</t>
  </si>
  <si>
    <t xml:space="preserve">None </t>
  </si>
  <si>
    <t>RURAL</t>
  </si>
  <si>
    <t>Section K (Food Insecurity) Q2, Q4, Q6,Q8</t>
  </si>
  <si>
    <t>not ate for whole day (%)</t>
  </si>
  <si>
    <t>Section F1 (HH characteristics) Q4, Q8</t>
  </si>
  <si>
    <t xml:space="preserve">Number of rooms in the dwelling </t>
  </si>
  <si>
    <t>3 to 4</t>
  </si>
  <si>
    <t>&gt; 5</t>
  </si>
  <si>
    <t>Fossil Fuel / Electricity</t>
  </si>
  <si>
    <t>Crop residue</t>
  </si>
  <si>
    <t>Dung Cake</t>
  </si>
  <si>
    <t>Charcoal / Coal</t>
  </si>
  <si>
    <t>Firewood</t>
  </si>
  <si>
    <t>Main Fuel for Cooking (%)</t>
  </si>
  <si>
    <t>Home / LHV / LHW</t>
  </si>
  <si>
    <t>Type of Toilet</t>
  </si>
  <si>
    <t>No Toilet</t>
  </si>
  <si>
    <t xml:space="preserve"> Others</t>
  </si>
  <si>
    <t>Source of Drinking Water</t>
  </si>
  <si>
    <t>Census 2017</t>
  </si>
  <si>
    <t>&lt; 3 persons</t>
  </si>
  <si>
    <t>3-7 persons</t>
  </si>
  <si>
    <t>Electric/Hand Pump</t>
  </si>
  <si>
    <t>Protected Well</t>
  </si>
  <si>
    <t>Un-protected Well</t>
  </si>
  <si>
    <t>Spring</t>
  </si>
  <si>
    <t>Canal / River/ Pond</t>
  </si>
  <si>
    <t>8 and above</t>
  </si>
  <si>
    <t>Housing Units (Millions)</t>
  </si>
  <si>
    <t>1-2 rooms (Millions)</t>
  </si>
  <si>
    <t>3-4 rooms (Millions)</t>
  </si>
  <si>
    <t>No Flush</t>
  </si>
  <si>
    <t>Level Of Education Completed for Females</t>
  </si>
  <si>
    <t>Middle</t>
  </si>
  <si>
    <t>Matric or Equivalent</t>
  </si>
  <si>
    <t>Inter or Equivalent</t>
  </si>
  <si>
    <t>Distribution Of Population</t>
  </si>
  <si>
    <t xml:space="preserve">Housing Units &amp; Rooms </t>
  </si>
  <si>
    <t>1 to 2 rooms</t>
  </si>
  <si>
    <t xml:space="preserve">Housing Units, Rooms &amp; Occupancy </t>
  </si>
  <si>
    <t>Flush (Sewage/ Open drain/ Pit)</t>
  </si>
  <si>
    <t>No Flush / Latrine</t>
  </si>
  <si>
    <t>Inside (Housing Units in Mn)</t>
  </si>
  <si>
    <t>Outside (Housing Units in Mn)</t>
  </si>
  <si>
    <t>Below PSLM parameters takes total of households</t>
  </si>
  <si>
    <t>Masters &amp; Above</t>
  </si>
  <si>
    <t>Diploma Certificate</t>
  </si>
  <si>
    <t>Below Primary</t>
  </si>
  <si>
    <t xml:space="preserve">Primary </t>
  </si>
  <si>
    <t>Graduate</t>
  </si>
  <si>
    <t xml:space="preserve">Matric </t>
  </si>
  <si>
    <t xml:space="preserve">Inter </t>
  </si>
  <si>
    <t>Total Female Population (15-49)  (Millions)</t>
  </si>
  <si>
    <t>Total Female Population (35-49) (Millions)</t>
  </si>
  <si>
    <t>Total Sample Size (All Pakistan Household excluding AJK and GB)</t>
  </si>
  <si>
    <t>Ever Married Women Present at Survey (15-49 years)</t>
  </si>
  <si>
    <t>All Women aged (15-49)</t>
  </si>
  <si>
    <t>Ever Given Birth</t>
  </si>
  <si>
    <t>Given Birth in last 3 years</t>
  </si>
  <si>
    <t>Miscarriage / Abortion</t>
  </si>
  <si>
    <t>Summary</t>
  </si>
  <si>
    <t xml:space="preserve">Health </t>
  </si>
  <si>
    <t>Fiscal Years</t>
  </si>
  <si>
    <t>2004 - 2005</t>
  </si>
  <si>
    <t>2009 - 2010</t>
  </si>
  <si>
    <t>2014 - 2015</t>
  </si>
  <si>
    <t>2019 - 2020</t>
  </si>
  <si>
    <t>Rs Billions</t>
  </si>
  <si>
    <t>Budget</t>
  </si>
  <si>
    <t>Health as % of Budget</t>
  </si>
  <si>
    <t>DHQ</t>
  </si>
  <si>
    <t>THQ</t>
  </si>
  <si>
    <t>RHC</t>
  </si>
  <si>
    <t>BHU</t>
  </si>
  <si>
    <t>Teaching Hospitals</t>
  </si>
  <si>
    <t>Count</t>
  </si>
  <si>
    <t>Infrastructure</t>
  </si>
  <si>
    <t>Specialized Institutes</t>
  </si>
  <si>
    <t>TOTAL</t>
  </si>
  <si>
    <t>DEMOGRAPHICS OF PAKISTAN - PROVINCE WISE</t>
  </si>
  <si>
    <t>Data Sets Used in Study</t>
  </si>
  <si>
    <t>PAKISTAN DEMOGRAPHICS - PROVINCE WISE BREAKUP</t>
  </si>
  <si>
    <t>Number of beds (Total)</t>
  </si>
  <si>
    <t>Doctors</t>
  </si>
  <si>
    <t>Dentists</t>
  </si>
  <si>
    <t>Lady Health Visitors</t>
  </si>
  <si>
    <t>Midwives</t>
  </si>
  <si>
    <t xml:space="preserve"> Nurses</t>
  </si>
  <si>
    <t>No. of beds</t>
  </si>
  <si>
    <t>Hospitals</t>
  </si>
  <si>
    <t>Dispensaries</t>
  </si>
  <si>
    <t>Rural health centres</t>
  </si>
  <si>
    <t>T.B. Clinic</t>
  </si>
  <si>
    <t>Basic Health Unit/ Sub Health Centres</t>
  </si>
  <si>
    <t>Maternal and Child Health Care Centers</t>
  </si>
  <si>
    <t>Source:- i) P. M. D. C. ii) Nursing Council. iii) Provincial Health Directorates</t>
  </si>
  <si>
    <t>Source Pakistan Economic Survey</t>
  </si>
  <si>
    <t xml:space="preserve">  Number of Institutions</t>
  </si>
  <si>
    <t>i)</t>
  </si>
  <si>
    <t>ii)</t>
  </si>
  <si>
    <t>iii)</t>
  </si>
  <si>
    <t>iv)</t>
  </si>
  <si>
    <t>v)</t>
  </si>
  <si>
    <t>vi)</t>
  </si>
  <si>
    <t>Hospital Services</t>
  </si>
  <si>
    <t>Public Health Services</t>
  </si>
  <si>
    <t>Health Administration</t>
  </si>
  <si>
    <t>Faisalabad Institute of Cardiology</t>
  </si>
  <si>
    <t>SUMMARY</t>
  </si>
  <si>
    <t>Other Hospitals &amp; Dispensaries Mufassil Hospitals and Dispensaries</t>
  </si>
  <si>
    <t>Lahore General Hospital Lahore/PGMI</t>
  </si>
  <si>
    <t>B.V. Hospital/QAMC</t>
  </si>
  <si>
    <t>DHQ Hospital / Allied Hospital Punjab Medical College</t>
  </si>
  <si>
    <t>Model Chest Clinic</t>
  </si>
  <si>
    <t>Dental Hospital</t>
  </si>
  <si>
    <t>Pediatric Hospital/Institute Lahore, Nursing School- cum-Hostel</t>
  </si>
  <si>
    <t>Jinnah Hospital / AIMC</t>
  </si>
  <si>
    <t>Punjab Institute of Cardiology</t>
  </si>
  <si>
    <t>Ganga Ram Hospital / Fatima Jinnah Medical College</t>
  </si>
  <si>
    <t>Services Hospital / SIMS</t>
  </si>
  <si>
    <t>Nishtar Hospital/Nishtar Medical College</t>
  </si>
  <si>
    <t>Multam Institute of Cardiology</t>
  </si>
  <si>
    <t>Children Complex, Multan</t>
  </si>
  <si>
    <t>Tuberculosis Sanitarium, Samli</t>
  </si>
  <si>
    <t>DHQ / RGH / Holy Family Hospital / RMC</t>
  </si>
  <si>
    <t>Sh. Zayed Hospital, R. Y. Khan</t>
  </si>
  <si>
    <t>Gujranwala Medical College</t>
  </si>
  <si>
    <t>Sialkot Medical College</t>
  </si>
  <si>
    <t>Sahiwal Medical College</t>
  </si>
  <si>
    <t>Shaikh Zayed Postgraduate Medical Institute, Lahore</t>
  </si>
  <si>
    <t>Rawalpindi Institute of Cardiology, Rawalpindi</t>
  </si>
  <si>
    <t>Provision of free medicines to DHQ &amp; THQ Hospitals</t>
  </si>
  <si>
    <t>Lumspum Provision for Kidney Centers in Public Sector Hospitals</t>
  </si>
  <si>
    <t>Nishtar Institute of Dentistry, Multan</t>
  </si>
  <si>
    <t>D G Khan Medical College</t>
  </si>
  <si>
    <t>Nawaz Sharif Hospital Yakki Gate</t>
  </si>
  <si>
    <t>Kot Khawaja Saeed Hospital, Lahore</t>
  </si>
  <si>
    <t>Shahdara Hospital, Lahore</t>
  </si>
  <si>
    <t>Prevention and Control of Epidemics in Punjab</t>
  </si>
  <si>
    <t>Specialized Healthcare &amp; Medical Education Department (Grant in Aid)</t>
  </si>
  <si>
    <t>National Program for Family Planning &amp; Primary Health Clinic Punjab under IRMNCH of Nutrition Program</t>
  </si>
  <si>
    <t>Allocation of funds for improvement of Health Facilities</t>
  </si>
  <si>
    <t>Multan Institute of Kidney Disease</t>
  </si>
  <si>
    <t>Revamping Program for DHQ/THQ Hospitals all Over the Punjab</t>
  </si>
  <si>
    <t xml:space="preserve">
Mian Munshi Hospital, Lahore</t>
  </si>
  <si>
    <t>Children Hospital FSD</t>
  </si>
  <si>
    <t>Punjab Health Care Commission</t>
  </si>
  <si>
    <t>Government Said Mitha Hospital</t>
  </si>
  <si>
    <t>Wazirabad Institute of Cardiology</t>
  </si>
  <si>
    <t>Policy and Strategic Planning Unit</t>
  </si>
  <si>
    <t>Punjab Institute of Neuro Sceinces, Lahore</t>
  </si>
  <si>
    <t>Funds for DHQs/THQs in Punjab</t>
  </si>
  <si>
    <t>Mayo Hospital, Lahore</t>
  </si>
  <si>
    <t>Lady Willington Hospital, Lahore</t>
  </si>
  <si>
    <t>Lady Aitchison Hospital, Lahore</t>
  </si>
  <si>
    <t>Punjab Institute of Preventive Ophthalmology</t>
  </si>
  <si>
    <t>Punjab Health facilities Management Company</t>
  </si>
  <si>
    <t>Special Hospital Services (Mental Hospital)</t>
  </si>
  <si>
    <t>Chemical Examiner and Laboratories</t>
  </si>
  <si>
    <t>Population Welfare Measures</t>
  </si>
  <si>
    <t>General Administration</t>
  </si>
  <si>
    <r>
      <rPr>
        <sz val="9"/>
        <rFont val="Times New Roman"/>
        <family val="1"/>
      </rPr>
      <t>-</t>
    </r>
  </si>
  <si>
    <t>Miscellaneous Department</t>
  </si>
  <si>
    <t>Bacteriological Laboratory</t>
  </si>
  <si>
    <t>Drug Laboratories</t>
  </si>
  <si>
    <t>Chief Chemical Examiner Laboratory Punjab, Lahore</t>
  </si>
  <si>
    <t>Directorate of P&amp;P</t>
  </si>
  <si>
    <t>Population Welfare Department</t>
  </si>
  <si>
    <t>Health Department</t>
  </si>
  <si>
    <t>Drug Courts</t>
  </si>
  <si>
    <t>Punjab Agriculture Food &amp; Drug Authority (PAFDA)</t>
  </si>
  <si>
    <t>Primary &amp; Secondary Health Care</t>
  </si>
  <si>
    <t>Directorate of Nursing Services, Punjab</t>
  </si>
  <si>
    <t>Superintendence</t>
  </si>
  <si>
    <t>Grant-in-aid</t>
  </si>
  <si>
    <t>Provincial Blood Transfusion Services</t>
  </si>
  <si>
    <t xml:space="preserve">Central Medical Equipment Repair Workshop at Lahore </t>
  </si>
  <si>
    <t>Audit Cell</t>
  </si>
  <si>
    <t>Punjab Human Organ Transplant Authority</t>
  </si>
  <si>
    <t>Blood Transfusion Authority</t>
  </si>
  <si>
    <t>Aziz Bhatti Shaheed Hospital, Gujrat</t>
  </si>
  <si>
    <t>Surgeon Medicolegal Punjab Lahore</t>
  </si>
  <si>
    <t>DHQ Teaching Hospital, Sargodha</t>
  </si>
  <si>
    <t>Grant-in-aid (SHC&amp;ME)</t>
  </si>
  <si>
    <t>Central Medical Equipment Repair Workshop at Multan</t>
  </si>
  <si>
    <t>Central Medical Equipment Repair Workshop at  Sargodha</t>
  </si>
  <si>
    <t>Current Expenditure</t>
  </si>
  <si>
    <t>Development Expenditure</t>
  </si>
  <si>
    <t>Administration</t>
  </si>
  <si>
    <t>Others (Other Health Facilities and Preventive Measures)</t>
  </si>
  <si>
    <t xml:space="preserve">Total Expenditure </t>
  </si>
  <si>
    <r>
      <rPr>
        <sz val="7"/>
        <rFont val="Times New Roman"/>
        <family val="1"/>
      </rPr>
      <t>-</t>
    </r>
  </si>
  <si>
    <t>Detailed Health Expenditure (2019-2020)</t>
  </si>
  <si>
    <r>
      <rPr>
        <b/>
        <sz val="8.5"/>
        <rFont val="Times New Roman"/>
        <family val="1"/>
      </rPr>
      <t>Medical Products, Appliances and Equipments</t>
    </r>
  </si>
  <si>
    <r>
      <rPr>
        <sz val="8.5"/>
        <rFont val="Times New Roman"/>
        <family val="1"/>
      </rPr>
      <t>Therapeutic Appliances &amp; Equipment</t>
    </r>
  </si>
  <si>
    <r>
      <rPr>
        <sz val="8.5"/>
        <rFont val="Times New Roman"/>
        <family val="1"/>
      </rPr>
      <t>Drug Control</t>
    </r>
  </si>
  <si>
    <r>
      <rPr>
        <b/>
        <sz val="8.5"/>
        <rFont val="Times New Roman"/>
        <family val="1"/>
      </rPr>
      <t>Outpatient Services</t>
    </r>
  </si>
  <si>
    <r>
      <rPr>
        <b/>
        <sz val="8.5"/>
        <rFont val="Times New Roman"/>
        <family val="1"/>
      </rPr>
      <t>Specialized Medical Services</t>
    </r>
  </si>
  <si>
    <r>
      <rPr>
        <sz val="8.5"/>
        <rFont val="Times New Roman"/>
        <family val="1"/>
      </rPr>
      <t>General Medical Services</t>
    </r>
  </si>
  <si>
    <r>
      <rPr>
        <sz val="8.5"/>
        <rFont val="Times New Roman"/>
        <family val="1"/>
      </rPr>
      <t>Specialized Medical Services</t>
    </r>
  </si>
  <si>
    <r>
      <rPr>
        <b/>
        <sz val="8.5"/>
        <rFont val="Times New Roman"/>
        <family val="1"/>
      </rPr>
      <t>Hospital Services</t>
    </r>
  </si>
  <si>
    <r>
      <rPr>
        <sz val="8.5"/>
        <rFont val="Times New Roman"/>
        <family val="1"/>
      </rPr>
      <t>General Hospital Services</t>
    </r>
  </si>
  <si>
    <r>
      <rPr>
        <sz val="8.5"/>
        <rFont val="Times New Roman"/>
        <family val="1"/>
      </rPr>
      <t>Special Hospital Services</t>
    </r>
  </si>
  <si>
    <r>
      <rPr>
        <sz val="8.5"/>
        <rFont val="Times New Roman"/>
        <family val="1"/>
      </rPr>
      <t>Mother and Child Heatlh</t>
    </r>
  </si>
  <si>
    <r>
      <rPr>
        <sz val="8.5"/>
        <rFont val="Times New Roman"/>
        <family val="1"/>
      </rPr>
      <t>Nursing and convalecent Home</t>
    </r>
  </si>
  <si>
    <r>
      <rPr>
        <b/>
        <sz val="8.5"/>
        <rFont val="Times New Roman"/>
        <family val="1"/>
      </rPr>
      <t>Public Health Services</t>
    </r>
  </si>
  <si>
    <r>
      <rPr>
        <sz val="8.5"/>
        <rFont val="Times New Roman"/>
        <family val="1"/>
      </rPr>
      <t>Anti Malaria</t>
    </r>
  </si>
  <si>
    <r>
      <rPr>
        <sz val="8.5"/>
        <rFont val="Times New Roman"/>
        <family val="1"/>
      </rPr>
      <t>Nutrition and other hygene</t>
    </r>
  </si>
  <si>
    <r>
      <rPr>
        <sz val="8.5"/>
        <rFont val="Times New Roman"/>
        <family val="1"/>
      </rPr>
      <t>Anti-tuberculosis</t>
    </r>
  </si>
  <si>
    <r>
      <rPr>
        <sz val="8.5"/>
        <rFont val="Times New Roman"/>
        <family val="1"/>
      </rPr>
      <t>Chemical Examiner and Laboratories</t>
    </r>
  </si>
  <si>
    <r>
      <rPr>
        <sz val="8.5"/>
        <rFont val="Times New Roman"/>
        <family val="1"/>
      </rPr>
      <t>EPI (Extended Programme of Immunization)</t>
    </r>
  </si>
  <si>
    <r>
      <rPr>
        <sz val="8.5"/>
        <rFont val="Times New Roman"/>
        <family val="1"/>
      </rPr>
      <t xml:space="preserve">Others (Others Health Facilities and Preventive
</t>
    </r>
    <r>
      <rPr>
        <sz val="8.5"/>
        <rFont val="Times New Roman"/>
        <family val="1"/>
      </rPr>
      <t>Measures)</t>
    </r>
  </si>
  <si>
    <t>Number of Repondents</t>
  </si>
  <si>
    <t>Sampling Methodology Down to Provincial/ District Level</t>
  </si>
  <si>
    <t>&lt; 1 Year (Mn)</t>
  </si>
  <si>
    <t>Male (%)</t>
  </si>
  <si>
    <t>Female (%)</t>
  </si>
  <si>
    <t>Total (%)</t>
  </si>
  <si>
    <t>Transgender(%)</t>
  </si>
  <si>
    <t>Total(%)</t>
  </si>
  <si>
    <t>1.1 to 5 years (Mn)</t>
  </si>
  <si>
    <t>50.1 + years (Mn)</t>
  </si>
  <si>
    <t>5.1 to 15 years (Mn)</t>
  </si>
  <si>
    <t>15.1 to 35 years (Mn)</t>
  </si>
  <si>
    <t>35.1 to 50 years (Mn)</t>
  </si>
  <si>
    <t>% of Pakistan</t>
  </si>
  <si>
    <t xml:space="preserve">Sick/Injured of population </t>
  </si>
  <si>
    <t xml:space="preserve">Health Consultation  </t>
  </si>
  <si>
    <t>Health Provider / Consulted</t>
  </si>
  <si>
    <t>Total Respondents</t>
  </si>
  <si>
    <t>Sick/injured (%)</t>
  </si>
  <si>
    <t>Number of below % should come here</t>
  </si>
  <si>
    <t>Penta 3 doses</t>
  </si>
  <si>
    <t>Respondents</t>
  </si>
  <si>
    <t>total respondents of households</t>
  </si>
  <si>
    <t>5 rooms and above (Millions)</t>
  </si>
  <si>
    <t>Tap (%)</t>
  </si>
  <si>
    <t>Electric/Hand Pump (%)</t>
  </si>
  <si>
    <t>Protected Well (%)</t>
  </si>
  <si>
    <t>Un-protected Well (%)</t>
  </si>
  <si>
    <t>Others (%)</t>
  </si>
  <si>
    <t>15 to 34 years (Schooled)</t>
  </si>
  <si>
    <t>Total Female Population (15-39)  (Millions)</t>
  </si>
  <si>
    <t>35  to 49 years (Schooled)</t>
  </si>
  <si>
    <t>Never Attended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</si>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</sst>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.###,,\ "/>
    <numFmt numFmtId="165" formatCode="#.##,,\ "/>
    <numFmt numFmtId="166" formatCode="#.####,,\ "/>
    <numFmt numFmtId="167" formatCode="##.##,,\ "/>
    <numFmt numFmtId="168" formatCode="#.######,,\ "/>
    <numFmt numFmtId="169" formatCode="##.###,,"/>
    <numFmt numFmtId="170" formatCode="0.0%"/>
    <numFmt numFmtId="171" formatCode="0.0"/>
    <numFmt numFmtId="172" formatCode="#.00,,"/>
    <numFmt numFmtId="173" formatCode="#0.00,,"/>
    <numFmt numFmtId="174" formatCode="#.00,"/>
    <numFmt numFmtId="175" formatCode="#,##0.000"/>
    <numFmt numFmtId="176" formatCode="0.000"/>
    <numFmt numFmtId="177" formatCode="0#.00,"/>
  </numFmts>
  <fonts count="7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7030A0"/>
      <name val="Times New Roman"/>
      <family val="1"/>
    </font>
    <font>
      <i/>
      <sz val="11"/>
      <color rgb="FF7030A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7030A0"/>
      <name val="Times New Roman"/>
      <family val="1"/>
    </font>
    <font>
      <b/>
      <sz val="11"/>
      <color rgb="FF0070C0"/>
      <name val="Times New Roman"/>
      <family val="1"/>
    </font>
    <font>
      <b/>
      <i/>
      <sz val="11"/>
      <color rgb="FF0070C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C00000"/>
      <name val="Times New Roman"/>
      <family val="1"/>
    </font>
    <font>
      <i/>
      <sz val="11"/>
      <color rgb="FFC00000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i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6.5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3"/>
      <name val="Times New Roman"/>
      <family val="1"/>
    </font>
    <font>
      <b/>
      <sz val="15"/>
      <color theme="3"/>
      <name val="Times New Roman"/>
      <family val="1"/>
    </font>
    <font>
      <b/>
      <sz val="11"/>
      <color theme="3"/>
      <name val="Times New Roman"/>
      <family val="1"/>
    </font>
    <font>
      <b/>
      <sz val="7.5"/>
      <name val="Arial"/>
    </font>
    <font>
      <b/>
      <sz val="7.5"/>
      <name val="Times New Roman"/>
      <family val="1"/>
    </font>
    <font>
      <sz val="18"/>
      <color theme="1"/>
      <name val="Times New Roman"/>
      <family val="1"/>
    </font>
    <font>
      <sz val="7"/>
      <name val="Arial"/>
      <family val="2"/>
    </font>
    <font>
      <sz val="7"/>
      <color rgb="FF000000"/>
      <name val="Arial"/>
      <family val="2"/>
    </font>
    <font>
      <sz val="18"/>
      <color theme="3"/>
      <name val="Times New Roman"/>
      <family val="1"/>
    </font>
    <font>
      <b/>
      <sz val="13"/>
      <color theme="3"/>
      <name val="Times New Roman"/>
      <family val="1"/>
    </font>
    <font>
      <b/>
      <sz val="7"/>
      <color rgb="FF000000"/>
      <name val="Arial"/>
      <family val="2"/>
    </font>
    <font>
      <b/>
      <sz val="7"/>
      <name val="Arial"/>
      <family val="2"/>
    </font>
    <font>
      <sz val="7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sz val="9"/>
      <color theme="1"/>
      <name val="Times New Roman"/>
      <family val="1"/>
    </font>
    <font>
      <sz val="8.5"/>
      <color rgb="FF000000"/>
      <name val="Times New Roman"/>
      <family val="2"/>
    </font>
    <font>
      <sz val="18"/>
      <color theme="9" tint="-0.249977111117893"/>
      <name val="Times New Roman"/>
      <family val="1"/>
    </font>
    <font>
      <b/>
      <i/>
      <sz val="12"/>
      <color theme="1"/>
      <name val="Times New Roman"/>
      <family val="1"/>
    </font>
    <font>
      <b/>
      <sz val="13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b/>
      <sz val="8.5"/>
      <color rgb="FF000000"/>
      <name val="Times New Roman"/>
      <family val="2"/>
    </font>
    <font>
      <b/>
      <sz val="8.5"/>
      <name val="Times New Roman"/>
      <family val="1"/>
    </font>
    <font>
      <sz val="8.5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9" fontId="9" fillId="0" borderId="0" applyFont="0" applyFill="0" applyBorder="0" applyAlignment="0" applyProtection="0"/>
    <xf numFmtId="0" fontId="12" fillId="0" borderId="0"/>
    <xf numFmtId="0" fontId="14" fillId="0" borderId="0"/>
    <xf numFmtId="0" fontId="37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40" fillId="0" borderId="42" applyNumberFormat="0" applyFill="0" applyAlignment="0" applyProtection="0"/>
    <xf numFmtId="0" fontId="67" fillId="0" borderId="47">
      <alignment horizontal="left" vertical="center"/>
    </xf>
  </cellStyleXfs>
  <cellXfs count="6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0" xfId="0" applyNumberFormat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/>
    <xf numFmtId="0" fontId="6" fillId="0" borderId="1" xfId="0" applyFont="1" applyBorder="1"/>
    <xf numFmtId="4" fontId="6" fillId="0" borderId="1" xfId="0" applyNumberFormat="1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37" fontId="6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" fontId="0" fillId="0" borderId="0" xfId="0" applyNumberFormat="1"/>
    <xf numFmtId="1" fontId="6" fillId="0" borderId="1" xfId="0" applyNumberFormat="1" applyFont="1" applyBorder="1"/>
    <xf numFmtId="2" fontId="6" fillId="0" borderId="1" xfId="0" applyNumberFormat="1" applyFont="1" applyBorder="1"/>
    <xf numFmtId="166" fontId="6" fillId="0" borderId="1" xfId="0" applyNumberFormat="1" applyFont="1" applyBorder="1"/>
    <xf numFmtId="167" fontId="6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/>
    <xf numFmtId="168" fontId="6" fillId="0" borderId="1" xfId="0" applyNumberFormat="1" applyFont="1" applyBorder="1"/>
    <xf numFmtId="169" fontId="6" fillId="0" borderId="1" xfId="0" applyNumberFormat="1" applyFont="1" applyBorder="1"/>
    <xf numFmtId="3" fontId="6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2" fontId="4" fillId="0" borderId="0" xfId="0" applyNumberFormat="1" applyFont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/>
    <xf numFmtId="0" fontId="11" fillId="0" borderId="0" xfId="0" applyFont="1"/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0" fontId="0" fillId="0" borderId="0" xfId="0" applyFont="1"/>
    <xf numFmtId="1" fontId="15" fillId="0" borderId="0" xfId="2" applyNumberFormat="1" applyFont="1" applyFill="1" applyBorder="1" applyAlignment="1">
      <alignment horizontal="right" vertical="top" shrinkToFit="1"/>
    </xf>
    <xf numFmtId="1" fontId="15" fillId="0" borderId="0" xfId="0" applyNumberFormat="1" applyFont="1" applyAlignment="1">
      <alignment horizontal="right" vertical="top" shrinkToFi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0" fillId="0" borderId="0" xfId="0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16" xfId="0" applyFont="1" applyFill="1" applyBorder="1" applyAlignment="1">
      <alignment horizontal="center" vertical="center"/>
    </xf>
    <xf numFmtId="170" fontId="18" fillId="13" borderId="0" xfId="1" applyNumberFormat="1" applyFont="1" applyFill="1" applyBorder="1" applyAlignment="1">
      <alignment horizontal="center" vertical="center"/>
    </xf>
    <xf numFmtId="170" fontId="18" fillId="13" borderId="7" xfId="1" applyNumberFormat="1" applyFont="1" applyFill="1" applyBorder="1" applyAlignment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70" fontId="17" fillId="0" borderId="0" xfId="1" applyNumberFormat="1" applyFont="1" applyFill="1" applyBorder="1" applyAlignment="1">
      <alignment horizontal="center" vertical="center"/>
    </xf>
    <xf numFmtId="170" fontId="17" fillId="0" borderId="7" xfId="1" applyNumberFormat="1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1" fontId="21" fillId="13" borderId="0" xfId="0" applyNumberFormat="1" applyFont="1" applyFill="1" applyBorder="1" applyAlignment="1">
      <alignment horizontal="center" vertical="center"/>
    </xf>
    <xf numFmtId="170" fontId="22" fillId="13" borderId="0" xfId="1" applyNumberFormat="1" applyFont="1" applyFill="1" applyBorder="1" applyAlignment="1">
      <alignment horizontal="center" vertical="center"/>
    </xf>
    <xf numFmtId="170" fontId="22" fillId="13" borderId="7" xfId="1" applyNumberFormat="1" applyFont="1" applyFill="1" applyBorder="1" applyAlignment="1">
      <alignment horizontal="center" vertical="center"/>
    </xf>
    <xf numFmtId="1" fontId="21" fillId="13" borderId="16" xfId="0" applyNumberFormat="1" applyFont="1" applyFill="1" applyBorder="1" applyAlignment="1">
      <alignment horizontal="center" vertical="center"/>
    </xf>
    <xf numFmtId="1" fontId="22" fillId="13" borderId="0" xfId="0" applyNumberFormat="1" applyFont="1" applyFill="1" applyBorder="1" applyAlignment="1">
      <alignment horizontal="center" vertical="center"/>
    </xf>
    <xf numFmtId="1" fontId="22" fillId="13" borderId="16" xfId="0" applyNumberFormat="1" applyFont="1" applyFill="1" applyBorder="1" applyAlignment="1">
      <alignment horizontal="center" vertical="center"/>
    </xf>
    <xf numFmtId="170" fontId="22" fillId="13" borderId="16" xfId="1" applyNumberFormat="1" applyFont="1" applyFill="1" applyBorder="1" applyAlignment="1">
      <alignment horizontal="center" vertical="center"/>
    </xf>
    <xf numFmtId="170" fontId="17" fillId="13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23" fillId="14" borderId="10" xfId="0" applyFont="1" applyFill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 shrinkToFit="1"/>
    </xf>
    <xf numFmtId="2" fontId="24" fillId="0" borderId="7" xfId="0" applyNumberFormat="1" applyFont="1" applyBorder="1" applyAlignment="1">
      <alignment horizontal="center" vertical="center" shrinkToFit="1"/>
    </xf>
    <xf numFmtId="2" fontId="24" fillId="0" borderId="16" xfId="0" applyNumberFormat="1" applyFont="1" applyBorder="1" applyAlignment="1">
      <alignment horizontal="center" vertical="center" shrinkToFit="1"/>
    </xf>
    <xf numFmtId="1" fontId="24" fillId="0" borderId="0" xfId="0" applyNumberFormat="1" applyFont="1" applyBorder="1" applyAlignment="1">
      <alignment horizontal="center" vertical="center" shrinkToFit="1"/>
    </xf>
    <xf numFmtId="1" fontId="24" fillId="0" borderId="7" xfId="0" applyNumberFormat="1" applyFont="1" applyBorder="1" applyAlignment="1">
      <alignment horizontal="center" vertical="center" shrinkToFit="1"/>
    </xf>
    <xf numFmtId="1" fontId="24" fillId="0" borderId="16" xfId="0" applyNumberFormat="1" applyFont="1" applyBorder="1" applyAlignment="1">
      <alignment horizontal="center" vertical="center" shrinkToFit="1"/>
    </xf>
    <xf numFmtId="0" fontId="25" fillId="13" borderId="7" xfId="0" applyFont="1" applyFill="1" applyBorder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2" fontId="24" fillId="0" borderId="17" xfId="0" applyNumberFormat="1" applyFont="1" applyBorder="1" applyAlignment="1">
      <alignment horizontal="center" vertical="center" shrinkToFit="1"/>
    </xf>
    <xf numFmtId="2" fontId="24" fillId="0" borderId="8" xfId="0" applyNumberFormat="1" applyFont="1" applyBorder="1" applyAlignment="1">
      <alignment horizontal="center" vertical="center" shrinkToFit="1"/>
    </xf>
    <xf numFmtId="2" fontId="24" fillId="0" borderId="9" xfId="0" applyNumberFormat="1" applyFont="1" applyBorder="1" applyAlignment="1">
      <alignment horizontal="center" vertical="center" shrinkToFit="1"/>
    </xf>
    <xf numFmtId="1" fontId="24" fillId="0" borderId="0" xfId="2" applyNumberFormat="1" applyFont="1" applyFill="1" applyBorder="1" applyAlignment="1">
      <alignment horizontal="center" vertical="center" shrinkToFit="1"/>
    </xf>
    <xf numFmtId="1" fontId="24" fillId="0" borderId="7" xfId="2" applyNumberFormat="1" applyFont="1" applyFill="1" applyBorder="1" applyAlignment="1">
      <alignment horizontal="center" vertical="center" shrinkToFit="1"/>
    </xf>
    <xf numFmtId="1" fontId="24" fillId="0" borderId="16" xfId="2" applyNumberFormat="1" applyFont="1" applyFill="1" applyBorder="1" applyAlignment="1">
      <alignment horizontal="center" vertical="center" shrinkToFit="1"/>
    </xf>
    <xf numFmtId="2" fontId="24" fillId="0" borderId="0" xfId="2" applyNumberFormat="1" applyFont="1" applyFill="1" applyBorder="1" applyAlignment="1">
      <alignment horizontal="center" vertical="center" shrinkToFit="1"/>
    </xf>
    <xf numFmtId="2" fontId="24" fillId="0" borderId="7" xfId="2" applyNumberFormat="1" applyFont="1" applyFill="1" applyBorder="1" applyAlignment="1">
      <alignment horizontal="center" vertical="center" shrinkToFit="1"/>
    </xf>
    <xf numFmtId="2" fontId="24" fillId="0" borderId="16" xfId="2" applyNumberFormat="1" applyFont="1" applyFill="1" applyBorder="1" applyAlignment="1">
      <alignment horizontal="center" vertical="center" shrinkToFit="1"/>
    </xf>
    <xf numFmtId="2" fontId="24" fillId="0" borderId="11" xfId="2" applyNumberFormat="1" applyFont="1" applyFill="1" applyBorder="1" applyAlignment="1">
      <alignment horizontal="center" vertical="center" shrinkToFit="1"/>
    </xf>
    <xf numFmtId="2" fontId="24" fillId="0" borderId="14" xfId="2" applyNumberFormat="1" applyFont="1" applyFill="1" applyBorder="1" applyAlignment="1">
      <alignment horizontal="center" vertical="center" shrinkToFit="1"/>
    </xf>
    <xf numFmtId="2" fontId="24" fillId="0" borderId="18" xfId="2" applyNumberFormat="1" applyFont="1" applyFill="1" applyBorder="1" applyAlignment="1">
      <alignment horizontal="center" vertical="center" shrinkToFit="1"/>
    </xf>
    <xf numFmtId="1" fontId="26" fillId="0" borderId="0" xfId="2" applyNumberFormat="1" applyFont="1" applyFill="1" applyBorder="1" applyAlignment="1">
      <alignment horizontal="center" vertical="center" shrinkToFit="1"/>
    </xf>
    <xf numFmtId="1" fontId="26" fillId="0" borderId="7" xfId="2" applyNumberFormat="1" applyFont="1" applyFill="1" applyBorder="1" applyAlignment="1">
      <alignment horizontal="center" vertical="center" shrinkToFit="1"/>
    </xf>
    <xf numFmtId="1" fontId="26" fillId="0" borderId="16" xfId="0" applyNumberFormat="1" applyFont="1" applyBorder="1" applyAlignment="1">
      <alignment horizontal="center" vertical="center" shrinkToFit="1"/>
    </xf>
    <xf numFmtId="1" fontId="26" fillId="0" borderId="0" xfId="0" applyNumberFormat="1" applyFont="1" applyBorder="1" applyAlignment="1">
      <alignment horizontal="center" vertical="center" shrinkToFit="1"/>
    </xf>
    <xf numFmtId="1" fontId="26" fillId="0" borderId="7" xfId="0" applyNumberFormat="1" applyFont="1" applyBorder="1" applyAlignment="1">
      <alignment horizontal="center" vertical="center" shrinkToFit="1"/>
    </xf>
    <xf numFmtId="1" fontId="26" fillId="0" borderId="16" xfId="2" applyNumberFormat="1" applyFont="1" applyFill="1" applyBorder="1" applyAlignment="1">
      <alignment horizontal="center" vertical="center" shrinkToFit="1"/>
    </xf>
    <xf numFmtId="0" fontId="27" fillId="13" borderId="7" xfId="0" applyFont="1" applyFill="1" applyBorder="1" applyAlignment="1">
      <alignment horizontal="center" vertical="center"/>
    </xf>
    <xf numFmtId="1" fontId="24" fillId="13" borderId="0" xfId="3" applyNumberFormat="1" applyFont="1" applyFill="1" applyBorder="1" applyAlignment="1">
      <alignment horizontal="center" vertical="center" shrinkToFit="1"/>
    </xf>
    <xf numFmtId="1" fontId="24" fillId="13" borderId="7" xfId="3" applyNumberFormat="1" applyFont="1" applyFill="1" applyBorder="1" applyAlignment="1">
      <alignment horizontal="center" vertical="center" shrinkToFit="1"/>
    </xf>
    <xf numFmtId="1" fontId="24" fillId="13" borderId="16" xfId="3" applyNumberFormat="1" applyFont="1" applyFill="1" applyBorder="1" applyAlignment="1">
      <alignment horizontal="center" vertical="center" shrinkToFit="1"/>
    </xf>
    <xf numFmtId="0" fontId="21" fillId="13" borderId="7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1" fontId="28" fillId="0" borderId="0" xfId="3" applyNumberFormat="1" applyFont="1" applyFill="1" applyBorder="1" applyAlignment="1">
      <alignment horizontal="center" vertical="center" shrinkToFit="1"/>
    </xf>
    <xf numFmtId="1" fontId="24" fillId="0" borderId="0" xfId="3" applyNumberFormat="1" applyFont="1" applyFill="1" applyBorder="1" applyAlignment="1">
      <alignment horizontal="center" vertical="center" shrinkToFit="1"/>
    </xf>
    <xf numFmtId="1" fontId="24" fillId="0" borderId="7" xfId="3" applyNumberFormat="1" applyFont="1" applyFill="1" applyBorder="1" applyAlignment="1">
      <alignment horizontal="center" vertical="center" shrinkToFit="1"/>
    </xf>
    <xf numFmtId="1" fontId="24" fillId="0" borderId="16" xfId="3" applyNumberFormat="1" applyFont="1" applyFill="1" applyBorder="1" applyAlignment="1">
      <alignment horizontal="center" vertical="center" shrinkToFit="1"/>
    </xf>
    <xf numFmtId="1" fontId="28" fillId="0" borderId="16" xfId="3" applyNumberFormat="1" applyFont="1" applyFill="1" applyBorder="1" applyAlignment="1">
      <alignment horizontal="center" vertical="center" shrinkToFit="1"/>
    </xf>
    <xf numFmtId="2" fontId="24" fillId="0" borderId="0" xfId="3" applyNumberFormat="1" applyFont="1" applyFill="1" applyBorder="1" applyAlignment="1">
      <alignment horizontal="center" vertical="center" shrinkToFit="1"/>
    </xf>
    <xf numFmtId="2" fontId="24" fillId="0" borderId="7" xfId="3" applyNumberFormat="1" applyFont="1" applyFill="1" applyBorder="1" applyAlignment="1">
      <alignment horizontal="center" vertical="center" shrinkToFit="1"/>
    </xf>
    <xf numFmtId="2" fontId="24" fillId="0" borderId="16" xfId="3" applyNumberFormat="1" applyFont="1" applyFill="1" applyBorder="1" applyAlignment="1">
      <alignment horizontal="center" vertical="center" shrinkToFit="1"/>
    </xf>
    <xf numFmtId="2" fontId="24" fillId="0" borderId="11" xfId="3" applyNumberFormat="1" applyFont="1" applyFill="1" applyBorder="1" applyAlignment="1">
      <alignment horizontal="center" vertical="center" shrinkToFit="1"/>
    </xf>
    <xf numFmtId="2" fontId="24" fillId="0" borderId="14" xfId="3" applyNumberFormat="1" applyFont="1" applyFill="1" applyBorder="1" applyAlignment="1">
      <alignment horizontal="center" vertical="center" shrinkToFit="1"/>
    </xf>
    <xf numFmtId="2" fontId="24" fillId="0" borderId="18" xfId="3" applyNumberFormat="1" applyFont="1" applyFill="1" applyBorder="1" applyAlignment="1">
      <alignment horizontal="center" vertical="center" shrinkToFit="1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171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/>
    <xf numFmtId="2" fontId="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70" fontId="29" fillId="13" borderId="0" xfId="1" applyNumberFormat="1" applyFont="1" applyFill="1" applyBorder="1" applyAlignment="1">
      <alignment horizontal="center" vertical="center"/>
    </xf>
    <xf numFmtId="170" fontId="30" fillId="13" borderId="0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 shrinkToFit="1"/>
    </xf>
    <xf numFmtId="0" fontId="32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70" fontId="18" fillId="13" borderId="1" xfId="1" applyNumberFormat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" fontId="26" fillId="0" borderId="1" xfId="2" applyNumberFormat="1" applyFont="1" applyFill="1" applyBorder="1" applyAlignment="1">
      <alignment horizontal="center" vertical="center" shrinkToFit="1"/>
    </xf>
    <xf numFmtId="0" fontId="31" fillId="2" borderId="1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1" fontId="24" fillId="13" borderId="1" xfId="3" applyNumberFormat="1" applyFont="1" applyFill="1" applyBorder="1" applyAlignment="1">
      <alignment horizontal="center" vertical="center" shrinkToFit="1"/>
    </xf>
    <xf numFmtId="1" fontId="21" fillId="13" borderId="1" xfId="0" applyNumberFormat="1" applyFont="1" applyFill="1" applyBorder="1" applyAlignment="1">
      <alignment horizontal="center" vertical="center"/>
    </xf>
    <xf numFmtId="170" fontId="22" fillId="13" borderId="1" xfId="1" applyNumberFormat="1" applyFont="1" applyFill="1" applyBorder="1" applyAlignment="1">
      <alignment horizontal="center" vertical="center"/>
    </xf>
    <xf numFmtId="1" fontId="22" fillId="13" borderId="1" xfId="0" applyNumberFormat="1" applyFont="1" applyFill="1" applyBorder="1" applyAlignment="1">
      <alignment horizontal="center" vertical="center"/>
    </xf>
    <xf numFmtId="170" fontId="17" fillId="13" borderId="1" xfId="1" applyNumberFormat="1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2" fontId="24" fillId="0" borderId="1" xfId="3" applyNumberFormat="1" applyFont="1" applyFill="1" applyBorder="1" applyAlignment="1">
      <alignment horizontal="center" vertical="center" shrinkToFit="1"/>
    </xf>
    <xf numFmtId="0" fontId="31" fillId="14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/>
    <xf numFmtId="0" fontId="0" fillId="0" borderId="0" xfId="0" applyNumberFormat="1"/>
    <xf numFmtId="0" fontId="4" fillId="0" borderId="0" xfId="0" applyNumberFormat="1" applyFont="1" applyAlignment="1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0" fillId="0" borderId="0" xfId="0"/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left" vertical="top"/>
    </xf>
    <xf numFmtId="0" fontId="3" fillId="0" borderId="0" xfId="0" applyFont="1"/>
    <xf numFmtId="173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right" vertical="top" shrinkToFit="1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/>
    <xf numFmtId="2" fontId="24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0" fontId="0" fillId="0" borderId="0" xfId="0"/>
    <xf numFmtId="0" fontId="37" fillId="0" borderId="25" xfId="4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4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15" borderId="1" xfId="10" applyFont="1" applyFill="1" applyBorder="1" applyAlignment="1">
      <alignment horizontal="center" vertical="center"/>
    </xf>
    <xf numFmtId="0" fontId="8" fillId="19" borderId="1" xfId="9" applyFont="1" applyFill="1" applyBorder="1" applyAlignment="1">
      <alignment horizontal="center" vertical="center"/>
    </xf>
    <xf numFmtId="0" fontId="37" fillId="0" borderId="25" xfId="4" applyBorder="1" applyAlignment="1">
      <alignment horizontal="center"/>
    </xf>
    <xf numFmtId="0" fontId="8" fillId="2" borderId="26" xfId="8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wrapText="1"/>
    </xf>
    <xf numFmtId="0" fontId="4" fillId="0" borderId="37" xfId="0" applyFont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0" fontId="46" fillId="0" borderId="21" xfId="6" applyFont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0" xfId="0" applyNumberFormat="1" applyFont="1" applyBorder="1"/>
    <xf numFmtId="0" fontId="3" fillId="0" borderId="31" xfId="0" applyFont="1" applyBorder="1" applyAlignment="1">
      <alignment horizontal="center"/>
    </xf>
    <xf numFmtId="0" fontId="37" fillId="0" borderId="1" xfId="4" applyBorder="1" applyAlignment="1">
      <alignment horizontal="center"/>
    </xf>
    <xf numFmtId="0" fontId="37" fillId="0" borderId="26" xfId="4" applyBorder="1" applyAlignment="1">
      <alignment horizontal="center"/>
    </xf>
    <xf numFmtId="0" fontId="42" fillId="0" borderId="1" xfId="5" applyFont="1" applyBorder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/>
    </xf>
    <xf numFmtId="0" fontId="42" fillId="0" borderId="0" xfId="5" applyFont="1" applyAlignment="1">
      <alignment vertical="center"/>
    </xf>
    <xf numFmtId="171" fontId="39" fillId="0" borderId="1" xfId="6" applyNumberFormat="1" applyBorder="1" applyAlignment="1">
      <alignment horizontal="center" vertical="center"/>
    </xf>
    <xf numFmtId="0" fontId="0" fillId="0" borderId="22" xfId="0" applyFont="1" applyBorder="1"/>
    <xf numFmtId="171" fontId="39" fillId="0" borderId="25" xfId="6" applyNumberFormat="1" applyBorder="1" applyAlignment="1">
      <alignment horizontal="center" vertical="center"/>
    </xf>
    <xf numFmtId="0" fontId="0" fillId="0" borderId="25" xfId="0" applyFont="1" applyBorder="1"/>
    <xf numFmtId="171" fontId="0" fillId="0" borderId="26" xfId="0" applyNumberFormat="1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applyBorder="1"/>
    <xf numFmtId="171" fontId="4" fillId="0" borderId="28" xfId="0" applyNumberFormat="1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7" fillId="0" borderId="22" xfId="0" applyFon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0" borderId="25" xfId="0" applyFont="1" applyBorder="1"/>
    <xf numFmtId="0" fontId="7" fillId="0" borderId="26" xfId="0" applyFont="1" applyBorder="1" applyAlignment="1">
      <alignment horizontal="center"/>
    </xf>
    <xf numFmtId="0" fontId="6" fillId="0" borderId="26" xfId="0" applyFont="1" applyBorder="1"/>
    <xf numFmtId="0" fontId="6" fillId="0" borderId="27" xfId="0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37" fontId="6" fillId="0" borderId="28" xfId="0" applyNumberFormat="1" applyFont="1" applyBorder="1"/>
    <xf numFmtId="165" fontId="6" fillId="0" borderId="28" xfId="0" applyNumberFormat="1" applyFont="1" applyBorder="1"/>
    <xf numFmtId="0" fontId="47" fillId="0" borderId="1" xfId="7" applyFont="1" applyBorder="1"/>
    <xf numFmtId="0" fontId="47" fillId="0" borderId="28" xfId="7" applyFont="1" applyBorder="1"/>
    <xf numFmtId="164" fontId="6" fillId="0" borderId="28" xfId="0" applyNumberFormat="1" applyFont="1" applyBorder="1"/>
    <xf numFmtId="0" fontId="48" fillId="0" borderId="0" xfId="0" applyFont="1" applyAlignment="1">
      <alignment horizontal="left" vertical="top" wrapText="1"/>
    </xf>
    <xf numFmtId="0" fontId="48" fillId="0" borderId="0" xfId="0" applyFont="1" applyAlignment="1">
      <alignment horizontal="left" vertical="top" wrapText="1" indent="1"/>
    </xf>
    <xf numFmtId="0" fontId="48" fillId="0" borderId="0" xfId="0" applyFont="1" applyAlignment="1">
      <alignment horizontal="left" vertical="top" wrapText="1" indent="2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9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22" xfId="0" applyFont="1" applyBorder="1"/>
    <xf numFmtId="0" fontId="4" fillId="0" borderId="25" xfId="0" applyFont="1" applyBorder="1"/>
    <xf numFmtId="0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/>
    <xf numFmtId="0" fontId="3" fillId="0" borderId="28" xfId="0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29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48" fillId="0" borderId="0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33" fillId="0" borderId="28" xfId="0" applyFont="1" applyBorder="1" applyAlignment="1">
      <alignment horizontal="center" wrapText="1"/>
    </xf>
    <xf numFmtId="0" fontId="47" fillId="0" borderId="25" xfId="7" applyFont="1" applyBorder="1" applyAlignment="1">
      <alignment horizontal="center"/>
    </xf>
    <xf numFmtId="0" fontId="47" fillId="0" borderId="1" xfId="7" applyFont="1" applyBorder="1" applyAlignment="1">
      <alignment horizontal="center"/>
    </xf>
    <xf numFmtId="0" fontId="47" fillId="15" borderId="26" xfId="7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74" fontId="0" fillId="0" borderId="0" xfId="0" applyNumberFormat="1"/>
    <xf numFmtId="0" fontId="5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5" fontId="52" fillId="0" borderId="0" xfId="0" applyNumberFormat="1" applyFont="1" applyAlignment="1">
      <alignment vertical="top" shrinkToFit="1"/>
    </xf>
    <xf numFmtId="176" fontId="52" fillId="0" borderId="0" xfId="0" applyNumberFormat="1" applyFont="1" applyAlignment="1">
      <alignment vertical="top" shrinkToFit="1"/>
    </xf>
    <xf numFmtId="175" fontId="52" fillId="0" borderId="0" xfId="0" applyNumberFormat="1" applyFont="1" applyAlignment="1">
      <alignment vertical="center" shrinkToFit="1"/>
    </xf>
    <xf numFmtId="0" fontId="51" fillId="0" borderId="0" xfId="0" applyFont="1" applyAlignment="1">
      <alignment vertical="center" wrapText="1"/>
    </xf>
    <xf numFmtId="0" fontId="0" fillId="0" borderId="0" xfId="0"/>
    <xf numFmtId="174" fontId="4" fillId="0" borderId="1" xfId="0" applyNumberFormat="1" applyFont="1" applyBorder="1" applyAlignment="1">
      <alignment horizontal="center" vertical="center"/>
    </xf>
    <xf numFmtId="0" fontId="54" fillId="0" borderId="30" xfId="4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4" fontId="0" fillId="0" borderId="0" xfId="0" applyNumberFormat="1" applyBorder="1" applyAlignment="1">
      <alignment horizontal="center" vertical="center"/>
    </xf>
    <xf numFmtId="174" fontId="0" fillId="0" borderId="0" xfId="0" applyNumberFormat="1" applyFont="1" applyBorder="1" applyAlignment="1">
      <alignment horizontal="center" vertical="center"/>
    </xf>
    <xf numFmtId="175" fontId="55" fillId="0" borderId="0" xfId="0" applyNumberFormat="1" applyFont="1" applyAlignment="1">
      <alignment vertical="center" shrinkToFit="1"/>
    </xf>
    <xf numFmtId="175" fontId="55" fillId="0" borderId="0" xfId="0" applyNumberFormat="1" applyFont="1" applyAlignment="1">
      <alignment vertical="top" shrinkToFit="1"/>
    </xf>
    <xf numFmtId="174" fontId="3" fillId="0" borderId="1" xfId="0" applyNumberFormat="1" applyFont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4" borderId="23" xfId="5" applyFont="1" applyFill="1" applyBorder="1" applyAlignment="1">
      <alignment horizontal="center" vertical="center"/>
    </xf>
    <xf numFmtId="0" fontId="50" fillId="20" borderId="23" xfId="5" applyFont="1" applyFill="1" applyBorder="1" applyAlignment="1">
      <alignment horizontal="center" vertical="center"/>
    </xf>
    <xf numFmtId="0" fontId="50" fillId="5" borderId="23" xfId="5" applyFont="1" applyFill="1" applyBorder="1" applyAlignment="1">
      <alignment horizontal="center" vertical="center"/>
    </xf>
    <xf numFmtId="0" fontId="50" fillId="6" borderId="23" xfId="5" applyFont="1" applyFill="1" applyBorder="1" applyAlignment="1">
      <alignment horizontal="center"/>
    </xf>
    <xf numFmtId="0" fontId="50" fillId="6" borderId="24" xfId="5" applyFont="1" applyFill="1" applyBorder="1" applyAlignment="1">
      <alignment horizontal="center"/>
    </xf>
    <xf numFmtId="0" fontId="44" fillId="5" borderId="23" xfId="5" applyFont="1" applyFill="1" applyBorder="1" applyAlignment="1">
      <alignment horizontal="center" vertical="center"/>
    </xf>
    <xf numFmtId="0" fontId="44" fillId="5" borderId="24" xfId="5" applyFont="1" applyFill="1" applyBorder="1" applyAlignment="1">
      <alignment horizontal="center" vertical="center"/>
    </xf>
    <xf numFmtId="0" fontId="44" fillId="20" borderId="23" xfId="5" applyFont="1" applyFill="1" applyBorder="1" applyAlignment="1">
      <alignment horizontal="center" vertical="center"/>
    </xf>
    <xf numFmtId="0" fontId="44" fillId="20" borderId="24" xfId="5" applyFont="1" applyFill="1" applyBorder="1" applyAlignment="1">
      <alignment horizontal="center" vertical="center"/>
    </xf>
    <xf numFmtId="0" fontId="42" fillId="0" borderId="23" xfId="5" applyFont="1" applyBorder="1" applyAlignment="1">
      <alignment horizontal="center" vertical="center"/>
    </xf>
    <xf numFmtId="0" fontId="42" fillId="0" borderId="24" xfId="5" applyFont="1" applyBorder="1" applyAlignment="1">
      <alignment horizontal="center" vertical="center"/>
    </xf>
    <xf numFmtId="0" fontId="43" fillId="3" borderId="5" xfId="0" applyFont="1" applyFill="1" applyBorder="1" applyAlignment="1">
      <alignment horizontal="center" vertical="center"/>
    </xf>
    <xf numFmtId="0" fontId="43" fillId="3" borderId="35" xfId="0" applyFont="1" applyFill="1" applyBorder="1" applyAlignment="1">
      <alignment horizontal="center" vertical="center"/>
    </xf>
    <xf numFmtId="0" fontId="44" fillId="4" borderId="23" xfId="5" applyFont="1" applyFill="1" applyBorder="1" applyAlignment="1">
      <alignment horizontal="center" vertical="center"/>
    </xf>
    <xf numFmtId="0" fontId="44" fillId="4" borderId="24" xfId="5" applyFont="1" applyFill="1" applyBorder="1" applyAlignment="1">
      <alignment horizontal="center" vertical="center"/>
    </xf>
    <xf numFmtId="0" fontId="50" fillId="3" borderId="40" xfId="0" applyFont="1" applyFill="1" applyBorder="1" applyAlignment="1">
      <alignment horizontal="center" vertical="center"/>
    </xf>
    <xf numFmtId="0" fontId="50" fillId="3" borderId="41" xfId="0" applyFont="1" applyFill="1" applyBorder="1" applyAlignment="1">
      <alignment horizontal="center" vertical="center"/>
    </xf>
    <xf numFmtId="0" fontId="53" fillId="0" borderId="32" xfId="5" applyFont="1" applyBorder="1" applyAlignment="1">
      <alignment horizontal="center" vertical="center"/>
    </xf>
    <xf numFmtId="0" fontId="53" fillId="0" borderId="34" xfId="5" applyFont="1" applyBorder="1" applyAlignment="1">
      <alignment horizontal="center" vertical="center"/>
    </xf>
    <xf numFmtId="0" fontId="45" fillId="0" borderId="38" xfId="5" applyFont="1" applyBorder="1" applyAlignment="1">
      <alignment horizontal="center"/>
    </xf>
    <xf numFmtId="0" fontId="45" fillId="0" borderId="5" xfId="5" applyFont="1" applyBorder="1" applyAlignment="1">
      <alignment horizontal="center"/>
    </xf>
    <xf numFmtId="0" fontId="45" fillId="0" borderId="35" xfId="5" applyFont="1" applyBorder="1" applyAlignment="1">
      <alignment horizontal="center"/>
    </xf>
    <xf numFmtId="0" fontId="46" fillId="0" borderId="21" xfId="6" applyFont="1" applyAlignment="1">
      <alignment horizontal="center"/>
    </xf>
    <xf numFmtId="0" fontId="46" fillId="0" borderId="21" xfId="6" applyFont="1" applyAlignment="1">
      <alignment horizontal="center" vertical="center"/>
    </xf>
    <xf numFmtId="0" fontId="45" fillId="0" borderId="21" xfId="5" applyFont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71" fontId="39" fillId="0" borderId="1" xfId="6" applyNumberFormat="1" applyBorder="1" applyAlignment="1">
      <alignment horizontal="center" vertical="center"/>
    </xf>
    <xf numFmtId="171" fontId="39" fillId="0" borderId="26" xfId="6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5" fillId="0" borderId="32" xfId="5" applyFont="1" applyBorder="1" applyAlignment="1">
      <alignment horizontal="center"/>
    </xf>
    <xf numFmtId="0" fontId="45" fillId="0" borderId="33" xfId="5" applyFont="1" applyBorder="1" applyAlignment="1">
      <alignment horizontal="center"/>
    </xf>
    <xf numFmtId="0" fontId="45" fillId="0" borderId="34" xfId="5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0" borderId="0" xfId="0"/>
    <xf numFmtId="1" fontId="0" fillId="0" borderId="0" xfId="0" applyNumberFormat="1"/>
    <xf numFmtId="0" fontId="56" fillId="0" borderId="0" xfId="0" applyFont="1" applyAlignment="1">
      <alignment vertical="top" wrapText="1"/>
    </xf>
    <xf numFmtId="174" fontId="7" fillId="0" borderId="0" xfId="0" applyNumberFormat="1" applyFont="1" applyBorder="1" applyAlignment="1">
      <alignment horizontal="center" vertical="center"/>
    </xf>
    <xf numFmtId="174" fontId="56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top" wrapText="1" indent="1"/>
    </xf>
    <xf numFmtId="176" fontId="52" fillId="0" borderId="0" xfId="0" applyNumberFormat="1" applyFont="1" applyAlignment="1">
      <alignment vertical="center" shrinkToFit="1"/>
    </xf>
    <xf numFmtId="174" fontId="3" fillId="0" borderId="26" xfId="0" applyNumberFormat="1" applyFont="1" applyBorder="1" applyAlignment="1">
      <alignment horizontal="center" vertical="center"/>
    </xf>
    <xf numFmtId="0" fontId="58" fillId="0" borderId="25" xfId="0" applyFont="1" applyBorder="1" applyAlignment="1">
      <alignment horizontal="left" vertical="center" wrapText="1"/>
    </xf>
    <xf numFmtId="174" fontId="59" fillId="0" borderId="26" xfId="0" applyNumberFormat="1" applyFont="1" applyBorder="1" applyAlignment="1">
      <alignment horizontal="center" vertical="center"/>
    </xf>
    <xf numFmtId="177" fontId="59" fillId="0" borderId="26" xfId="0" applyNumberFormat="1" applyFont="1" applyBorder="1" applyAlignment="1">
      <alignment horizontal="center" vertical="center"/>
    </xf>
    <xf numFmtId="0" fontId="59" fillId="0" borderId="25" xfId="0" applyFont="1" applyBorder="1" applyAlignment="1">
      <alignment horizontal="left" vertical="center" wrapText="1"/>
    </xf>
    <xf numFmtId="0" fontId="58" fillId="0" borderId="25" xfId="0" quotePrefix="1" applyFont="1" applyBorder="1" applyAlignment="1">
      <alignment horizontal="left" vertical="center" wrapText="1"/>
    </xf>
    <xf numFmtId="174" fontId="59" fillId="0" borderId="26" xfId="0" applyNumberFormat="1" applyFont="1" applyBorder="1" applyAlignment="1">
      <alignment horizontal="center" vertical="center" wrapText="1"/>
    </xf>
    <xf numFmtId="0" fontId="58" fillId="0" borderId="25" xfId="0" quotePrefix="1" applyFont="1" applyBorder="1" applyAlignment="1">
      <alignment horizontal="left" vertical="center"/>
    </xf>
    <xf numFmtId="174" fontId="62" fillId="0" borderId="26" xfId="0" applyNumberFormat="1" applyFont="1" applyBorder="1" applyAlignment="1">
      <alignment horizontal="center" vertical="center"/>
    </xf>
    <xf numFmtId="0" fontId="60" fillId="0" borderId="25" xfId="0" quotePrefix="1" applyFont="1" applyBorder="1" applyAlignment="1">
      <alignment horizontal="left" vertical="center" wrapText="1"/>
    </xf>
    <xf numFmtId="177" fontId="62" fillId="0" borderId="26" xfId="0" applyNumberFormat="1" applyFont="1" applyBorder="1" applyAlignment="1">
      <alignment horizontal="center" vertical="center"/>
    </xf>
    <xf numFmtId="0" fontId="61" fillId="0" borderId="25" xfId="0" quotePrefix="1" applyFont="1" applyBorder="1" applyAlignment="1">
      <alignment horizontal="left" vertical="center" wrapText="1"/>
    </xf>
    <xf numFmtId="0" fontId="58" fillId="0" borderId="27" xfId="0" quotePrefix="1" applyFont="1" applyBorder="1" applyAlignment="1">
      <alignment horizontal="left" vertical="center" wrapText="1"/>
    </xf>
    <xf numFmtId="177" fontId="59" fillId="0" borderId="29" xfId="0" applyNumberFormat="1" applyFont="1" applyBorder="1" applyAlignment="1">
      <alignment horizontal="center" vertical="center"/>
    </xf>
    <xf numFmtId="0" fontId="54" fillId="0" borderId="12" xfId="4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54" fillId="0" borderId="38" xfId="4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7" fillId="0" borderId="47" xfId="11" applyFont="1" applyBorder="1" applyAlignment="1">
      <alignment horizontal="left" vertical="center"/>
    </xf>
    <xf numFmtId="0" fontId="54" fillId="0" borderId="40" xfId="4" applyFont="1" applyBorder="1" applyAlignment="1">
      <alignment horizontal="center" vertical="center"/>
    </xf>
    <xf numFmtId="174" fontId="3" fillId="0" borderId="41" xfId="0" applyNumberFormat="1" applyFont="1" applyBorder="1" applyAlignment="1">
      <alignment horizontal="center" vertical="center"/>
    </xf>
    <xf numFmtId="0" fontId="47" fillId="0" borderId="48" xfId="11" applyFont="1" applyBorder="1" applyAlignment="1">
      <alignment horizontal="left" vertical="center"/>
    </xf>
    <xf numFmtId="174" fontId="3" fillId="0" borderId="24" xfId="0" applyNumberFormat="1" applyFont="1" applyBorder="1" applyAlignment="1">
      <alignment horizontal="center" vertical="center"/>
    </xf>
    <xf numFmtId="0" fontId="47" fillId="0" borderId="10" xfId="11" applyFont="1" applyBorder="1" applyAlignment="1">
      <alignment horizontal="left" vertical="center"/>
    </xf>
    <xf numFmtId="174" fontId="3" fillId="0" borderId="29" xfId="0" applyNumberFormat="1" applyFont="1" applyBorder="1" applyAlignment="1">
      <alignment horizontal="center" vertical="center"/>
    </xf>
    <xf numFmtId="0" fontId="43" fillId="4" borderId="40" xfId="0" applyFont="1" applyFill="1" applyBorder="1" applyAlignment="1">
      <alignment horizontal="center" vertical="center"/>
    </xf>
    <xf numFmtId="0" fontId="43" fillId="4" borderId="41" xfId="0" applyFont="1" applyFill="1" applyBorder="1" applyAlignment="1">
      <alignment horizontal="center" vertical="center"/>
    </xf>
    <xf numFmtId="175" fontId="63" fillId="0" borderId="0" xfId="0" applyNumberFormat="1" applyFont="1" applyAlignment="1">
      <alignment horizontal="right" vertical="top" indent="1" shrinkToFit="1"/>
    </xf>
    <xf numFmtId="0" fontId="64" fillId="0" borderId="32" xfId="5" applyFont="1" applyBorder="1" applyAlignment="1">
      <alignment horizontal="center" vertical="center"/>
    </xf>
    <xf numFmtId="0" fontId="64" fillId="0" borderId="34" xfId="5" applyFont="1" applyBorder="1" applyAlignment="1">
      <alignment horizontal="center" vertical="center"/>
    </xf>
    <xf numFmtId="0" fontId="54" fillId="0" borderId="45" xfId="4" applyFont="1" applyBorder="1" applyAlignment="1">
      <alignment horizontal="center" vertical="center"/>
    </xf>
    <xf numFmtId="0" fontId="65" fillId="0" borderId="43" xfId="0" applyFont="1" applyBorder="1" applyAlignment="1">
      <alignment horizontal="center"/>
    </xf>
    <xf numFmtId="174" fontId="3" fillId="0" borderId="44" xfId="0" applyNumberFormat="1" applyFont="1" applyBorder="1" applyAlignment="1">
      <alignment horizontal="center" vertical="center"/>
    </xf>
    <xf numFmtId="174" fontId="3" fillId="0" borderId="30" xfId="0" applyNumberFormat="1" applyFont="1" applyBorder="1" applyAlignment="1">
      <alignment horizontal="center" vertical="center"/>
    </xf>
    <xf numFmtId="0" fontId="50" fillId="4" borderId="40" xfId="0" applyFont="1" applyFill="1" applyBorder="1" applyAlignment="1">
      <alignment horizontal="center" vertical="center"/>
    </xf>
    <xf numFmtId="0" fontId="50" fillId="4" borderId="41" xfId="0" applyFont="1" applyFill="1" applyBorder="1" applyAlignment="1">
      <alignment horizontal="center" vertical="center"/>
    </xf>
    <xf numFmtId="0" fontId="66" fillId="0" borderId="30" xfId="4" applyFont="1" applyBorder="1" applyAlignment="1">
      <alignment horizontal="center" vertical="center"/>
    </xf>
    <xf numFmtId="175" fontId="68" fillId="0" borderId="49" xfId="0" applyNumberFormat="1" applyFont="1" applyBorder="1" applyAlignment="1">
      <alignment horizontal="right" vertical="top" indent="1" shrinkToFit="1"/>
    </xf>
    <xf numFmtId="0" fontId="69" fillId="0" borderId="0" xfId="0" applyFont="1" applyAlignment="1">
      <alignment horizontal="left" vertical="top" wrapText="1" indent="1"/>
    </xf>
    <xf numFmtId="0" fontId="70" fillId="0" borderId="0" xfId="0" applyFont="1" applyAlignment="1">
      <alignment horizontal="left" vertical="top" wrapText="1" indent="1"/>
    </xf>
    <xf numFmtId="176" fontId="63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175" fontId="63" fillId="0" borderId="11" xfId="0" applyNumberFormat="1" applyFont="1" applyBorder="1" applyAlignment="1">
      <alignment horizontal="right" vertical="top" indent="1" shrinkToFit="1"/>
    </xf>
    <xf numFmtId="176" fontId="63" fillId="0" borderId="11" xfId="0" applyNumberFormat="1" applyFont="1" applyBorder="1" applyAlignment="1">
      <alignment horizontal="right" vertical="top" indent="1" shrinkToFit="1"/>
    </xf>
    <xf numFmtId="0" fontId="0" fillId="4" borderId="0" xfId="0" applyFill="1"/>
  </cellXfs>
  <cellStyles count="13">
    <cellStyle name="60% - Accent2" xfId="8" builtinId="36"/>
    <cellStyle name="60% - Accent5" xfId="9" builtinId="48"/>
    <cellStyle name="60% - Accent6" xfId="10" builtinId="52"/>
    <cellStyle name="Heading 1" xfId="6" builtinId="16"/>
    <cellStyle name="Heading 2" xfId="4" builtinId="17"/>
    <cellStyle name="Heading 3" xfId="11" builtinId="18"/>
    <cellStyle name="Heading 4" xfId="7" builtinId="19"/>
    <cellStyle name="Normal" xfId="0" builtinId="0"/>
    <cellStyle name="Normal 2" xfId="2" xr:uid="{7F6C8A94-DEFF-4D7B-AB8C-ADEE8DAEAD5A}"/>
    <cellStyle name="Normal 3" xfId="3" xr:uid="{C6ECB934-5349-4820-8911-3B631F851465}"/>
    <cellStyle name="Percent" xfId="1" builtinId="5"/>
    <cellStyle name="Sindh Heading" xfId="12" xr:uid="{389959D3-2BA5-454F-A647-2B4CDF9CEBAF}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ak_rooms-conver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unj_rooms-conver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sindh_rooms-conver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baloc_rooms-conver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kp_rooms-conve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P10">
            <v>19659539</v>
          </cell>
          <cell r="Q10">
            <v>12787358</v>
          </cell>
        </row>
        <row r="15">
          <cell r="P15">
            <v>9070320</v>
          </cell>
          <cell r="Q15">
            <v>5232633</v>
          </cell>
        </row>
        <row r="20">
          <cell r="P20">
            <v>3186025</v>
          </cell>
          <cell r="Q20">
            <v>1817152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P10">
            <v>9785894</v>
          </cell>
          <cell r="Q10">
            <v>6402956</v>
          </cell>
        </row>
        <row r="15">
          <cell r="P15">
            <v>5395672</v>
          </cell>
          <cell r="Q15">
            <v>3208952</v>
          </cell>
        </row>
        <row r="20">
          <cell r="P20">
            <v>1818119</v>
          </cell>
          <cell r="Q20">
            <v>1020781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P10">
            <v>6629665</v>
          </cell>
          <cell r="Q10">
            <v>3762760</v>
          </cell>
        </row>
        <row r="15">
          <cell r="P15">
            <v>1454632</v>
          </cell>
          <cell r="Q15">
            <v>314593</v>
          </cell>
        </row>
        <row r="20">
          <cell r="P20">
            <v>393750</v>
          </cell>
          <cell r="Q20">
            <v>71098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P10">
            <v>1004769</v>
          </cell>
          <cell r="Q10">
            <v>773444</v>
          </cell>
        </row>
        <row r="15">
          <cell r="P15">
            <v>516257</v>
          </cell>
          <cell r="Q15">
            <v>357592</v>
          </cell>
        </row>
        <row r="20">
          <cell r="P20">
            <v>224968</v>
          </cell>
          <cell r="Q20">
            <v>149840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10">
          <cell r="P10">
            <v>1884602</v>
          </cell>
          <cell r="Q10">
            <v>1570739</v>
          </cell>
        </row>
        <row r="15">
          <cell r="P15">
            <v>1340915</v>
          </cell>
          <cell r="Q15">
            <v>1064464</v>
          </cell>
        </row>
        <row r="20">
          <cell r="P20">
            <v>575529</v>
          </cell>
          <cell r="Q20">
            <v>432684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82DB-AC39-40E7-A814-A1FAC820B1F6}">
  <dimension ref="A1:I63"/>
  <sheetViews>
    <sheetView topLeftCell="A38" workbookViewId="0">
      <selection activeCell="C64" sqref="C64"/>
    </sheetView>
  </sheetViews>
  <sheetFormatPr defaultRowHeight="14.4" x14ac:dyDescent="0.3"/>
  <cols>
    <col min="1" max="1" width="1.5546875" style="441" customWidth="1"/>
    <col min="2" max="2" width="3.44140625" bestFit="1" customWidth="1"/>
    <col min="3" max="3" width="16.6640625" bestFit="1" customWidth="1"/>
    <col min="4" max="4" width="15.44140625" bestFit="1" customWidth="1"/>
    <col min="9" max="9" width="11.33203125" bestFit="1" customWidth="1"/>
  </cols>
  <sheetData>
    <row r="1" spans="2:9" s="441" customFormat="1" ht="7.2" customHeight="1" thickBot="1" x14ac:dyDescent="0.35"/>
    <row r="2" spans="2:9" s="441" customFormat="1" ht="22.8" x14ac:dyDescent="0.4">
      <c r="B2" s="511"/>
      <c r="C2" s="554" t="s">
        <v>278</v>
      </c>
      <c r="D2" s="555"/>
      <c r="I2" s="525"/>
    </row>
    <row r="3" spans="2:9" s="441" customFormat="1" x14ac:dyDescent="0.3">
      <c r="B3" s="529" t="s">
        <v>160</v>
      </c>
      <c r="C3" s="530" t="s">
        <v>504</v>
      </c>
      <c r="D3" s="531" t="s">
        <v>503</v>
      </c>
      <c r="I3" s="524"/>
    </row>
    <row r="4" spans="2:9" s="441" customFormat="1" ht="28.2" x14ac:dyDescent="0.3">
      <c r="B4" s="472">
        <v>1</v>
      </c>
      <c r="C4" s="526" t="s">
        <v>525</v>
      </c>
      <c r="D4" s="470">
        <v>14331</v>
      </c>
      <c r="I4" s="508"/>
    </row>
    <row r="5" spans="2:9" s="441" customFormat="1" ht="28.2" x14ac:dyDescent="0.3">
      <c r="B5" s="472">
        <v>2</v>
      </c>
      <c r="C5" s="526" t="s">
        <v>510</v>
      </c>
      <c r="D5" s="470">
        <v>133707</v>
      </c>
      <c r="I5" s="508"/>
    </row>
    <row r="6" spans="2:9" s="441" customFormat="1" x14ac:dyDescent="0.3">
      <c r="B6" s="472"/>
      <c r="C6" s="526"/>
      <c r="D6" s="470"/>
      <c r="I6" s="508"/>
    </row>
    <row r="7" spans="2:9" s="441" customFormat="1" x14ac:dyDescent="0.3">
      <c r="B7" s="472" t="s">
        <v>526</v>
      </c>
      <c r="C7" s="527" t="s">
        <v>517</v>
      </c>
      <c r="D7" s="471">
        <v>1282</v>
      </c>
      <c r="I7" s="509"/>
    </row>
    <row r="8" spans="2:9" s="441" customFormat="1" x14ac:dyDescent="0.3">
      <c r="B8" s="472"/>
      <c r="C8" s="527" t="s">
        <v>516</v>
      </c>
      <c r="D8" s="471">
        <v>114841</v>
      </c>
      <c r="I8" s="510"/>
    </row>
    <row r="9" spans="2:9" s="441" customFormat="1" x14ac:dyDescent="0.3">
      <c r="B9" s="472"/>
      <c r="C9" s="527"/>
      <c r="D9" s="471"/>
      <c r="I9" s="510"/>
    </row>
    <row r="10" spans="2:9" s="441" customFormat="1" x14ac:dyDescent="0.3">
      <c r="B10" s="472" t="s">
        <v>527</v>
      </c>
      <c r="C10" s="527" t="s">
        <v>518</v>
      </c>
      <c r="D10" s="471">
        <v>5743</v>
      </c>
      <c r="I10" s="508"/>
    </row>
    <row r="11" spans="2:9" s="441" customFormat="1" x14ac:dyDescent="0.3">
      <c r="B11" s="472"/>
      <c r="C11" s="527" t="s">
        <v>516</v>
      </c>
      <c r="D11" s="471">
        <v>1077</v>
      </c>
      <c r="I11" s="510"/>
    </row>
    <row r="12" spans="2:9" s="441" customFormat="1" ht="28.2" x14ac:dyDescent="0.3">
      <c r="B12" s="472" t="s">
        <v>528</v>
      </c>
      <c r="C12" s="527" t="s">
        <v>519</v>
      </c>
      <c r="D12" s="471">
        <v>670</v>
      </c>
      <c r="I12" s="508"/>
    </row>
    <row r="13" spans="2:9" s="441" customFormat="1" x14ac:dyDescent="0.3">
      <c r="B13" s="472"/>
      <c r="C13" s="527" t="s">
        <v>516</v>
      </c>
      <c r="D13" s="471">
        <v>10726</v>
      </c>
      <c r="I13" s="510"/>
    </row>
    <row r="14" spans="2:9" s="441" customFormat="1" x14ac:dyDescent="0.3">
      <c r="B14" s="472"/>
      <c r="C14" s="527"/>
      <c r="D14" s="471"/>
      <c r="I14" s="510"/>
    </row>
    <row r="15" spans="2:9" x14ac:dyDescent="0.3">
      <c r="B15" s="472" t="s">
        <v>529</v>
      </c>
      <c r="C15" s="527" t="s">
        <v>520</v>
      </c>
      <c r="D15" s="471">
        <v>412</v>
      </c>
      <c r="I15" s="508"/>
    </row>
    <row r="16" spans="2:9" ht="14.4" customHeight="1" x14ac:dyDescent="0.3">
      <c r="B16" s="472"/>
      <c r="C16" s="527" t="s">
        <v>516</v>
      </c>
      <c r="D16" s="471">
        <v>141</v>
      </c>
      <c r="I16" s="510"/>
    </row>
    <row r="17" spans="2:9" s="441" customFormat="1" ht="14.4" customHeight="1" x14ac:dyDescent="0.3">
      <c r="B17" s="472"/>
      <c r="C17" s="527"/>
      <c r="D17" s="471"/>
      <c r="I17" s="510"/>
    </row>
    <row r="18" spans="2:9" ht="28.2" x14ac:dyDescent="0.3">
      <c r="B18" s="472" t="s">
        <v>530</v>
      </c>
      <c r="C18" s="527" t="s">
        <v>521</v>
      </c>
      <c r="D18" s="471">
        <v>5472</v>
      </c>
      <c r="I18" s="509"/>
    </row>
    <row r="19" spans="2:9" x14ac:dyDescent="0.3">
      <c r="B19" s="472"/>
      <c r="C19" s="527" t="s">
        <v>516</v>
      </c>
      <c r="D19" s="471">
        <v>6594</v>
      </c>
      <c r="I19" s="510"/>
    </row>
    <row r="20" spans="2:9" s="441" customFormat="1" x14ac:dyDescent="0.3">
      <c r="B20" s="472"/>
      <c r="C20" s="527"/>
      <c r="D20" s="471"/>
      <c r="I20" s="510"/>
    </row>
    <row r="21" spans="2:9" ht="42" x14ac:dyDescent="0.3">
      <c r="B21" s="472" t="s">
        <v>531</v>
      </c>
      <c r="C21" s="527" t="s">
        <v>522</v>
      </c>
      <c r="D21" s="471">
        <v>752</v>
      </c>
      <c r="I21" s="508"/>
    </row>
    <row r="22" spans="2:9" x14ac:dyDescent="0.3">
      <c r="B22" s="472"/>
      <c r="C22" s="527" t="s">
        <v>516</v>
      </c>
      <c r="D22" s="471">
        <v>328</v>
      </c>
      <c r="I22" s="510"/>
    </row>
    <row r="23" spans="2:9" s="441" customFormat="1" x14ac:dyDescent="0.3">
      <c r="B23" s="472"/>
      <c r="C23" s="527"/>
      <c r="D23" s="471"/>
      <c r="I23" s="510"/>
    </row>
    <row r="24" spans="2:9" x14ac:dyDescent="0.3">
      <c r="B24" s="472">
        <v>3</v>
      </c>
      <c r="C24" s="526" t="s">
        <v>511</v>
      </c>
      <c r="D24" s="470">
        <v>233261</v>
      </c>
      <c r="I24" s="508"/>
    </row>
    <row r="25" spans="2:9" x14ac:dyDescent="0.3">
      <c r="B25" s="472">
        <v>4</v>
      </c>
      <c r="C25" s="526" t="s">
        <v>512</v>
      </c>
      <c r="D25" s="470">
        <v>24930</v>
      </c>
      <c r="I25" s="508"/>
    </row>
    <row r="26" spans="2:9" ht="28.2" x14ac:dyDescent="0.3">
      <c r="B26" s="472">
        <v>5</v>
      </c>
      <c r="C26" s="526" t="s">
        <v>513</v>
      </c>
      <c r="D26" s="470">
        <v>20565</v>
      </c>
      <c r="I26" s="508"/>
    </row>
    <row r="27" spans="2:9" x14ac:dyDescent="0.3">
      <c r="B27" s="472">
        <v>6</v>
      </c>
      <c r="C27" s="526" t="s">
        <v>514</v>
      </c>
      <c r="D27" s="470">
        <v>41810</v>
      </c>
      <c r="I27" s="508"/>
    </row>
    <row r="28" spans="2:9" ht="15" thickBot="1" x14ac:dyDescent="0.35">
      <c r="B28" s="512">
        <v>7</v>
      </c>
      <c r="C28" s="528" t="s">
        <v>515</v>
      </c>
      <c r="D28" s="523">
        <v>112123</v>
      </c>
      <c r="I28" s="508"/>
    </row>
    <row r="29" spans="2:9" s="441" customFormat="1" x14ac:dyDescent="0.3">
      <c r="B29" s="425" t="s">
        <v>523</v>
      </c>
      <c r="C29" s="513"/>
      <c r="D29" s="514"/>
      <c r="I29" s="508"/>
    </row>
    <row r="30" spans="2:9" ht="15" thickBot="1" x14ac:dyDescent="0.35">
      <c r="B30" s="11"/>
      <c r="C30" s="11"/>
      <c r="D30" s="11"/>
    </row>
    <row r="31" spans="2:9" ht="22.8" x14ac:dyDescent="0.3">
      <c r="B31" s="515"/>
      <c r="C31" s="550" t="s">
        <v>281</v>
      </c>
      <c r="D31" s="550"/>
    </row>
    <row r="32" spans="2:9" x14ac:dyDescent="0.3">
      <c r="B32" s="529" t="s">
        <v>160</v>
      </c>
      <c r="C32" s="530" t="s">
        <v>504</v>
      </c>
      <c r="D32" s="531" t="s">
        <v>503</v>
      </c>
    </row>
    <row r="33" spans="2:4" x14ac:dyDescent="0.3">
      <c r="B33" s="516">
        <v>1</v>
      </c>
      <c r="C33" s="437" t="s">
        <v>498</v>
      </c>
      <c r="D33" s="517">
        <v>34</v>
      </c>
    </row>
    <row r="34" spans="2:4" x14ac:dyDescent="0.3">
      <c r="B34" s="516">
        <v>2</v>
      </c>
      <c r="C34" s="437" t="s">
        <v>499</v>
      </c>
      <c r="D34" s="517">
        <v>88</v>
      </c>
    </row>
    <row r="35" spans="2:4" x14ac:dyDescent="0.3">
      <c r="B35" s="516">
        <v>3</v>
      </c>
      <c r="C35" s="437" t="s">
        <v>500</v>
      </c>
      <c r="D35" s="517">
        <v>293</v>
      </c>
    </row>
    <row r="36" spans="2:4" x14ac:dyDescent="0.3">
      <c r="B36" s="516">
        <v>4</v>
      </c>
      <c r="C36" s="437" t="s">
        <v>501</v>
      </c>
      <c r="D36" s="517">
        <v>2461</v>
      </c>
    </row>
    <row r="37" spans="2:4" ht="15" thickBot="1" x14ac:dyDescent="0.35">
      <c r="B37" s="518">
        <v>5</v>
      </c>
      <c r="C37" s="519" t="s">
        <v>502</v>
      </c>
      <c r="D37" s="520">
        <v>23</v>
      </c>
    </row>
    <row r="38" spans="2:4" ht="15" thickBot="1" x14ac:dyDescent="0.35">
      <c r="B38" s="11"/>
      <c r="C38" s="11"/>
      <c r="D38" s="11"/>
    </row>
    <row r="39" spans="2:4" ht="15" customHeight="1" x14ac:dyDescent="0.3">
      <c r="B39" s="515"/>
      <c r="C39" s="551" t="s">
        <v>284</v>
      </c>
      <c r="D39" s="551"/>
    </row>
    <row r="40" spans="2:4" ht="15" customHeight="1" x14ac:dyDescent="0.3">
      <c r="B40" s="529" t="s">
        <v>160</v>
      </c>
      <c r="C40" s="530" t="s">
        <v>504</v>
      </c>
      <c r="D40" s="531" t="s">
        <v>503</v>
      </c>
    </row>
    <row r="41" spans="2:4" ht="14.4" customHeight="1" x14ac:dyDescent="0.3">
      <c r="B41" s="516">
        <v>1</v>
      </c>
      <c r="C41" s="437" t="s">
        <v>498</v>
      </c>
      <c r="D41" s="517">
        <v>11</v>
      </c>
    </row>
    <row r="42" spans="2:4" x14ac:dyDescent="0.3">
      <c r="B42" s="516">
        <v>2</v>
      </c>
      <c r="C42" s="437" t="s">
        <v>505</v>
      </c>
      <c r="D42" s="517">
        <v>88</v>
      </c>
    </row>
    <row r="43" spans="2:4" s="441" customFormat="1" x14ac:dyDescent="0.3">
      <c r="B43" s="516">
        <v>3</v>
      </c>
      <c r="C43" s="437" t="s">
        <v>500</v>
      </c>
      <c r="D43" s="517">
        <v>99</v>
      </c>
    </row>
    <row r="44" spans="2:4" s="441" customFormat="1" x14ac:dyDescent="0.3">
      <c r="B44" s="516">
        <v>4</v>
      </c>
      <c r="C44" s="437" t="s">
        <v>501</v>
      </c>
      <c r="D44" s="517">
        <v>738</v>
      </c>
    </row>
    <row r="45" spans="2:4" ht="15" thickBot="1" x14ac:dyDescent="0.35">
      <c r="B45" s="518">
        <v>5</v>
      </c>
      <c r="C45" s="519" t="s">
        <v>502</v>
      </c>
      <c r="D45" s="520">
        <v>6</v>
      </c>
    </row>
    <row r="46" spans="2:4" ht="15" thickBot="1" x14ac:dyDescent="0.35">
      <c r="B46" s="11"/>
      <c r="C46" s="11"/>
      <c r="D46" s="11"/>
    </row>
    <row r="47" spans="2:4" ht="15" customHeight="1" x14ac:dyDescent="0.3">
      <c r="B47" s="515"/>
      <c r="C47" s="553" t="s">
        <v>290</v>
      </c>
      <c r="D47" s="553"/>
    </row>
    <row r="48" spans="2:4" ht="15" customHeight="1" x14ac:dyDescent="0.3">
      <c r="B48" s="529" t="s">
        <v>160</v>
      </c>
      <c r="C48" s="530" t="s">
        <v>504</v>
      </c>
      <c r="D48" s="531" t="s">
        <v>503</v>
      </c>
    </row>
    <row r="49" spans="2:4" ht="14.4" customHeight="1" x14ac:dyDescent="0.3">
      <c r="B49" s="516">
        <v>1</v>
      </c>
      <c r="C49" s="437" t="s">
        <v>498</v>
      </c>
      <c r="D49" s="517">
        <v>27</v>
      </c>
    </row>
    <row r="50" spans="2:4" x14ac:dyDescent="0.3">
      <c r="B50" s="516">
        <v>2</v>
      </c>
      <c r="C50" s="437" t="s">
        <v>499</v>
      </c>
      <c r="D50" s="517">
        <v>10</v>
      </c>
    </row>
    <row r="51" spans="2:4" x14ac:dyDescent="0.3">
      <c r="B51" s="516">
        <v>3</v>
      </c>
      <c r="C51" s="437" t="s">
        <v>500</v>
      </c>
      <c r="D51" s="517">
        <v>82</v>
      </c>
    </row>
    <row r="52" spans="2:4" x14ac:dyDescent="0.3">
      <c r="B52" s="516">
        <v>4</v>
      </c>
      <c r="C52" s="437" t="s">
        <v>501</v>
      </c>
      <c r="D52" s="517">
        <v>549</v>
      </c>
    </row>
    <row r="53" spans="2:4" ht="15" thickBot="1" x14ac:dyDescent="0.35">
      <c r="B53" s="518">
        <v>5</v>
      </c>
      <c r="C53" s="519" t="s">
        <v>502</v>
      </c>
      <c r="D53" s="520">
        <v>4</v>
      </c>
    </row>
    <row r="54" spans="2:4" ht="15" thickBot="1" x14ac:dyDescent="0.35">
      <c r="B54" s="11"/>
      <c r="C54" s="11"/>
      <c r="D54" s="11"/>
    </row>
    <row r="55" spans="2:4" ht="22.8" x14ac:dyDescent="0.3">
      <c r="B55" s="515"/>
      <c r="C55" s="552" t="s">
        <v>148</v>
      </c>
      <c r="D55" s="552"/>
    </row>
    <row r="56" spans="2:4" x14ac:dyDescent="0.3">
      <c r="B56" s="529" t="s">
        <v>160</v>
      </c>
      <c r="C56" s="530" t="s">
        <v>504</v>
      </c>
      <c r="D56" s="531" t="s">
        <v>503</v>
      </c>
    </row>
    <row r="57" spans="2:4" x14ac:dyDescent="0.3">
      <c r="B57" s="516">
        <v>1</v>
      </c>
      <c r="C57" s="439" t="s">
        <v>498</v>
      </c>
      <c r="D57" s="517">
        <v>30</v>
      </c>
    </row>
    <row r="58" spans="2:4" x14ac:dyDescent="0.3">
      <c r="B58" s="516">
        <v>2</v>
      </c>
      <c r="C58" s="439" t="s">
        <v>499</v>
      </c>
      <c r="D58" s="517">
        <v>22</v>
      </c>
    </row>
    <row r="59" spans="2:4" x14ac:dyDescent="0.3">
      <c r="B59" s="516">
        <v>3</v>
      </c>
      <c r="C59" s="439" t="s">
        <v>500</v>
      </c>
      <c r="D59" s="517">
        <v>106</v>
      </c>
    </row>
    <row r="60" spans="2:4" x14ac:dyDescent="0.3">
      <c r="B60" s="516">
        <v>4</v>
      </c>
      <c r="C60" s="439" t="s">
        <v>501</v>
      </c>
      <c r="D60" s="517">
        <v>940</v>
      </c>
    </row>
    <row r="61" spans="2:4" ht="15" thickBot="1" x14ac:dyDescent="0.35">
      <c r="B61" s="518">
        <v>5</v>
      </c>
      <c r="C61" s="521" t="s">
        <v>502</v>
      </c>
      <c r="D61" s="520">
        <v>9</v>
      </c>
    </row>
    <row r="62" spans="2:4" x14ac:dyDescent="0.3">
      <c r="B62" s="522" t="s">
        <v>524</v>
      </c>
      <c r="C62" s="11"/>
      <c r="D62" s="11"/>
    </row>
    <row r="63" spans="2:4" x14ac:dyDescent="0.3">
      <c r="B63" s="11"/>
      <c r="D63" s="11"/>
    </row>
  </sheetData>
  <mergeCells count="5">
    <mergeCell ref="C31:D31"/>
    <mergeCell ref="C39:D39"/>
    <mergeCell ref="C55:D55"/>
    <mergeCell ref="C47:D47"/>
    <mergeCell ref="C2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0EB-BA2B-44F9-9EF7-B96FD718830A}">
  <dimension ref="A1:C27"/>
  <sheetViews>
    <sheetView workbookViewId="0">
      <selection activeCell="C28" sqref="C28"/>
    </sheetView>
  </sheetViews>
  <sheetFormatPr defaultRowHeight="14.4" x14ac:dyDescent="0.3"/>
  <cols>
    <col min="1" max="1" width="8.88671875" style="46"/>
    <col min="2" max="2" width="84.6640625" style="366" bestFit="1" customWidth="1"/>
    <col min="3" max="3" width="50.77734375" style="366" customWidth="1"/>
  </cols>
  <sheetData>
    <row r="1" spans="1:3" x14ac:dyDescent="0.3">
      <c r="A1" s="368"/>
      <c r="B1" s="44" t="s">
        <v>401</v>
      </c>
      <c r="C1" s="44" t="s">
        <v>400</v>
      </c>
    </row>
    <row r="2" spans="1:3" x14ac:dyDescent="0.3">
      <c r="A2" s="368">
        <v>1</v>
      </c>
      <c r="B2" s="367" t="s">
        <v>370</v>
      </c>
      <c r="C2" s="367" t="s">
        <v>402</v>
      </c>
    </row>
    <row r="3" spans="1:3" x14ac:dyDescent="0.3">
      <c r="A3" s="368">
        <v>2</v>
      </c>
      <c r="B3" s="367" t="s">
        <v>371</v>
      </c>
      <c r="C3" s="367" t="s">
        <v>403</v>
      </c>
    </row>
    <row r="4" spans="1:3" x14ac:dyDescent="0.3">
      <c r="A4" s="368">
        <v>3</v>
      </c>
      <c r="B4" s="367" t="s">
        <v>372</v>
      </c>
      <c r="C4" s="367" t="s">
        <v>403</v>
      </c>
    </row>
    <row r="5" spans="1:3" x14ac:dyDescent="0.3">
      <c r="A5" s="368">
        <v>4</v>
      </c>
      <c r="B5" s="367" t="s">
        <v>373</v>
      </c>
      <c r="C5" s="367" t="s">
        <v>403</v>
      </c>
    </row>
    <row r="6" spans="1:3" x14ac:dyDescent="0.3">
      <c r="A6" s="368">
        <v>5</v>
      </c>
      <c r="B6" s="367" t="s">
        <v>374</v>
      </c>
      <c r="C6" s="367" t="s">
        <v>402</v>
      </c>
    </row>
    <row r="7" spans="1:3" x14ac:dyDescent="0.3">
      <c r="A7" s="368">
        <v>6</v>
      </c>
      <c r="B7" s="367" t="s">
        <v>375</v>
      </c>
      <c r="C7" s="367" t="s">
        <v>404</v>
      </c>
    </row>
    <row r="8" spans="1:3" x14ac:dyDescent="0.3">
      <c r="A8" s="368">
        <v>7</v>
      </c>
      <c r="B8" s="367" t="s">
        <v>376</v>
      </c>
      <c r="C8" s="367" t="s">
        <v>405</v>
      </c>
    </row>
    <row r="9" spans="1:3" x14ac:dyDescent="0.3">
      <c r="A9" s="368">
        <v>8</v>
      </c>
      <c r="B9" s="367" t="s">
        <v>377</v>
      </c>
      <c r="C9" s="367" t="s">
        <v>406</v>
      </c>
    </row>
    <row r="10" spans="1:3" x14ac:dyDescent="0.3">
      <c r="A10" s="368">
        <v>9</v>
      </c>
      <c r="B10" s="367" t="s">
        <v>378</v>
      </c>
      <c r="C10" s="367" t="s">
        <v>406</v>
      </c>
    </row>
    <row r="11" spans="1:3" x14ac:dyDescent="0.3">
      <c r="A11" s="368">
        <v>10</v>
      </c>
      <c r="B11" s="367" t="s">
        <v>379</v>
      </c>
      <c r="C11" s="367" t="s">
        <v>406</v>
      </c>
    </row>
    <row r="12" spans="1:3" x14ac:dyDescent="0.3">
      <c r="A12" s="368">
        <v>11</v>
      </c>
      <c r="B12" s="367" t="s">
        <v>380</v>
      </c>
      <c r="C12" s="367" t="s">
        <v>406</v>
      </c>
    </row>
    <row r="13" spans="1:3" x14ac:dyDescent="0.3">
      <c r="A13" s="368">
        <v>12</v>
      </c>
      <c r="B13" s="367" t="s">
        <v>381</v>
      </c>
      <c r="C13" s="367" t="s">
        <v>407</v>
      </c>
    </row>
    <row r="14" spans="1:3" x14ac:dyDescent="0.3">
      <c r="A14" s="368">
        <v>13</v>
      </c>
      <c r="B14" s="367" t="s">
        <v>382</v>
      </c>
      <c r="C14" s="367" t="s">
        <v>407</v>
      </c>
    </row>
    <row r="15" spans="1:3" x14ac:dyDescent="0.3">
      <c r="A15" s="368">
        <v>14</v>
      </c>
      <c r="B15" s="367" t="s">
        <v>383</v>
      </c>
      <c r="C15" s="367" t="s">
        <v>408</v>
      </c>
    </row>
    <row r="16" spans="1:3" x14ac:dyDescent="0.3">
      <c r="A16" s="368">
        <v>15</v>
      </c>
      <c r="B16" s="367" t="s">
        <v>384</v>
      </c>
      <c r="C16" s="367" t="s">
        <v>409</v>
      </c>
    </row>
    <row r="17" spans="1:3" x14ac:dyDescent="0.3">
      <c r="A17" s="368">
        <v>16</v>
      </c>
      <c r="B17" s="367" t="s">
        <v>385</v>
      </c>
      <c r="C17" s="367" t="s">
        <v>409</v>
      </c>
    </row>
    <row r="18" spans="1:3" x14ac:dyDescent="0.3">
      <c r="A18" s="368">
        <v>17</v>
      </c>
      <c r="B18" s="367" t="s">
        <v>386</v>
      </c>
      <c r="C18" s="367" t="s">
        <v>410</v>
      </c>
    </row>
    <row r="19" spans="1:3" x14ac:dyDescent="0.3">
      <c r="A19" s="368">
        <v>18</v>
      </c>
      <c r="B19" s="367" t="s">
        <v>387</v>
      </c>
      <c r="C19" s="367" t="s">
        <v>410</v>
      </c>
    </row>
    <row r="20" spans="1:3" x14ac:dyDescent="0.3">
      <c r="A20" s="368">
        <v>19</v>
      </c>
      <c r="B20" s="367" t="s">
        <v>388</v>
      </c>
      <c r="C20" s="367" t="s">
        <v>410</v>
      </c>
    </row>
    <row r="21" spans="1:3" x14ac:dyDescent="0.3">
      <c r="A21" s="368">
        <v>20</v>
      </c>
      <c r="B21" s="367" t="s">
        <v>389</v>
      </c>
      <c r="C21" s="367" t="s">
        <v>410</v>
      </c>
    </row>
    <row r="22" spans="1:3" x14ac:dyDescent="0.3">
      <c r="A22" s="368">
        <v>21</v>
      </c>
      <c r="B22" s="367" t="s">
        <v>390</v>
      </c>
      <c r="C22" s="367" t="s">
        <v>410</v>
      </c>
    </row>
    <row r="23" spans="1:3" x14ac:dyDescent="0.3">
      <c r="A23" s="368">
        <v>22</v>
      </c>
      <c r="B23" s="367" t="s">
        <v>391</v>
      </c>
      <c r="C23" s="367" t="s">
        <v>410</v>
      </c>
    </row>
    <row r="24" spans="1:3" x14ac:dyDescent="0.3">
      <c r="A24" s="368">
        <v>23</v>
      </c>
      <c r="B24" s="367" t="s">
        <v>392</v>
      </c>
      <c r="C24" s="367" t="s">
        <v>410</v>
      </c>
    </row>
    <row r="25" spans="1:3" x14ac:dyDescent="0.3">
      <c r="A25" s="368">
        <v>24</v>
      </c>
      <c r="B25" s="367" t="s">
        <v>393</v>
      </c>
      <c r="C25" s="367" t="s">
        <v>411</v>
      </c>
    </row>
    <row r="26" spans="1:3" x14ac:dyDescent="0.3">
      <c r="A26" s="368">
        <v>25</v>
      </c>
      <c r="B26" s="367" t="s">
        <v>394</v>
      </c>
      <c r="C26" s="367" t="s">
        <v>411</v>
      </c>
    </row>
    <row r="27" spans="1:3" x14ac:dyDescent="0.3">
      <c r="A27" s="368">
        <v>26</v>
      </c>
      <c r="B27" s="367" t="s">
        <v>395</v>
      </c>
      <c r="C27" s="367" t="s">
        <v>411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DDA6-F424-4BF3-A7C6-2418F45635AA}">
  <sheetPr>
    <pageSetUpPr fitToPage="1"/>
  </sheetPr>
  <dimension ref="A1:CI94"/>
  <sheetViews>
    <sheetView zoomScaleNormal="100" workbookViewId="0">
      <selection activeCell="L25" sqref="L25"/>
    </sheetView>
  </sheetViews>
  <sheetFormatPr defaultRowHeight="14.4" x14ac:dyDescent="0.3"/>
  <cols>
    <col min="1" max="1" width="8.88671875" style="441"/>
    <col min="2" max="2" width="3.33203125" bestFit="1" customWidth="1"/>
    <col min="3" max="3" width="17.6640625" bestFit="1" customWidth="1"/>
    <col min="4" max="4" width="11.6640625" bestFit="1" customWidth="1"/>
    <col min="5" max="8" width="11.44140625" bestFit="1" customWidth="1"/>
    <col min="9" max="9" width="7.44140625" bestFit="1" customWidth="1"/>
    <col min="10" max="11" width="5.6640625" bestFit="1" customWidth="1"/>
    <col min="12" max="12" width="4.6640625" bestFit="1" customWidth="1"/>
    <col min="13" max="13" width="6" bestFit="1" customWidth="1"/>
    <col min="14" max="14" width="6.33203125" bestFit="1" customWidth="1"/>
    <col min="15" max="15" width="6" bestFit="1" customWidth="1"/>
    <col min="16" max="16" width="17.44140625" customWidth="1"/>
    <col min="17" max="17" width="10" bestFit="1" customWidth="1"/>
    <col min="18" max="87" width="9" bestFit="1" customWidth="1"/>
  </cols>
  <sheetData>
    <row r="1" spans="2:87" s="441" customFormat="1" ht="15" thickBot="1" x14ac:dyDescent="0.35"/>
    <row r="2" spans="2:87" s="441" customFormat="1" ht="23.4" thickBot="1" x14ac:dyDescent="0.45">
      <c r="B2" s="615" t="s">
        <v>509</v>
      </c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7"/>
    </row>
    <row r="3" spans="2:87" ht="13.8" customHeight="1" x14ac:dyDescent="0.3">
      <c r="B3" s="494" t="s">
        <v>160</v>
      </c>
      <c r="C3" s="495" t="s">
        <v>159</v>
      </c>
      <c r="D3" s="495" t="s">
        <v>158</v>
      </c>
      <c r="E3" s="618" t="s">
        <v>157</v>
      </c>
      <c r="F3" s="618"/>
      <c r="G3" s="618" t="s">
        <v>156</v>
      </c>
      <c r="H3" s="618"/>
      <c r="I3" s="618"/>
      <c r="J3" s="618" t="s">
        <v>155</v>
      </c>
      <c r="K3" s="618"/>
      <c r="L3" s="618"/>
      <c r="M3" s="618" t="s">
        <v>154</v>
      </c>
      <c r="N3" s="618"/>
      <c r="O3" s="618" t="s">
        <v>153</v>
      </c>
      <c r="P3" s="618"/>
      <c r="Q3" s="496" t="s">
        <v>212</v>
      </c>
    </row>
    <row r="4" spans="2:87" x14ac:dyDescent="0.3">
      <c r="B4" s="497"/>
      <c r="C4" s="22"/>
      <c r="D4" s="22"/>
      <c r="E4" s="440">
        <v>2017</v>
      </c>
      <c r="F4" s="440">
        <v>1998</v>
      </c>
      <c r="G4" s="440" t="s">
        <v>152</v>
      </c>
      <c r="H4" s="440" t="s">
        <v>151</v>
      </c>
      <c r="I4" s="440" t="s">
        <v>150</v>
      </c>
      <c r="J4" s="440" t="s">
        <v>152</v>
      </c>
      <c r="K4" s="440" t="s">
        <v>151</v>
      </c>
      <c r="L4" s="440" t="s">
        <v>150</v>
      </c>
      <c r="M4" s="440" t="s">
        <v>146</v>
      </c>
      <c r="N4" s="440" t="s">
        <v>149</v>
      </c>
      <c r="O4" s="440" t="s">
        <v>146</v>
      </c>
      <c r="P4" s="440" t="s">
        <v>149</v>
      </c>
      <c r="Q4" s="498"/>
    </row>
    <row r="5" spans="2:87" x14ac:dyDescent="0.3">
      <c r="B5" s="497"/>
      <c r="C5" s="505" t="s">
        <v>1</v>
      </c>
      <c r="D5" s="21">
        <v>796096</v>
      </c>
      <c r="E5" s="20">
        <v>207684626</v>
      </c>
      <c r="F5" s="20">
        <v>132352279</v>
      </c>
      <c r="G5" s="20">
        <v>106018220</v>
      </c>
      <c r="H5" s="20">
        <v>101344632</v>
      </c>
      <c r="I5" s="19">
        <v>21774</v>
      </c>
      <c r="J5" s="18">
        <f>(G5/E5)*100</f>
        <v>51.047697675994563</v>
      </c>
      <c r="K5" s="18">
        <f>(H5/E5)*100</f>
        <v>48.797368371407515</v>
      </c>
      <c r="L5" s="18">
        <f>(I5/E5)*100</f>
        <v>1.0484165544347996E-2</v>
      </c>
      <c r="M5" s="18">
        <f>(132013789/E5)*100</f>
        <v>63.564545697282384</v>
      </c>
      <c r="N5" s="18">
        <f>(75670837/E5)*100</f>
        <v>36.435454302717623</v>
      </c>
      <c r="O5" s="17">
        <v>6.55</v>
      </c>
      <c r="P5" s="17">
        <v>6.12</v>
      </c>
      <c r="Q5" s="499">
        <v>2.4</v>
      </c>
    </row>
    <row r="6" spans="2:87" x14ac:dyDescent="0.3">
      <c r="B6" s="497">
        <v>1</v>
      </c>
      <c r="C6" s="505" t="s">
        <v>3</v>
      </c>
      <c r="D6" s="21">
        <v>140914</v>
      </c>
      <c r="E6" s="20">
        <v>47854510</v>
      </c>
      <c r="F6" s="20">
        <v>30439893</v>
      </c>
      <c r="G6" s="20">
        <v>24876186</v>
      </c>
      <c r="H6" s="20">
        <v>22972370</v>
      </c>
      <c r="I6" s="19">
        <v>5954</v>
      </c>
      <c r="J6" s="18">
        <f>(G6/E6)*100</f>
        <v>51.982949987367967</v>
      </c>
      <c r="K6" s="18">
        <f>(H6/E6)*100</f>
        <v>48.00460813411317</v>
      </c>
      <c r="L6" s="18">
        <f>(I6/E6)*100</f>
        <v>1.2441878518868965E-2</v>
      </c>
      <c r="M6" s="18">
        <f>(23021876/E6)*100</f>
        <v>48.108059198600088</v>
      </c>
      <c r="N6" s="18">
        <f>(24832634/E6)*100</f>
        <v>51.891940801399905</v>
      </c>
      <c r="O6" s="17">
        <v>5.47</v>
      </c>
      <c r="P6" s="17">
        <v>5.62</v>
      </c>
      <c r="Q6" s="499">
        <v>2.41</v>
      </c>
    </row>
    <row r="7" spans="2:87" x14ac:dyDescent="0.3">
      <c r="B7" s="497">
        <v>2</v>
      </c>
      <c r="C7" s="505" t="s">
        <v>2</v>
      </c>
      <c r="D7" s="21">
        <v>205345</v>
      </c>
      <c r="E7" s="20">
        <v>109989655</v>
      </c>
      <c r="F7" s="20">
        <v>73621290</v>
      </c>
      <c r="G7" s="20">
        <v>55909774</v>
      </c>
      <c r="H7" s="20">
        <v>54067446</v>
      </c>
      <c r="I7" s="19">
        <v>12435</v>
      </c>
      <c r="J7" s="18">
        <f>(G7/E7)*100</f>
        <v>50.831847776956842</v>
      </c>
      <c r="K7" s="18">
        <f>(H7/E7)*100</f>
        <v>49.156846614347508</v>
      </c>
      <c r="L7" s="18">
        <f>(I7/E7)*100</f>
        <v>1.1305608695654151E-2</v>
      </c>
      <c r="M7" s="18">
        <f>(69442450/E7)*100</f>
        <v>63.135437600927105</v>
      </c>
      <c r="N7" s="18">
        <f>(40547205/E7)*100</f>
        <v>36.864562399072895</v>
      </c>
      <c r="O7" s="17">
        <v>6.46</v>
      </c>
      <c r="P7" s="17">
        <v>6.24</v>
      </c>
      <c r="Q7" s="499">
        <v>2.13</v>
      </c>
    </row>
    <row r="8" spans="2:87" x14ac:dyDescent="0.3">
      <c r="B8" s="497">
        <v>3</v>
      </c>
      <c r="C8" s="505" t="s">
        <v>4</v>
      </c>
      <c r="D8" s="21">
        <v>347190</v>
      </c>
      <c r="E8" s="20">
        <v>12335129</v>
      </c>
      <c r="F8" s="20">
        <v>6565885</v>
      </c>
      <c r="G8" s="20">
        <v>6483736</v>
      </c>
      <c r="H8" s="20">
        <v>5850613</v>
      </c>
      <c r="I8" s="19">
        <v>780</v>
      </c>
      <c r="J8" s="18">
        <f>(G8/E8)*100</f>
        <v>52.563179517619965</v>
      </c>
      <c r="K8" s="18">
        <f>(H8/E8)*100</f>
        <v>47.430497078709109</v>
      </c>
      <c r="L8" s="18">
        <f>(I8/E8)*100</f>
        <v>6.3234036709303972E-3</v>
      </c>
      <c r="M8" s="18">
        <f>(8928428/E8)*100</f>
        <v>72.382121013894533</v>
      </c>
      <c r="N8" s="18">
        <f>(3406701/E8)*100</f>
        <v>27.617878986105453</v>
      </c>
      <c r="O8" s="17">
        <v>6.8</v>
      </c>
      <c r="P8" s="17">
        <v>7.06</v>
      </c>
      <c r="Q8" s="499">
        <v>3.37</v>
      </c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</row>
    <row r="9" spans="2:87" ht="15" thickBot="1" x14ac:dyDescent="0.35">
      <c r="B9" s="500">
        <v>4</v>
      </c>
      <c r="C9" s="506" t="s">
        <v>148</v>
      </c>
      <c r="D9" s="503">
        <v>74521</v>
      </c>
      <c r="E9" s="504">
        <v>30508920</v>
      </c>
      <c r="F9" s="504">
        <v>17743645</v>
      </c>
      <c r="G9" s="504">
        <v>15444481</v>
      </c>
      <c r="H9" s="504">
        <v>15062440</v>
      </c>
      <c r="I9" s="507">
        <v>780</v>
      </c>
      <c r="J9" s="501">
        <f>(G9/E9)*100</f>
        <v>50.622837517683351</v>
      </c>
      <c r="K9" s="501">
        <f>(H9/E9)*100</f>
        <v>49.370610300200731</v>
      </c>
      <c r="L9" s="501">
        <f>(I9/E9)*100</f>
        <v>2.5566293398783043E-3</v>
      </c>
      <c r="M9" s="501">
        <f>(24773492/E9)*100</f>
        <v>81.200816023641607</v>
      </c>
      <c r="N9" s="501">
        <f>(5735428/E9)*100</f>
        <v>18.799183976358389</v>
      </c>
      <c r="O9" s="501">
        <v>7.9</v>
      </c>
      <c r="P9" s="501">
        <v>7.52</v>
      </c>
      <c r="Q9" s="502">
        <v>2.89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</row>
    <row r="10" spans="2:87" x14ac:dyDescent="0.3"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</row>
    <row r="11" spans="2:87" x14ac:dyDescent="0.3"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</row>
    <row r="17" spans="4:87" x14ac:dyDescent="0.3">
      <c r="D17" s="45"/>
    </row>
    <row r="18" spans="4:87" x14ac:dyDescent="0.3"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</row>
    <row r="19" spans="4:87" x14ac:dyDescent="0.3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</row>
    <row r="20" spans="4:87" x14ac:dyDescent="0.3"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</row>
    <row r="21" spans="4:87" x14ac:dyDescent="0.3"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</row>
    <row r="22" spans="4:87" x14ac:dyDescent="0.3"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</row>
    <row r="23" spans="4:87" x14ac:dyDescent="0.3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</row>
    <row r="24" spans="4:87" x14ac:dyDescent="0.3"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</row>
    <row r="25" spans="4:87" x14ac:dyDescent="0.3"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</row>
    <row r="26" spans="4:87" x14ac:dyDescent="0.3"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</row>
    <row r="27" spans="4:87" x14ac:dyDescent="0.3"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</row>
    <row r="28" spans="4:87" x14ac:dyDescent="0.3"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</row>
    <row r="32" spans="4:87" x14ac:dyDescent="0.3"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</row>
    <row r="33" spans="4:87" x14ac:dyDescent="0.3"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</row>
    <row r="34" spans="4:87" x14ac:dyDescent="0.3"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</row>
    <row r="35" spans="4:87" x14ac:dyDescent="0.3"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</row>
    <row r="38" spans="4:87" x14ac:dyDescent="0.3"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</row>
    <row r="39" spans="4:87" x14ac:dyDescent="0.3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</row>
    <row r="40" spans="4:87" x14ac:dyDescent="0.3"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</row>
    <row r="41" spans="4:87" x14ac:dyDescent="0.3"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</row>
    <row r="42" spans="4:87" x14ac:dyDescent="0.3"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</row>
    <row r="43" spans="4:87" x14ac:dyDescent="0.3"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</row>
    <row r="44" spans="4:87" x14ac:dyDescent="0.3"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</row>
    <row r="45" spans="4:87" x14ac:dyDescent="0.3"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</row>
    <row r="48" spans="4:87" x14ac:dyDescent="0.3">
      <c r="D48" s="263"/>
      <c r="E48" s="263"/>
      <c r="F48" s="263"/>
      <c r="G48" s="263"/>
      <c r="H48" s="263"/>
      <c r="I48" s="263"/>
      <c r="J48" s="262"/>
      <c r="K48" s="262"/>
      <c r="L48" s="262"/>
      <c r="M48" s="262"/>
      <c r="N48" s="262"/>
      <c r="O48" s="262"/>
      <c r="P48" s="262"/>
      <c r="Q48" s="262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  <c r="BS48" s="261"/>
      <c r="BT48" s="261"/>
      <c r="BU48" s="261"/>
      <c r="BV48" s="261"/>
      <c r="BW48" s="261"/>
      <c r="BX48" s="261"/>
      <c r="BY48" s="261"/>
      <c r="BZ48" s="261"/>
      <c r="CA48" s="261"/>
      <c r="CB48" s="261"/>
      <c r="CC48" s="261"/>
      <c r="CD48" s="261"/>
      <c r="CE48" s="261"/>
      <c r="CF48" s="261"/>
      <c r="CG48" s="261"/>
      <c r="CH48" s="261"/>
      <c r="CI48" s="261"/>
    </row>
    <row r="51" spans="4:87" x14ac:dyDescent="0.3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</row>
    <row r="52" spans="4:87" x14ac:dyDescent="0.3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</row>
    <row r="53" spans="4:87" x14ac:dyDescent="0.3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</row>
    <row r="54" spans="4:87" x14ac:dyDescent="0.3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</row>
    <row r="55" spans="4:87" x14ac:dyDescent="0.3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</row>
    <row r="56" spans="4:87" x14ac:dyDescent="0.3"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</row>
    <row r="57" spans="4:87" x14ac:dyDescent="0.3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</row>
    <row r="58" spans="4:87" x14ac:dyDescent="0.3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</row>
    <row r="59" spans="4:87" x14ac:dyDescent="0.3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</row>
    <row r="60" spans="4:87" x14ac:dyDescent="0.3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</row>
    <row r="61" spans="4:87" x14ac:dyDescent="0.3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</row>
    <row r="62" spans="4:87" x14ac:dyDescent="0.3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</row>
    <row r="63" spans="4:87" x14ac:dyDescent="0.3"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</row>
    <row r="65" spans="4:87" x14ac:dyDescent="0.3">
      <c r="F65" s="46"/>
      <c r="G65" s="46"/>
      <c r="H65" s="46"/>
      <c r="I65" s="46"/>
      <c r="L65" s="46"/>
      <c r="M65" s="46"/>
      <c r="N65" s="46"/>
      <c r="O65" s="46"/>
      <c r="R65" s="46"/>
      <c r="S65" s="46"/>
      <c r="T65" s="46"/>
      <c r="U65" s="46"/>
      <c r="V65" s="46"/>
      <c r="X65" s="46"/>
      <c r="Y65" s="46"/>
      <c r="Z65" s="46"/>
      <c r="AA65" s="46"/>
      <c r="AD65" s="46"/>
      <c r="AE65" s="46"/>
      <c r="AF65" s="46"/>
      <c r="AG65" s="46"/>
      <c r="AJ65" s="46"/>
      <c r="AK65" s="46"/>
      <c r="AL65" s="46"/>
      <c r="AM65" s="46"/>
      <c r="AP65" s="46"/>
      <c r="AQ65" s="46"/>
      <c r="AR65" s="46"/>
      <c r="AS65" s="46"/>
      <c r="AV65" s="46"/>
      <c r="AW65" s="46"/>
      <c r="AX65" s="46"/>
      <c r="AY65" s="46"/>
      <c r="BB65" s="46"/>
      <c r="BC65" s="46"/>
      <c r="BD65" s="46"/>
      <c r="BE65" s="46"/>
      <c r="BH65" s="46"/>
      <c r="BI65" s="46"/>
      <c r="BJ65" s="46"/>
      <c r="BK65" s="46"/>
      <c r="BN65" s="46"/>
      <c r="BO65" s="46"/>
      <c r="BP65" s="46"/>
      <c r="BQ65" s="46"/>
      <c r="BT65" s="46"/>
      <c r="BU65" s="46"/>
      <c r="BV65" s="46"/>
      <c r="BW65" s="46"/>
      <c r="BZ65" s="46"/>
      <c r="CA65" s="46"/>
      <c r="CB65" s="46"/>
      <c r="CC65" s="46"/>
      <c r="CF65" s="46"/>
      <c r="CG65" s="46"/>
      <c r="CH65" s="46"/>
      <c r="CI65" s="46"/>
    </row>
    <row r="66" spans="4:87" x14ac:dyDescent="0.3">
      <c r="BM66" s="46"/>
      <c r="BS66" s="46"/>
    </row>
    <row r="69" spans="4:87" x14ac:dyDescent="0.3">
      <c r="D69" s="50"/>
      <c r="E69" s="50"/>
      <c r="F69" s="50"/>
      <c r="G69" s="50"/>
      <c r="H69" s="50"/>
      <c r="I69" s="50"/>
      <c r="J69" s="54"/>
      <c r="K69" s="54"/>
      <c r="L69" s="54"/>
      <c r="M69" s="54"/>
      <c r="N69" s="54"/>
      <c r="O69" s="54"/>
      <c r="P69" s="58"/>
      <c r="Q69" s="58"/>
      <c r="R69" s="62"/>
      <c r="S69" s="62"/>
      <c r="T69" s="62"/>
      <c r="U69" s="62"/>
      <c r="V69" s="66"/>
      <c r="W69" s="66"/>
      <c r="X69" s="66"/>
      <c r="Y69" s="66"/>
      <c r="Z69" s="66"/>
      <c r="AA69" s="66"/>
      <c r="AB69" s="70"/>
      <c r="AC69" s="70"/>
      <c r="AD69" s="70"/>
      <c r="AE69" s="70"/>
      <c r="AF69" s="70"/>
      <c r="AG69" s="70"/>
      <c r="AH69" s="74"/>
      <c r="AI69" s="74"/>
      <c r="AJ69" s="74"/>
      <c r="AK69" s="74"/>
      <c r="AL69" s="74"/>
      <c r="AM69" s="74"/>
      <c r="AN69" s="78"/>
      <c r="AO69" s="78"/>
      <c r="AP69" s="78"/>
      <c r="AQ69" s="78"/>
      <c r="AR69" s="78"/>
      <c r="AS69" s="78"/>
      <c r="AT69" s="82"/>
      <c r="AU69" s="82"/>
      <c r="AV69" s="82"/>
      <c r="AW69" s="82"/>
      <c r="AX69" s="82"/>
      <c r="AY69" s="82"/>
      <c r="AZ69" s="86"/>
      <c r="BA69" s="86"/>
      <c r="BB69" s="86"/>
      <c r="BC69" s="86"/>
      <c r="BD69" s="86"/>
      <c r="BE69" s="86"/>
      <c r="BF69" s="90"/>
      <c r="BG69" s="90"/>
      <c r="BH69" s="90"/>
      <c r="BI69" s="90"/>
      <c r="BJ69" s="90"/>
      <c r="BK69" s="90"/>
      <c r="BL69" s="94"/>
      <c r="BM69" s="94"/>
      <c r="BN69" s="94"/>
      <c r="BO69" s="94"/>
      <c r="BP69" s="94"/>
      <c r="BQ69" s="94"/>
      <c r="BR69" s="98"/>
      <c r="BS69" s="98"/>
      <c r="BT69" s="98"/>
      <c r="BU69" s="98"/>
      <c r="BV69" s="98"/>
      <c r="BW69" s="98"/>
      <c r="BX69" s="102"/>
      <c r="BY69" s="102"/>
      <c r="BZ69" s="102"/>
      <c r="CA69" s="102"/>
      <c r="CB69" s="102"/>
      <c r="CC69" s="102"/>
      <c r="CD69" s="106"/>
      <c r="CE69" s="106"/>
      <c r="CF69" s="106"/>
      <c r="CG69" s="106"/>
      <c r="CH69" s="106"/>
      <c r="CI69" s="106"/>
    </row>
    <row r="70" spans="4:87" x14ac:dyDescent="0.3">
      <c r="D70" s="51"/>
      <c r="E70" s="51"/>
      <c r="F70" s="51"/>
      <c r="G70" s="51"/>
      <c r="H70" s="51"/>
      <c r="I70" s="51"/>
      <c r="J70" s="55"/>
      <c r="K70" s="55"/>
      <c r="L70" s="55"/>
      <c r="M70" s="55"/>
      <c r="N70" s="55"/>
      <c r="O70" s="55"/>
      <c r="P70" s="59"/>
      <c r="Q70" s="59"/>
      <c r="R70" s="63"/>
      <c r="S70" s="63"/>
      <c r="T70" s="63"/>
      <c r="U70" s="63"/>
      <c r="V70" s="67"/>
      <c r="W70" s="67"/>
      <c r="X70" s="67"/>
      <c r="Y70" s="67"/>
      <c r="Z70" s="67"/>
      <c r="AA70" s="67"/>
      <c r="AB70" s="71"/>
      <c r="AC70" s="71"/>
      <c r="AD70" s="71"/>
      <c r="AE70" s="71"/>
      <c r="AF70" s="71"/>
      <c r="AG70" s="71"/>
      <c r="AH70" s="75"/>
      <c r="AI70" s="75"/>
      <c r="AJ70" s="75"/>
      <c r="AK70" s="75"/>
      <c r="AL70" s="75"/>
      <c r="AM70" s="75"/>
      <c r="AN70" s="79"/>
      <c r="AO70" s="79"/>
      <c r="AP70" s="79"/>
      <c r="AQ70" s="79"/>
      <c r="AR70" s="79"/>
      <c r="AS70" s="79"/>
      <c r="AT70" s="83"/>
      <c r="AU70" s="83"/>
      <c r="AV70" s="83"/>
      <c r="AW70" s="83"/>
      <c r="AX70" s="83"/>
      <c r="AY70" s="83"/>
      <c r="AZ70" s="87"/>
      <c r="BA70" s="87"/>
      <c r="BB70" s="87"/>
      <c r="BC70" s="87"/>
      <c r="BD70" s="87"/>
      <c r="BE70" s="87"/>
      <c r="BF70" s="91"/>
      <c r="BG70" s="91"/>
      <c r="BH70" s="91"/>
      <c r="BI70" s="91"/>
      <c r="BJ70" s="91"/>
      <c r="BK70" s="91"/>
      <c r="BL70" s="95"/>
      <c r="BM70" s="95"/>
      <c r="BN70" s="95"/>
      <c r="BO70" s="95"/>
      <c r="BP70" s="95"/>
      <c r="BQ70" s="95"/>
      <c r="BR70" s="99"/>
      <c r="BS70" s="99"/>
      <c r="BT70" s="99"/>
      <c r="BU70" s="99"/>
      <c r="BV70" s="99"/>
      <c r="BW70" s="99"/>
      <c r="BX70" s="103"/>
      <c r="BY70" s="103"/>
      <c r="BZ70" s="103"/>
      <c r="CA70" s="103"/>
      <c r="CB70" s="103"/>
      <c r="CC70" s="103"/>
      <c r="CD70" s="107"/>
      <c r="CE70" s="107"/>
      <c r="CF70" s="107"/>
      <c r="CG70" s="107"/>
      <c r="CH70" s="107"/>
      <c r="CI70" s="107"/>
    </row>
    <row r="72" spans="4:87" x14ac:dyDescent="0.3">
      <c r="D72" s="109"/>
      <c r="E72" s="109"/>
      <c r="F72" s="109"/>
      <c r="G72" s="109"/>
      <c r="H72" s="109"/>
      <c r="I72" s="109"/>
      <c r="J72" s="121"/>
      <c r="K72" s="121"/>
      <c r="L72" s="121"/>
      <c r="M72" s="121"/>
      <c r="N72" s="121"/>
      <c r="O72" s="121"/>
      <c r="P72" s="131"/>
      <c r="Q72" s="131"/>
      <c r="R72" s="141"/>
      <c r="S72" s="141"/>
      <c r="T72" s="141"/>
      <c r="U72" s="141"/>
      <c r="V72" s="151"/>
      <c r="W72" s="151"/>
      <c r="X72" s="151"/>
      <c r="Y72" s="151"/>
      <c r="Z72" s="151"/>
      <c r="AA72" s="151"/>
      <c r="AB72" s="161"/>
      <c r="AC72" s="161"/>
      <c r="AD72" s="161"/>
      <c r="AE72" s="161"/>
      <c r="AF72" s="161"/>
      <c r="AG72" s="161"/>
      <c r="AH72" s="171"/>
      <c r="AI72" s="171"/>
      <c r="AJ72" s="171"/>
      <c r="AK72" s="171"/>
      <c r="AL72" s="171"/>
      <c r="AM72" s="171"/>
      <c r="AN72" s="181"/>
      <c r="AO72" s="181"/>
      <c r="AP72" s="181"/>
      <c r="AQ72" s="181"/>
      <c r="AR72" s="181"/>
      <c r="AS72" s="181"/>
      <c r="AT72" s="191"/>
      <c r="AU72" s="191"/>
      <c r="AV72" s="191"/>
      <c r="AW72" s="191"/>
      <c r="AX72" s="191"/>
      <c r="AY72" s="191"/>
      <c r="AZ72" s="201"/>
      <c r="BA72" s="201"/>
      <c r="BB72" s="201"/>
      <c r="BC72" s="201"/>
      <c r="BD72" s="201"/>
      <c r="BE72" s="201"/>
      <c r="BF72" s="211"/>
      <c r="BG72" s="211"/>
      <c r="BH72" s="211"/>
      <c r="BI72" s="211"/>
      <c r="BJ72" s="211"/>
      <c r="BK72" s="211"/>
      <c r="BL72" s="221"/>
      <c r="BM72" s="221"/>
      <c r="BN72" s="221"/>
      <c r="BO72" s="221"/>
      <c r="BP72" s="221"/>
      <c r="BQ72" s="221"/>
      <c r="BR72" s="231"/>
      <c r="BS72" s="231"/>
      <c r="BT72" s="231"/>
      <c r="BU72" s="231"/>
      <c r="BV72" s="231"/>
      <c r="BW72" s="231"/>
      <c r="BX72" s="241"/>
      <c r="BY72" s="241"/>
      <c r="BZ72" s="241"/>
      <c r="CA72" s="241"/>
      <c r="CB72" s="241"/>
      <c r="CC72" s="241"/>
      <c r="CD72" s="251"/>
      <c r="CE72" s="251"/>
      <c r="CF72" s="251"/>
      <c r="CG72" s="251"/>
      <c r="CH72" s="251"/>
      <c r="CI72" s="251"/>
    </row>
    <row r="73" spans="4:87" x14ac:dyDescent="0.3">
      <c r="D73" s="109"/>
      <c r="E73" s="109"/>
      <c r="F73" s="109"/>
      <c r="G73" s="109"/>
      <c r="H73" s="109"/>
      <c r="I73" s="109"/>
      <c r="J73" s="121"/>
      <c r="K73" s="121"/>
      <c r="L73" s="121"/>
      <c r="M73" s="121"/>
      <c r="N73" s="121"/>
      <c r="O73" s="121"/>
      <c r="P73" s="131"/>
      <c r="Q73" s="131"/>
      <c r="R73" s="141"/>
      <c r="S73" s="141"/>
      <c r="T73" s="141"/>
      <c r="U73" s="141"/>
      <c r="V73" s="151"/>
      <c r="W73" s="151"/>
      <c r="X73" s="151"/>
      <c r="Y73" s="151"/>
      <c r="Z73" s="151"/>
      <c r="AA73" s="151"/>
      <c r="AB73" s="161"/>
      <c r="AC73" s="161"/>
      <c r="AD73" s="161"/>
      <c r="AE73" s="161"/>
      <c r="AF73" s="161"/>
      <c r="AG73" s="161"/>
      <c r="AH73" s="171"/>
      <c r="AI73" s="171"/>
      <c r="AJ73" s="171"/>
      <c r="AK73" s="171"/>
      <c r="AL73" s="171"/>
      <c r="AM73" s="171"/>
      <c r="AN73" s="181"/>
      <c r="AO73" s="181"/>
      <c r="AP73" s="181"/>
      <c r="AQ73" s="181"/>
      <c r="AR73" s="181"/>
      <c r="AS73" s="181"/>
      <c r="AT73" s="191"/>
      <c r="AU73" s="191"/>
      <c r="AV73" s="191"/>
      <c r="AW73" s="191"/>
      <c r="AX73" s="191"/>
      <c r="AY73" s="191"/>
      <c r="AZ73" s="201"/>
      <c r="BA73" s="201"/>
      <c r="BB73" s="201"/>
      <c r="BC73" s="201"/>
      <c r="BD73" s="201"/>
      <c r="BE73" s="201"/>
      <c r="BF73" s="211"/>
      <c r="BG73" s="211"/>
      <c r="BH73" s="211"/>
      <c r="BI73" s="211"/>
      <c r="BJ73" s="211"/>
      <c r="BK73" s="211"/>
      <c r="BL73" s="221"/>
      <c r="BM73" s="221"/>
      <c r="BN73" s="221"/>
      <c r="BO73" s="221"/>
      <c r="BP73" s="221"/>
      <c r="BQ73" s="221"/>
      <c r="BR73" s="231"/>
      <c r="BS73" s="231"/>
      <c r="BT73" s="231"/>
      <c r="BU73" s="231"/>
      <c r="BV73" s="231"/>
      <c r="BW73" s="231"/>
      <c r="BX73" s="241"/>
      <c r="BY73" s="241"/>
      <c r="BZ73" s="241"/>
      <c r="CA73" s="241"/>
      <c r="CB73" s="241"/>
      <c r="CC73" s="241"/>
      <c r="CD73" s="251"/>
      <c r="CE73" s="251"/>
      <c r="CF73" s="251"/>
      <c r="CG73" s="251"/>
      <c r="CH73" s="251"/>
      <c r="CI73" s="251"/>
    </row>
    <row r="74" spans="4:87" x14ac:dyDescent="0.3">
      <c r="D74" s="109"/>
      <c r="E74" s="109"/>
      <c r="F74" s="109"/>
      <c r="G74" s="109"/>
      <c r="H74" s="109"/>
      <c r="I74" s="109"/>
      <c r="J74" s="121"/>
      <c r="K74" s="121"/>
      <c r="L74" s="121"/>
      <c r="M74" s="121"/>
      <c r="N74" s="121"/>
      <c r="O74" s="121"/>
      <c r="P74" s="131"/>
      <c r="Q74" s="131"/>
      <c r="R74" s="141"/>
      <c r="S74" s="141"/>
      <c r="T74" s="141"/>
      <c r="U74" s="141"/>
      <c r="V74" s="151"/>
      <c r="W74" s="151"/>
      <c r="X74" s="151"/>
      <c r="Y74" s="151"/>
      <c r="Z74" s="151"/>
      <c r="AA74" s="151"/>
      <c r="AB74" s="161"/>
      <c r="AC74" s="161"/>
      <c r="AD74" s="161"/>
      <c r="AE74" s="161"/>
      <c r="AF74" s="161"/>
      <c r="AG74" s="161"/>
      <c r="AH74" s="171"/>
      <c r="AI74" s="171"/>
      <c r="AJ74" s="171"/>
      <c r="AK74" s="171"/>
      <c r="AL74" s="171"/>
      <c r="AM74" s="171"/>
      <c r="AN74" s="181"/>
      <c r="AO74" s="181"/>
      <c r="AP74" s="181"/>
      <c r="AQ74" s="181"/>
      <c r="AR74" s="181"/>
      <c r="AS74" s="181"/>
      <c r="AT74" s="191"/>
      <c r="AU74" s="191"/>
      <c r="AV74" s="191"/>
      <c r="AW74" s="191"/>
      <c r="AX74" s="191"/>
      <c r="AY74" s="191"/>
      <c r="AZ74" s="201"/>
      <c r="BA74" s="201"/>
      <c r="BB74" s="201"/>
      <c r="BC74" s="201"/>
      <c r="BD74" s="201"/>
      <c r="BE74" s="201"/>
      <c r="BF74" s="211"/>
      <c r="BG74" s="211"/>
      <c r="BH74" s="211"/>
      <c r="BI74" s="211"/>
      <c r="BJ74" s="211"/>
      <c r="BK74" s="211"/>
      <c r="BL74" s="221"/>
      <c r="BM74" s="221"/>
      <c r="BN74" s="221"/>
      <c r="BO74" s="221"/>
      <c r="BP74" s="221"/>
      <c r="BQ74" s="221"/>
      <c r="BR74" s="231"/>
      <c r="BS74" s="231"/>
      <c r="BT74" s="231"/>
      <c r="BU74" s="231"/>
      <c r="BV74" s="231"/>
      <c r="BW74" s="231"/>
      <c r="BX74" s="241"/>
      <c r="BY74" s="241"/>
      <c r="BZ74" s="241"/>
      <c r="CA74" s="241"/>
      <c r="CB74" s="241"/>
      <c r="CC74" s="241"/>
      <c r="CD74" s="251"/>
      <c r="CE74" s="251"/>
      <c r="CF74" s="251"/>
      <c r="CG74" s="251"/>
      <c r="CH74" s="251"/>
      <c r="CI74" s="251"/>
    </row>
    <row r="75" spans="4:87" x14ac:dyDescent="0.3">
      <c r="J75" s="119"/>
      <c r="K75" s="119"/>
      <c r="L75" s="119"/>
      <c r="M75" s="119"/>
      <c r="N75" s="119"/>
      <c r="O75" s="119"/>
    </row>
    <row r="76" spans="4:87" x14ac:dyDescent="0.3">
      <c r="D76" s="113"/>
      <c r="E76" s="113"/>
      <c r="F76" s="113"/>
      <c r="G76" s="113"/>
      <c r="H76" s="113"/>
      <c r="I76" s="113"/>
      <c r="J76" s="125"/>
      <c r="K76" s="125"/>
      <c r="L76" s="125"/>
      <c r="M76" s="125"/>
      <c r="N76" s="125"/>
      <c r="O76" s="125"/>
      <c r="P76" s="135"/>
      <c r="Q76" s="135"/>
      <c r="R76" s="145"/>
      <c r="S76" s="145"/>
      <c r="T76" s="145"/>
      <c r="U76" s="145"/>
      <c r="V76" s="155"/>
      <c r="W76" s="155"/>
      <c r="X76" s="155"/>
      <c r="Y76" s="155"/>
      <c r="Z76" s="155"/>
      <c r="AA76" s="155"/>
      <c r="AB76" s="165"/>
      <c r="AC76" s="165"/>
      <c r="AD76" s="165"/>
      <c r="AE76" s="165"/>
      <c r="AF76" s="165"/>
      <c r="AG76" s="165"/>
      <c r="AH76" s="175"/>
      <c r="AI76" s="175"/>
      <c r="AJ76" s="175"/>
      <c r="AK76" s="175"/>
      <c r="AL76" s="175"/>
      <c r="AM76" s="175"/>
      <c r="AN76" s="185"/>
      <c r="AO76" s="185"/>
      <c r="AP76" s="185"/>
      <c r="AQ76" s="185"/>
      <c r="AR76" s="185"/>
      <c r="AS76" s="185"/>
      <c r="AT76" s="195"/>
      <c r="AU76" s="195"/>
      <c r="AV76" s="195"/>
      <c r="AW76" s="195"/>
      <c r="AX76" s="195"/>
      <c r="AY76" s="195"/>
      <c r="AZ76" s="205"/>
      <c r="BA76" s="205"/>
      <c r="BB76" s="205"/>
      <c r="BC76" s="205"/>
      <c r="BD76" s="205"/>
      <c r="BE76" s="205"/>
      <c r="BF76" s="215"/>
      <c r="BG76" s="215"/>
      <c r="BH76" s="215"/>
      <c r="BI76" s="215"/>
      <c r="BJ76" s="215"/>
      <c r="BK76" s="215"/>
      <c r="BL76" s="225"/>
      <c r="BM76" s="225"/>
      <c r="BN76" s="225"/>
      <c r="BO76" s="225"/>
      <c r="BP76" s="225"/>
      <c r="BQ76" s="225"/>
      <c r="BR76" s="235"/>
      <c r="BS76" s="235"/>
      <c r="BT76" s="235"/>
      <c r="BU76" s="235"/>
      <c r="BV76" s="235"/>
      <c r="BW76" s="235"/>
      <c r="BX76" s="245"/>
      <c r="BY76" s="245"/>
      <c r="BZ76" s="245"/>
      <c r="CA76" s="245"/>
      <c r="CB76" s="245"/>
      <c r="CC76" s="245"/>
      <c r="CD76" s="255"/>
      <c r="CE76" s="255"/>
      <c r="CF76" s="255"/>
      <c r="CG76" s="255"/>
      <c r="CH76" s="255"/>
      <c r="CI76" s="255"/>
    </row>
    <row r="77" spans="4:87" x14ac:dyDescent="0.3">
      <c r="D77" s="112"/>
      <c r="E77" s="112"/>
      <c r="F77" s="112"/>
      <c r="G77" s="112"/>
      <c r="H77" s="112"/>
      <c r="I77" s="112"/>
      <c r="J77" s="124"/>
      <c r="K77" s="124"/>
      <c r="L77" s="124"/>
      <c r="M77" s="124"/>
      <c r="N77" s="124"/>
      <c r="O77" s="124"/>
      <c r="P77" s="134"/>
      <c r="Q77" s="134"/>
      <c r="R77" s="144"/>
      <c r="S77" s="144"/>
      <c r="T77" s="144"/>
      <c r="U77" s="144"/>
      <c r="V77" s="154"/>
      <c r="W77" s="154"/>
      <c r="X77" s="154"/>
      <c r="Y77" s="154"/>
      <c r="Z77" s="154"/>
      <c r="AA77" s="154"/>
      <c r="AB77" s="164"/>
      <c r="AC77" s="164"/>
      <c r="AD77" s="164"/>
      <c r="AE77" s="164"/>
      <c r="AF77" s="164"/>
      <c r="AG77" s="164"/>
      <c r="AH77" s="174"/>
      <c r="AI77" s="174"/>
      <c r="AJ77" s="174"/>
      <c r="AK77" s="174"/>
      <c r="AL77" s="174"/>
      <c r="AM77" s="174"/>
      <c r="AN77" s="184"/>
      <c r="AO77" s="184"/>
      <c r="AP77" s="184"/>
      <c r="AQ77" s="184"/>
      <c r="AR77" s="184"/>
      <c r="AS77" s="184"/>
      <c r="AT77" s="194"/>
      <c r="AU77" s="194"/>
      <c r="AV77" s="194"/>
      <c r="AW77" s="194"/>
      <c r="AX77" s="194"/>
      <c r="AY77" s="194"/>
      <c r="AZ77" s="204"/>
      <c r="BA77" s="204"/>
      <c r="BB77" s="204"/>
      <c r="BC77" s="204"/>
      <c r="BD77" s="204"/>
      <c r="BE77" s="204"/>
      <c r="BF77" s="214"/>
      <c r="BG77" s="214"/>
      <c r="BH77" s="214"/>
      <c r="BI77" s="214"/>
      <c r="BJ77" s="214"/>
      <c r="BK77" s="214"/>
      <c r="BL77" s="224"/>
      <c r="BM77" s="224"/>
      <c r="BN77" s="224"/>
      <c r="BO77" s="224"/>
      <c r="BP77" s="224"/>
      <c r="BQ77" s="224"/>
      <c r="BR77" s="234"/>
      <c r="BS77" s="234"/>
      <c r="BT77" s="234"/>
      <c r="BU77" s="234"/>
      <c r="BV77" s="234"/>
      <c r="BW77" s="234"/>
      <c r="BX77" s="244"/>
      <c r="BY77" s="244"/>
      <c r="BZ77" s="244"/>
      <c r="CA77" s="244"/>
      <c r="CB77" s="244"/>
      <c r="CC77" s="244"/>
      <c r="CD77" s="254"/>
      <c r="CE77" s="254"/>
      <c r="CF77" s="254"/>
      <c r="CG77" s="254"/>
      <c r="CH77" s="254"/>
      <c r="CI77" s="254"/>
    </row>
    <row r="78" spans="4:87" x14ac:dyDescent="0.3">
      <c r="D78" s="112"/>
      <c r="E78" s="112"/>
      <c r="F78" s="112"/>
      <c r="G78" s="112"/>
      <c r="H78" s="112"/>
      <c r="I78" s="112"/>
      <c r="J78" s="124"/>
      <c r="K78" s="124"/>
      <c r="L78" s="124"/>
      <c r="M78" s="124"/>
      <c r="N78" s="124"/>
      <c r="O78" s="124"/>
      <c r="P78" s="134"/>
      <c r="Q78" s="134"/>
      <c r="R78" s="144"/>
      <c r="S78" s="144"/>
      <c r="T78" s="144"/>
      <c r="U78" s="144"/>
      <c r="V78" s="154"/>
      <c r="W78" s="154"/>
      <c r="X78" s="154"/>
      <c r="Y78" s="154"/>
      <c r="Z78" s="154"/>
      <c r="AA78" s="154"/>
      <c r="AB78" s="164"/>
      <c r="AC78" s="164"/>
      <c r="AD78" s="164"/>
      <c r="AE78" s="164"/>
      <c r="AF78" s="164"/>
      <c r="AG78" s="164"/>
      <c r="AH78" s="174"/>
      <c r="AI78" s="174"/>
      <c r="AJ78" s="174"/>
      <c r="AK78" s="174"/>
      <c r="AL78" s="174"/>
      <c r="AM78" s="174"/>
      <c r="AN78" s="184"/>
      <c r="AO78" s="184"/>
      <c r="AP78" s="184"/>
      <c r="AQ78" s="184"/>
      <c r="AR78" s="184"/>
      <c r="AS78" s="184"/>
      <c r="AT78" s="194"/>
      <c r="AU78" s="194"/>
      <c r="AV78" s="194"/>
      <c r="AW78" s="194"/>
      <c r="AX78" s="194"/>
      <c r="AY78" s="194"/>
      <c r="AZ78" s="204"/>
      <c r="BA78" s="204"/>
      <c r="BB78" s="204"/>
      <c r="BC78" s="204"/>
      <c r="BD78" s="204"/>
      <c r="BE78" s="204"/>
      <c r="BF78" s="214"/>
      <c r="BG78" s="214"/>
      <c r="BH78" s="214"/>
      <c r="BI78" s="214"/>
      <c r="BJ78" s="214"/>
      <c r="BK78" s="214"/>
      <c r="BL78" s="224"/>
      <c r="BM78" s="224"/>
      <c r="BN78" s="224"/>
      <c r="BO78" s="224"/>
      <c r="BP78" s="224"/>
      <c r="BQ78" s="224"/>
      <c r="BR78" s="234"/>
      <c r="BS78" s="234"/>
      <c r="BT78" s="234"/>
      <c r="BU78" s="234"/>
      <c r="BV78" s="234"/>
      <c r="BW78" s="234"/>
      <c r="BX78" s="244"/>
      <c r="BY78" s="244"/>
      <c r="BZ78" s="244"/>
      <c r="CA78" s="244"/>
      <c r="CB78" s="244"/>
      <c r="CC78" s="244"/>
      <c r="CD78" s="254"/>
      <c r="CE78" s="254"/>
      <c r="CF78" s="254"/>
      <c r="CG78" s="254"/>
      <c r="CH78" s="254"/>
      <c r="CI78" s="254"/>
    </row>
    <row r="79" spans="4:87" x14ac:dyDescent="0.3">
      <c r="D79" s="112"/>
      <c r="E79" s="112"/>
      <c r="F79" s="112"/>
      <c r="G79" s="112"/>
      <c r="H79" s="112"/>
      <c r="I79" s="112"/>
      <c r="J79" s="124"/>
      <c r="K79" s="124"/>
      <c r="L79" s="124"/>
      <c r="M79" s="124"/>
      <c r="N79" s="124"/>
      <c r="O79" s="124"/>
      <c r="P79" s="134"/>
      <c r="Q79" s="134"/>
      <c r="R79" s="144"/>
      <c r="S79" s="144"/>
      <c r="T79" s="144"/>
      <c r="U79" s="144"/>
      <c r="V79" s="154"/>
      <c r="W79" s="154"/>
      <c r="X79" s="154"/>
      <c r="Y79" s="154"/>
      <c r="Z79" s="154"/>
      <c r="AA79" s="154"/>
      <c r="AB79" s="164"/>
      <c r="AC79" s="164"/>
      <c r="AD79" s="164"/>
      <c r="AE79" s="164"/>
      <c r="AF79" s="164"/>
      <c r="AG79" s="164"/>
      <c r="AH79" s="174"/>
      <c r="AI79" s="174"/>
      <c r="AJ79" s="174"/>
      <c r="AK79" s="174"/>
      <c r="AL79" s="174"/>
      <c r="AM79" s="174"/>
      <c r="AN79" s="184"/>
      <c r="AO79" s="184"/>
      <c r="AP79" s="184"/>
      <c r="AQ79" s="184"/>
      <c r="AR79" s="184"/>
      <c r="AS79" s="184"/>
      <c r="AT79" s="194"/>
      <c r="AU79" s="194"/>
      <c r="AV79" s="194"/>
      <c r="AW79" s="194"/>
      <c r="AX79" s="194"/>
      <c r="AY79" s="194"/>
      <c r="AZ79" s="204"/>
      <c r="BA79" s="204"/>
      <c r="BB79" s="204"/>
      <c r="BC79" s="204"/>
      <c r="BD79" s="204"/>
      <c r="BE79" s="204"/>
      <c r="BF79" s="214"/>
      <c r="BG79" s="214"/>
      <c r="BH79" s="214"/>
      <c r="BI79" s="214"/>
      <c r="BJ79" s="214"/>
      <c r="BK79" s="214"/>
      <c r="BL79" s="224"/>
      <c r="BM79" s="224"/>
      <c r="BN79" s="224"/>
      <c r="BO79" s="224"/>
      <c r="BP79" s="224"/>
      <c r="BQ79" s="224"/>
      <c r="BR79" s="234"/>
      <c r="BS79" s="234"/>
      <c r="BT79" s="234"/>
      <c r="BU79" s="234"/>
      <c r="BV79" s="234"/>
      <c r="BW79" s="234"/>
      <c r="BX79" s="244"/>
      <c r="BY79" s="244"/>
      <c r="BZ79" s="244"/>
      <c r="CA79" s="244"/>
      <c r="CB79" s="244"/>
      <c r="CC79" s="244"/>
      <c r="CD79" s="254"/>
      <c r="CE79" s="254"/>
      <c r="CF79" s="254"/>
      <c r="CG79" s="254"/>
      <c r="CH79" s="254"/>
      <c r="CI79" s="254"/>
    </row>
    <row r="82" spans="4:87" x14ac:dyDescent="0.3">
      <c r="D82" s="116"/>
      <c r="E82" s="116"/>
      <c r="F82" s="116"/>
      <c r="G82" s="116"/>
      <c r="H82" s="116"/>
      <c r="I82" s="116"/>
      <c r="J82" s="128"/>
      <c r="K82" s="128"/>
      <c r="L82" s="128"/>
      <c r="M82" s="128"/>
      <c r="N82" s="128"/>
      <c r="O82" s="128"/>
      <c r="P82" s="138"/>
      <c r="Q82" s="138"/>
      <c r="R82" s="148"/>
      <c r="S82" s="148"/>
      <c r="T82" s="148"/>
      <c r="U82" s="148"/>
      <c r="V82" s="158"/>
      <c r="W82" s="158"/>
      <c r="X82" s="158"/>
      <c r="Y82" s="158"/>
      <c r="Z82" s="158"/>
      <c r="AA82" s="158"/>
      <c r="AB82" s="168"/>
      <c r="AC82" s="168"/>
      <c r="AD82" s="168"/>
      <c r="AE82" s="168"/>
      <c r="AF82" s="168"/>
      <c r="AG82" s="168"/>
      <c r="AH82" s="178"/>
      <c r="AI82" s="178"/>
      <c r="AJ82" s="178"/>
      <c r="AK82" s="178"/>
      <c r="AL82" s="178"/>
      <c r="AM82" s="178"/>
      <c r="AN82" s="188"/>
      <c r="AO82" s="188"/>
      <c r="AP82" s="188"/>
      <c r="AQ82" s="188"/>
      <c r="AR82" s="188"/>
      <c r="AS82" s="188"/>
      <c r="AT82" s="198"/>
      <c r="AU82" s="198"/>
      <c r="AV82" s="198"/>
      <c r="AW82" s="198"/>
      <c r="AX82" s="198"/>
      <c r="AY82" s="198"/>
      <c r="AZ82" s="208"/>
      <c r="BA82" s="208"/>
      <c r="BB82" s="208"/>
      <c r="BC82" s="208"/>
      <c r="BD82" s="208"/>
      <c r="BE82" s="208"/>
      <c r="BF82" s="218"/>
      <c r="BG82" s="218"/>
      <c r="BH82" s="218"/>
      <c r="BI82" s="218"/>
      <c r="BJ82" s="218"/>
      <c r="BK82" s="218"/>
      <c r="BL82" s="228"/>
      <c r="BM82" s="228"/>
      <c r="BN82" s="228"/>
      <c r="BO82" s="228"/>
      <c r="BP82" s="228"/>
      <c r="BQ82" s="228"/>
      <c r="BR82" s="238"/>
      <c r="BS82" s="238"/>
      <c r="BT82" s="238"/>
      <c r="BU82" s="238"/>
      <c r="BV82" s="238"/>
      <c r="BW82" s="238"/>
      <c r="BX82" s="248"/>
      <c r="BY82" s="248"/>
      <c r="BZ82" s="248"/>
      <c r="CA82" s="248"/>
      <c r="CB82" s="248"/>
      <c r="CC82" s="248"/>
      <c r="CD82" s="258"/>
      <c r="CE82" s="258"/>
      <c r="CF82" s="258"/>
      <c r="CG82" s="258"/>
      <c r="CH82" s="258"/>
      <c r="CI82" s="258"/>
    </row>
    <row r="83" spans="4:87" x14ac:dyDescent="0.3">
      <c r="D83" s="116"/>
      <c r="E83" s="116"/>
      <c r="F83" s="116"/>
      <c r="G83" s="116"/>
      <c r="H83" s="116"/>
      <c r="I83" s="116"/>
      <c r="J83" s="128"/>
      <c r="K83" s="128"/>
      <c r="L83" s="128"/>
      <c r="M83" s="128"/>
      <c r="N83" s="128"/>
      <c r="O83" s="128"/>
      <c r="P83" s="138"/>
      <c r="Q83" s="138"/>
      <c r="R83" s="148"/>
      <c r="S83" s="148"/>
      <c r="T83" s="148"/>
      <c r="U83" s="148"/>
      <c r="V83" s="158"/>
      <c r="W83" s="158"/>
      <c r="X83" s="158"/>
      <c r="Y83" s="158"/>
      <c r="Z83" s="158"/>
      <c r="AA83" s="158"/>
      <c r="AB83" s="168"/>
      <c r="AC83" s="168"/>
      <c r="AD83" s="168"/>
      <c r="AE83" s="168"/>
      <c r="AF83" s="168"/>
      <c r="AG83" s="168"/>
      <c r="AH83" s="178"/>
      <c r="AI83" s="178"/>
      <c r="AJ83" s="178"/>
      <c r="AK83" s="178"/>
      <c r="AL83" s="178"/>
      <c r="AM83" s="178"/>
      <c r="AN83" s="188"/>
      <c r="AO83" s="188"/>
      <c r="AP83" s="188"/>
      <c r="AQ83" s="188"/>
      <c r="AR83" s="188"/>
      <c r="AS83" s="188"/>
      <c r="AT83" s="198"/>
      <c r="AU83" s="198"/>
      <c r="AV83" s="198"/>
      <c r="AW83" s="198"/>
      <c r="AX83" s="198"/>
      <c r="AY83" s="198"/>
      <c r="AZ83" s="208"/>
      <c r="BA83" s="208"/>
      <c r="BB83" s="208"/>
      <c r="BC83" s="208"/>
      <c r="BD83" s="208"/>
      <c r="BE83" s="208"/>
      <c r="BF83" s="218"/>
      <c r="BG83" s="218"/>
      <c r="BH83" s="218"/>
      <c r="BI83" s="218"/>
      <c r="BJ83" s="218"/>
      <c r="BK83" s="218"/>
      <c r="BL83" s="228"/>
      <c r="BM83" s="228"/>
      <c r="BN83" s="228"/>
      <c r="BO83" s="228"/>
      <c r="BP83" s="228"/>
      <c r="BQ83" s="228"/>
      <c r="BR83" s="238"/>
      <c r="BS83" s="238"/>
      <c r="BT83" s="238"/>
      <c r="BU83" s="238"/>
      <c r="BV83" s="238"/>
      <c r="BW83" s="238"/>
      <c r="BX83" s="248"/>
      <c r="BY83" s="248"/>
      <c r="BZ83" s="248"/>
      <c r="CA83" s="248"/>
      <c r="CB83" s="248"/>
      <c r="CC83" s="248"/>
      <c r="CD83" s="258"/>
      <c r="CE83" s="258"/>
      <c r="CF83" s="258"/>
      <c r="CG83" s="258"/>
      <c r="CH83" s="258"/>
      <c r="CI83" s="258"/>
    </row>
    <row r="84" spans="4:87" x14ac:dyDescent="0.3">
      <c r="D84" s="116"/>
      <c r="E84" s="116"/>
      <c r="F84" s="116"/>
      <c r="G84" s="116"/>
      <c r="H84" s="116"/>
      <c r="I84" s="116"/>
      <c r="J84" s="128"/>
      <c r="K84" s="128"/>
      <c r="L84" s="128"/>
      <c r="M84" s="128"/>
      <c r="N84" s="128"/>
      <c r="O84" s="128"/>
      <c r="P84" s="138"/>
      <c r="Q84" s="138"/>
      <c r="R84" s="148"/>
      <c r="S84" s="148"/>
      <c r="T84" s="148"/>
      <c r="U84" s="148"/>
      <c r="V84" s="158"/>
      <c r="W84" s="158"/>
      <c r="X84" s="158"/>
      <c r="Y84" s="158"/>
      <c r="Z84" s="158"/>
      <c r="AA84" s="158"/>
      <c r="AB84" s="168"/>
      <c r="AC84" s="168"/>
      <c r="AD84" s="168"/>
      <c r="AE84" s="168"/>
      <c r="AF84" s="168"/>
      <c r="AG84" s="168"/>
      <c r="AH84" s="178"/>
      <c r="AI84" s="178"/>
      <c r="AJ84" s="178"/>
      <c r="AK84" s="178"/>
      <c r="AL84" s="178"/>
      <c r="AM84" s="178"/>
      <c r="AN84" s="188"/>
      <c r="AO84" s="188"/>
      <c r="AP84" s="188"/>
      <c r="AQ84" s="188"/>
      <c r="AR84" s="188"/>
      <c r="AS84" s="188"/>
      <c r="AT84" s="198"/>
      <c r="AU84" s="198"/>
      <c r="AV84" s="198"/>
      <c r="AW84" s="198"/>
      <c r="AX84" s="198"/>
      <c r="AY84" s="198"/>
      <c r="AZ84" s="208"/>
      <c r="BA84" s="208"/>
      <c r="BB84" s="208"/>
      <c r="BC84" s="208"/>
      <c r="BD84" s="208"/>
      <c r="BE84" s="208"/>
      <c r="BF84" s="218"/>
      <c r="BG84" s="218"/>
      <c r="BH84" s="218"/>
      <c r="BI84" s="218"/>
      <c r="BJ84" s="218"/>
      <c r="BK84" s="218"/>
      <c r="BL84" s="228"/>
      <c r="BM84" s="228"/>
      <c r="BN84" s="228"/>
      <c r="BO84" s="228"/>
      <c r="BP84" s="228"/>
      <c r="BQ84" s="228"/>
      <c r="BR84" s="238"/>
      <c r="BS84" s="238"/>
      <c r="BT84" s="238"/>
      <c r="BU84" s="238"/>
      <c r="BV84" s="238"/>
      <c r="BW84" s="238"/>
      <c r="BX84" s="248"/>
      <c r="BY84" s="248"/>
      <c r="BZ84" s="248"/>
      <c r="CA84" s="248"/>
      <c r="CB84" s="248"/>
      <c r="CC84" s="248"/>
      <c r="CD84" s="258"/>
      <c r="CE84" s="258"/>
      <c r="CF84" s="258"/>
      <c r="CG84" s="258"/>
      <c r="CH84" s="258"/>
      <c r="CI84" s="258"/>
    </row>
    <row r="85" spans="4:87" x14ac:dyDescent="0.3">
      <c r="D85" s="116"/>
      <c r="E85" s="116"/>
      <c r="F85" s="116"/>
      <c r="G85" s="116"/>
      <c r="H85" s="116"/>
      <c r="I85" s="116"/>
      <c r="J85" s="128"/>
      <c r="K85" s="128"/>
      <c r="L85" s="128"/>
      <c r="M85" s="128"/>
      <c r="N85" s="128"/>
      <c r="O85" s="128"/>
      <c r="P85" s="138"/>
      <c r="Q85" s="138"/>
      <c r="R85" s="148"/>
      <c r="S85" s="148"/>
      <c r="T85" s="148"/>
      <c r="U85" s="148"/>
      <c r="V85" s="158"/>
      <c r="W85" s="158"/>
      <c r="X85" s="158"/>
      <c r="Y85" s="158"/>
      <c r="Z85" s="158"/>
      <c r="AA85" s="158"/>
      <c r="AB85" s="168"/>
      <c r="AC85" s="168"/>
      <c r="AD85" s="168"/>
      <c r="AE85" s="168"/>
      <c r="AF85" s="168"/>
      <c r="AG85" s="168"/>
      <c r="AH85" s="178"/>
      <c r="AI85" s="178"/>
      <c r="AJ85" s="178"/>
      <c r="AK85" s="178"/>
      <c r="AL85" s="178"/>
      <c r="AM85" s="178"/>
      <c r="AN85" s="188"/>
      <c r="AO85" s="188"/>
      <c r="AP85" s="188"/>
      <c r="AQ85" s="188"/>
      <c r="AR85" s="188"/>
      <c r="AS85" s="188"/>
      <c r="AT85" s="198"/>
      <c r="AU85" s="198"/>
      <c r="AV85" s="198"/>
      <c r="AW85" s="198"/>
      <c r="AX85" s="198"/>
      <c r="AY85" s="198"/>
      <c r="AZ85" s="208"/>
      <c r="BA85" s="208"/>
      <c r="BB85" s="208"/>
      <c r="BC85" s="208"/>
      <c r="BD85" s="208"/>
      <c r="BE85" s="208"/>
      <c r="BF85" s="218"/>
      <c r="BG85" s="218"/>
      <c r="BH85" s="218"/>
      <c r="BI85" s="218"/>
      <c r="BJ85" s="218"/>
      <c r="BK85" s="218"/>
      <c r="BL85" s="228"/>
      <c r="BM85" s="228"/>
      <c r="BN85" s="228"/>
      <c r="BO85" s="228"/>
      <c r="BP85" s="228"/>
      <c r="BQ85" s="228"/>
      <c r="BR85" s="238"/>
      <c r="BS85" s="238"/>
      <c r="BT85" s="238"/>
      <c r="BU85" s="238"/>
      <c r="BV85" s="238"/>
      <c r="BW85" s="238"/>
      <c r="BX85" s="248"/>
      <c r="BY85" s="248"/>
      <c r="BZ85" s="248"/>
      <c r="CA85" s="248"/>
      <c r="CB85" s="248"/>
      <c r="CC85" s="248"/>
      <c r="CD85" s="258"/>
      <c r="CE85" s="258"/>
      <c r="CF85" s="258"/>
      <c r="CG85" s="258"/>
      <c r="CH85" s="258"/>
      <c r="CI85" s="258"/>
    </row>
    <row r="86" spans="4:87" x14ac:dyDescent="0.3">
      <c r="D86" s="116"/>
      <c r="E86" s="116"/>
      <c r="F86" s="116"/>
      <c r="G86" s="116"/>
      <c r="H86" s="116"/>
      <c r="I86" s="116"/>
      <c r="J86" s="128"/>
      <c r="K86" s="128"/>
      <c r="L86" s="128"/>
      <c r="M86" s="128"/>
      <c r="N86" s="128"/>
      <c r="O86" s="128"/>
      <c r="P86" s="138"/>
      <c r="Q86" s="138"/>
      <c r="R86" s="148"/>
      <c r="S86" s="148"/>
      <c r="T86" s="148"/>
      <c r="U86" s="148"/>
      <c r="V86" s="158"/>
      <c r="W86" s="158"/>
      <c r="X86" s="158"/>
      <c r="Y86" s="158"/>
      <c r="Z86" s="158"/>
      <c r="AA86" s="158"/>
      <c r="AB86" s="168"/>
      <c r="AC86" s="168"/>
      <c r="AD86" s="168"/>
      <c r="AE86" s="168"/>
      <c r="AF86" s="168"/>
      <c r="AG86" s="168"/>
      <c r="AH86" s="178"/>
      <c r="AI86" s="178"/>
      <c r="AJ86" s="178"/>
      <c r="AK86" s="178"/>
      <c r="AL86" s="178"/>
      <c r="AM86" s="178"/>
      <c r="AN86" s="188"/>
      <c r="AO86" s="188"/>
      <c r="AP86" s="188"/>
      <c r="AQ86" s="188"/>
      <c r="AR86" s="188"/>
      <c r="AS86" s="188"/>
      <c r="AT86" s="198"/>
      <c r="AU86" s="198"/>
      <c r="AV86" s="198"/>
      <c r="AW86" s="198"/>
      <c r="AX86" s="198"/>
      <c r="AY86" s="198"/>
      <c r="AZ86" s="208"/>
      <c r="BA86" s="208"/>
      <c r="BB86" s="208"/>
      <c r="BC86" s="208"/>
      <c r="BD86" s="208"/>
      <c r="BE86" s="208"/>
      <c r="BF86" s="218"/>
      <c r="BG86" s="218"/>
      <c r="BH86" s="218"/>
      <c r="BI86" s="218"/>
      <c r="BJ86" s="218"/>
      <c r="BK86" s="218"/>
      <c r="BL86" s="228"/>
      <c r="BM86" s="228"/>
      <c r="BN86" s="228"/>
      <c r="BO86" s="228"/>
      <c r="BP86" s="228"/>
      <c r="BQ86" s="228"/>
      <c r="BR86" s="238"/>
      <c r="BS86" s="238"/>
      <c r="BT86" s="238"/>
      <c r="BU86" s="238"/>
      <c r="BV86" s="238"/>
      <c r="BW86" s="238"/>
      <c r="BX86" s="248"/>
      <c r="BY86" s="248"/>
      <c r="BZ86" s="248"/>
      <c r="CA86" s="248"/>
      <c r="CB86" s="248"/>
      <c r="CC86" s="248"/>
      <c r="CD86" s="258"/>
      <c r="CE86" s="258"/>
      <c r="CF86" s="258"/>
      <c r="CG86" s="258"/>
      <c r="CH86" s="258"/>
      <c r="CI86" s="258"/>
    </row>
    <row r="87" spans="4:87" x14ac:dyDescent="0.3">
      <c r="D87" s="116"/>
      <c r="E87" s="116"/>
      <c r="F87" s="116"/>
      <c r="G87" s="116"/>
      <c r="H87" s="116"/>
      <c r="I87" s="116"/>
      <c r="J87" s="128"/>
      <c r="K87" s="128"/>
      <c r="L87" s="128"/>
      <c r="M87" s="128"/>
      <c r="N87" s="128"/>
      <c r="O87" s="128"/>
      <c r="P87" s="138"/>
      <c r="Q87" s="138"/>
      <c r="R87" s="148"/>
      <c r="S87" s="148"/>
      <c r="T87" s="148"/>
      <c r="U87" s="148"/>
      <c r="V87" s="158"/>
      <c r="W87" s="158"/>
      <c r="X87" s="158"/>
      <c r="Y87" s="158"/>
      <c r="Z87" s="158"/>
      <c r="AA87" s="158"/>
      <c r="AB87" s="168"/>
      <c r="AC87" s="168"/>
      <c r="AD87" s="168"/>
      <c r="AE87" s="168"/>
      <c r="AF87" s="168"/>
      <c r="AG87" s="168"/>
      <c r="AH87" s="178"/>
      <c r="AI87" s="178"/>
      <c r="AJ87" s="178"/>
      <c r="AK87" s="178"/>
      <c r="AL87" s="178"/>
      <c r="AM87" s="178"/>
      <c r="AN87" s="188"/>
      <c r="AO87" s="188"/>
      <c r="AP87" s="188"/>
      <c r="AQ87" s="188"/>
      <c r="AR87" s="188"/>
      <c r="AS87" s="188"/>
      <c r="AT87" s="198"/>
      <c r="AU87" s="198"/>
      <c r="AV87" s="198"/>
      <c r="AW87" s="198"/>
      <c r="AX87" s="198"/>
      <c r="AY87" s="198"/>
      <c r="AZ87" s="208"/>
      <c r="BA87" s="208"/>
      <c r="BB87" s="208"/>
      <c r="BC87" s="208"/>
      <c r="BD87" s="208"/>
      <c r="BE87" s="208"/>
      <c r="BF87" s="218"/>
      <c r="BG87" s="218"/>
      <c r="BH87" s="218"/>
      <c r="BI87" s="218"/>
      <c r="BJ87" s="218"/>
      <c r="BK87" s="218"/>
      <c r="BL87" s="228"/>
      <c r="BM87" s="228"/>
      <c r="BN87" s="228"/>
      <c r="BO87" s="228"/>
      <c r="BP87" s="228"/>
      <c r="BQ87" s="228"/>
      <c r="BR87" s="238"/>
      <c r="BS87" s="238"/>
      <c r="BT87" s="238"/>
      <c r="BU87" s="238"/>
      <c r="BV87" s="238"/>
      <c r="BW87" s="238"/>
      <c r="BX87" s="248"/>
      <c r="BY87" s="248"/>
      <c r="BZ87" s="248"/>
      <c r="CA87" s="248"/>
      <c r="CB87" s="248"/>
      <c r="CC87" s="248"/>
      <c r="CD87" s="258"/>
      <c r="CE87" s="258"/>
      <c r="CF87" s="258"/>
      <c r="CG87" s="258"/>
      <c r="CH87" s="258"/>
      <c r="CI87" s="258"/>
    </row>
    <row r="88" spans="4:87" x14ac:dyDescent="0.3">
      <c r="D88" s="116"/>
      <c r="E88" s="116"/>
      <c r="F88" s="116"/>
      <c r="G88" s="116"/>
      <c r="H88" s="116"/>
      <c r="I88" s="116"/>
      <c r="J88" s="128"/>
      <c r="K88" s="128"/>
      <c r="L88" s="128"/>
      <c r="M88" s="128"/>
      <c r="N88" s="128"/>
      <c r="O88" s="128"/>
      <c r="P88" s="138"/>
      <c r="Q88" s="138"/>
      <c r="R88" s="148"/>
      <c r="S88" s="148"/>
      <c r="T88" s="148"/>
      <c r="U88" s="148"/>
      <c r="V88" s="158"/>
      <c r="W88" s="158"/>
      <c r="X88" s="158"/>
      <c r="Y88" s="158"/>
      <c r="Z88" s="158"/>
      <c r="AA88" s="158"/>
      <c r="AB88" s="168"/>
      <c r="AC88" s="168"/>
      <c r="AD88" s="168"/>
      <c r="AE88" s="168"/>
      <c r="AF88" s="168"/>
      <c r="AG88" s="168"/>
      <c r="AH88" s="178"/>
      <c r="AI88" s="178"/>
      <c r="AJ88" s="178"/>
      <c r="AK88" s="178"/>
      <c r="AL88" s="178"/>
      <c r="AM88" s="178"/>
      <c r="AN88" s="188"/>
      <c r="AO88" s="188"/>
      <c r="AP88" s="188"/>
      <c r="AQ88" s="188"/>
      <c r="AR88" s="188"/>
      <c r="AS88" s="188"/>
      <c r="AT88" s="198"/>
      <c r="AU88" s="198"/>
      <c r="AV88" s="198"/>
      <c r="AW88" s="198"/>
      <c r="AX88" s="198"/>
      <c r="AY88" s="198"/>
      <c r="AZ88" s="208"/>
      <c r="BA88" s="208"/>
      <c r="BB88" s="208"/>
      <c r="BC88" s="208"/>
      <c r="BD88" s="208"/>
      <c r="BE88" s="208"/>
      <c r="BF88" s="218"/>
      <c r="BG88" s="218"/>
      <c r="BH88" s="218"/>
      <c r="BI88" s="218"/>
      <c r="BJ88" s="218"/>
      <c r="BK88" s="218"/>
      <c r="BL88" s="228"/>
      <c r="BM88" s="228"/>
      <c r="BN88" s="228"/>
      <c r="BO88" s="228"/>
      <c r="BP88" s="228"/>
      <c r="BQ88" s="228"/>
      <c r="BR88" s="238"/>
      <c r="BS88" s="238"/>
      <c r="BT88" s="238"/>
      <c r="BU88" s="238"/>
      <c r="BV88" s="238"/>
      <c r="BW88" s="238"/>
      <c r="BX88" s="248"/>
      <c r="BY88" s="248"/>
      <c r="BZ88" s="248"/>
      <c r="CA88" s="248"/>
      <c r="CB88" s="248"/>
      <c r="CC88" s="248"/>
      <c r="CD88" s="258"/>
      <c r="CE88" s="258"/>
      <c r="CF88" s="258"/>
      <c r="CG88" s="258"/>
      <c r="CH88" s="258"/>
      <c r="CI88" s="258"/>
    </row>
    <row r="89" spans="4:87" x14ac:dyDescent="0.3">
      <c r="D89" s="116"/>
      <c r="E89" s="116"/>
      <c r="F89" s="116"/>
      <c r="G89" s="116"/>
      <c r="H89" s="116"/>
      <c r="I89" s="116"/>
      <c r="J89" s="128"/>
      <c r="K89" s="128"/>
      <c r="L89" s="128"/>
      <c r="M89" s="128"/>
      <c r="N89" s="128"/>
      <c r="O89" s="128"/>
      <c r="P89" s="138"/>
      <c r="Q89" s="138"/>
      <c r="R89" s="148"/>
      <c r="S89" s="148"/>
      <c r="T89" s="148"/>
      <c r="U89" s="148"/>
      <c r="V89" s="158"/>
      <c r="W89" s="158"/>
      <c r="X89" s="158"/>
      <c r="Y89" s="158"/>
      <c r="Z89" s="158"/>
      <c r="AA89" s="158"/>
      <c r="AB89" s="168"/>
      <c r="AC89" s="168"/>
      <c r="AD89" s="168"/>
      <c r="AE89" s="168"/>
      <c r="AF89" s="168"/>
      <c r="AG89" s="168"/>
      <c r="AH89" s="178"/>
      <c r="AI89" s="178"/>
      <c r="AJ89" s="178"/>
      <c r="AK89" s="178"/>
      <c r="AL89" s="178"/>
      <c r="AM89" s="178"/>
      <c r="AN89" s="188"/>
      <c r="AO89" s="188"/>
      <c r="AP89" s="188"/>
      <c r="AQ89" s="188"/>
      <c r="AR89" s="188"/>
      <c r="AS89" s="188"/>
      <c r="AT89" s="198"/>
      <c r="AU89" s="198"/>
      <c r="AV89" s="198"/>
      <c r="AW89" s="198"/>
      <c r="AX89" s="198"/>
      <c r="AY89" s="198"/>
      <c r="AZ89" s="208"/>
      <c r="BA89" s="208"/>
      <c r="BB89" s="208"/>
      <c r="BC89" s="208"/>
      <c r="BD89" s="208"/>
      <c r="BE89" s="208"/>
      <c r="BF89" s="218"/>
      <c r="BG89" s="218"/>
      <c r="BH89" s="218"/>
      <c r="BI89" s="218"/>
      <c r="BJ89" s="218"/>
      <c r="BK89" s="218"/>
      <c r="BL89" s="228"/>
      <c r="BM89" s="228"/>
      <c r="BN89" s="228"/>
      <c r="BO89" s="228"/>
      <c r="BP89" s="228"/>
      <c r="BQ89" s="228"/>
      <c r="BR89" s="238"/>
      <c r="BS89" s="238"/>
      <c r="BT89" s="238"/>
      <c r="BU89" s="238"/>
      <c r="BV89" s="238"/>
      <c r="BW89" s="238"/>
      <c r="BX89" s="248"/>
      <c r="BY89" s="248"/>
      <c r="BZ89" s="248"/>
      <c r="CA89" s="248"/>
      <c r="CB89" s="248"/>
      <c r="CC89" s="248"/>
      <c r="CD89" s="258"/>
      <c r="CE89" s="258"/>
      <c r="CF89" s="258"/>
      <c r="CG89" s="258"/>
      <c r="CH89" s="258"/>
      <c r="CI89" s="258"/>
    </row>
    <row r="90" spans="4:87" x14ac:dyDescent="0.3">
      <c r="D90" s="116"/>
      <c r="E90" s="116"/>
      <c r="F90" s="116"/>
      <c r="G90" s="116"/>
      <c r="H90" s="116"/>
      <c r="I90" s="116"/>
      <c r="J90" s="128"/>
      <c r="K90" s="128"/>
      <c r="L90" s="128"/>
      <c r="M90" s="128"/>
      <c r="N90" s="128"/>
      <c r="O90" s="128"/>
      <c r="P90" s="138"/>
      <c r="Q90" s="138"/>
      <c r="R90" s="148"/>
      <c r="S90" s="148"/>
      <c r="T90" s="148"/>
      <c r="U90" s="148"/>
      <c r="V90" s="158"/>
      <c r="W90" s="158"/>
      <c r="X90" s="158"/>
      <c r="Y90" s="158"/>
      <c r="Z90" s="158"/>
      <c r="AA90" s="158"/>
      <c r="AB90" s="168"/>
      <c r="AC90" s="168"/>
      <c r="AD90" s="168"/>
      <c r="AE90" s="168"/>
      <c r="AF90" s="168"/>
      <c r="AG90" s="168"/>
      <c r="AH90" s="178"/>
      <c r="AI90" s="178"/>
      <c r="AJ90" s="178"/>
      <c r="AK90" s="178"/>
      <c r="AL90" s="178"/>
      <c r="AM90" s="178"/>
      <c r="AN90" s="188"/>
      <c r="AO90" s="188"/>
      <c r="AP90" s="188"/>
      <c r="AQ90" s="188"/>
      <c r="AR90" s="188"/>
      <c r="AS90" s="188"/>
      <c r="AT90" s="198"/>
      <c r="AU90" s="198"/>
      <c r="AV90" s="198"/>
      <c r="AW90" s="198"/>
      <c r="AX90" s="198"/>
      <c r="AY90" s="198"/>
      <c r="AZ90" s="208"/>
      <c r="BA90" s="208"/>
      <c r="BB90" s="208"/>
      <c r="BC90" s="208"/>
      <c r="BD90" s="208"/>
      <c r="BE90" s="208"/>
      <c r="BF90" s="218"/>
      <c r="BG90" s="218"/>
      <c r="BH90" s="218"/>
      <c r="BI90" s="218"/>
      <c r="BJ90" s="218"/>
      <c r="BK90" s="218"/>
      <c r="BL90" s="228"/>
      <c r="BM90" s="228"/>
      <c r="BN90" s="228"/>
      <c r="BO90" s="228"/>
      <c r="BP90" s="228"/>
      <c r="BQ90" s="228"/>
      <c r="BR90" s="238"/>
      <c r="BS90" s="238"/>
      <c r="BT90" s="238"/>
      <c r="BU90" s="238"/>
      <c r="BV90" s="238"/>
      <c r="BW90" s="238"/>
      <c r="BX90" s="248"/>
      <c r="BY90" s="248"/>
      <c r="BZ90" s="248"/>
      <c r="CA90" s="248"/>
      <c r="CB90" s="248"/>
      <c r="CC90" s="248"/>
      <c r="CD90" s="258"/>
      <c r="CE90" s="258"/>
      <c r="CF90" s="258"/>
      <c r="CG90" s="258"/>
      <c r="CH90" s="258"/>
      <c r="CI90" s="258"/>
    </row>
    <row r="91" spans="4:87" x14ac:dyDescent="0.3">
      <c r="D91" s="117"/>
      <c r="E91" s="117"/>
      <c r="F91" s="117"/>
      <c r="G91" s="117"/>
      <c r="H91" s="117"/>
      <c r="I91" s="117"/>
      <c r="J91" s="129"/>
      <c r="K91" s="129"/>
      <c r="L91" s="129"/>
      <c r="M91" s="129"/>
      <c r="N91" s="129"/>
      <c r="O91" s="129"/>
      <c r="P91" s="139"/>
      <c r="Q91" s="139"/>
      <c r="R91" s="149"/>
      <c r="S91" s="149"/>
      <c r="T91" s="149"/>
      <c r="U91" s="149"/>
      <c r="V91" s="159"/>
      <c r="W91" s="159"/>
      <c r="X91" s="159"/>
      <c r="Y91" s="159"/>
      <c r="Z91" s="159"/>
      <c r="AA91" s="159"/>
      <c r="AB91" s="169"/>
      <c r="AC91" s="169"/>
      <c r="AD91" s="169"/>
      <c r="AE91" s="169"/>
      <c r="AF91" s="169"/>
      <c r="AG91" s="169"/>
      <c r="AH91" s="179"/>
      <c r="AI91" s="179"/>
      <c r="AJ91" s="179"/>
      <c r="AK91" s="179"/>
      <c r="AL91" s="179"/>
      <c r="AM91" s="179"/>
      <c r="AN91" s="189"/>
      <c r="AO91" s="189"/>
      <c r="AP91" s="189"/>
      <c r="AQ91" s="189"/>
      <c r="AR91" s="189"/>
      <c r="AS91" s="189"/>
      <c r="AT91" s="199"/>
      <c r="AU91" s="199"/>
      <c r="AV91" s="199"/>
      <c r="AW91" s="199"/>
      <c r="AX91" s="199"/>
      <c r="AY91" s="199"/>
      <c r="AZ91" s="209"/>
      <c r="BA91" s="209"/>
      <c r="BB91" s="209"/>
      <c r="BC91" s="209"/>
      <c r="BD91" s="209"/>
      <c r="BE91" s="209"/>
      <c r="BF91" s="219"/>
      <c r="BG91" s="219"/>
      <c r="BH91" s="219"/>
      <c r="BI91" s="219"/>
      <c r="BJ91" s="219"/>
      <c r="BK91" s="219"/>
      <c r="BL91" s="229"/>
      <c r="BM91" s="229"/>
      <c r="BN91" s="229"/>
      <c r="BO91" s="229"/>
      <c r="BP91" s="229"/>
      <c r="BQ91" s="229"/>
      <c r="BR91" s="239"/>
      <c r="BS91" s="239"/>
      <c r="BT91" s="239"/>
      <c r="BU91" s="239"/>
      <c r="BV91" s="239"/>
      <c r="BW91" s="239"/>
      <c r="BX91" s="249"/>
      <c r="BY91" s="249"/>
      <c r="BZ91" s="249"/>
      <c r="CA91" s="249"/>
      <c r="CB91" s="249"/>
      <c r="CC91" s="249"/>
      <c r="CD91" s="259"/>
      <c r="CE91" s="259"/>
      <c r="CF91" s="259"/>
      <c r="CG91" s="259"/>
      <c r="CH91" s="259"/>
      <c r="CI91" s="259"/>
    </row>
    <row r="92" spans="4:87" x14ac:dyDescent="0.3"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</row>
    <row r="93" spans="4:87" x14ac:dyDescent="0.3"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</row>
    <row r="94" spans="4:87" x14ac:dyDescent="0.3">
      <c r="D94" s="45"/>
    </row>
  </sheetData>
  <mergeCells count="6">
    <mergeCell ref="B2:Q2"/>
    <mergeCell ref="O3:P3"/>
    <mergeCell ref="E3:F3"/>
    <mergeCell ref="M3:N3"/>
    <mergeCell ref="G3:I3"/>
    <mergeCell ref="J3:L3"/>
  </mergeCells>
  <printOptions horizontalCentered="1" verticalCentered="1" gridLines="1"/>
  <pageMargins left="0.7" right="0.7" top="0.75" bottom="0.75" header="0.3" footer="0.3"/>
  <pageSetup scale="15" fitToHeight="0" orientation="landscape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0D9E-FA1B-4C1B-910B-E920224A27A6}">
  <dimension ref="A1:CH93"/>
  <sheetViews>
    <sheetView zoomScaleNormal="100" workbookViewId="0">
      <selection activeCell="I16" sqref="I16"/>
    </sheetView>
  </sheetViews>
  <sheetFormatPr defaultRowHeight="14.4" x14ac:dyDescent="0.3"/>
  <cols>
    <col min="1" max="1" width="3.33203125" bestFit="1" customWidth="1"/>
    <col min="2" max="2" width="21" bestFit="1" customWidth="1"/>
    <col min="3" max="3" width="11.6640625" bestFit="1" customWidth="1"/>
    <col min="4" max="7" width="10.44140625" bestFit="1" customWidth="1"/>
    <col min="8" max="14" width="7.44140625" bestFit="1" customWidth="1"/>
    <col min="15" max="15" width="6.33203125" bestFit="1" customWidth="1"/>
    <col min="16" max="16" width="9.5546875" bestFit="1" customWidth="1"/>
    <col min="17" max="86" width="9" bestFit="1" customWidth="1"/>
  </cols>
  <sheetData>
    <row r="1" spans="1:86" x14ac:dyDescent="0.3">
      <c r="A1" s="22" t="s">
        <v>160</v>
      </c>
      <c r="B1" s="23" t="s">
        <v>159</v>
      </c>
      <c r="C1" s="23" t="s">
        <v>158</v>
      </c>
      <c r="D1" s="619" t="s">
        <v>181</v>
      </c>
      <c r="E1" s="620"/>
      <c r="F1" s="621" t="s">
        <v>180</v>
      </c>
      <c r="G1" s="621"/>
      <c r="H1" s="621"/>
      <c r="I1" s="621" t="s">
        <v>155</v>
      </c>
      <c r="J1" s="621"/>
      <c r="K1" s="621"/>
      <c r="L1" s="621" t="s">
        <v>154</v>
      </c>
      <c r="M1" s="621"/>
      <c r="N1" s="621" t="s">
        <v>179</v>
      </c>
      <c r="O1" s="621"/>
      <c r="P1" s="23" t="s">
        <v>235</v>
      </c>
    </row>
    <row r="2" spans="1:86" x14ac:dyDescent="0.3">
      <c r="A2" s="17"/>
      <c r="B2" s="22"/>
      <c r="C2" s="22"/>
      <c r="D2" s="23">
        <v>2017</v>
      </c>
      <c r="E2" s="23">
        <v>1998</v>
      </c>
      <c r="F2" s="23" t="s">
        <v>152</v>
      </c>
      <c r="G2" s="23" t="s">
        <v>151</v>
      </c>
      <c r="H2" s="23" t="s">
        <v>150</v>
      </c>
      <c r="I2" s="23" t="s">
        <v>152</v>
      </c>
      <c r="J2" s="23" t="s">
        <v>151</v>
      </c>
      <c r="K2" s="23" t="s">
        <v>150</v>
      </c>
      <c r="L2" s="23" t="s">
        <v>146</v>
      </c>
      <c r="M2" s="23" t="s">
        <v>149</v>
      </c>
      <c r="N2" s="23" t="s">
        <v>146</v>
      </c>
      <c r="O2" s="23" t="s">
        <v>149</v>
      </c>
      <c r="P2" s="23"/>
    </row>
    <row r="3" spans="1:86" x14ac:dyDescent="0.3">
      <c r="A3" s="17"/>
      <c r="B3" s="22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86" x14ac:dyDescent="0.3">
      <c r="A4" s="17"/>
      <c r="B4" s="23" t="s">
        <v>3</v>
      </c>
      <c r="C4" s="21">
        <v>140914</v>
      </c>
      <c r="D4" s="28">
        <v>47854510</v>
      </c>
      <c r="E4" s="28">
        <v>30439893</v>
      </c>
      <c r="F4" s="28">
        <v>24876186</v>
      </c>
      <c r="G4" s="28">
        <v>22972370</v>
      </c>
      <c r="H4" s="27">
        <v>5954</v>
      </c>
      <c r="I4" s="18">
        <f>(F4/D4)*100</f>
        <v>51.982949987367967</v>
      </c>
      <c r="J4" s="18">
        <f>(G4/D4)*100</f>
        <v>48.00460813411317</v>
      </c>
      <c r="K4" s="18">
        <f>(H4/D4)*100</f>
        <v>1.2441878518868965E-2</v>
      </c>
      <c r="L4" s="26">
        <f>(23021876/D4)*100</f>
        <v>48.108059198600088</v>
      </c>
      <c r="M4" s="26">
        <f>100-L4</f>
        <v>51.891940801399912</v>
      </c>
      <c r="N4" s="17">
        <v>5.47</v>
      </c>
      <c r="O4" s="17">
        <v>5.62</v>
      </c>
      <c r="P4" s="17">
        <v>2.41</v>
      </c>
    </row>
    <row r="5" spans="1:86" x14ac:dyDescent="0.3">
      <c r="A5" s="17"/>
      <c r="B5" s="23"/>
      <c r="C5" s="21"/>
      <c r="D5" s="28"/>
      <c r="E5" s="28"/>
      <c r="F5" s="28"/>
      <c r="G5" s="28"/>
      <c r="H5" s="27"/>
      <c r="I5" s="18"/>
      <c r="J5" s="18"/>
      <c r="K5" s="18"/>
      <c r="L5" s="26"/>
      <c r="M5" s="26"/>
      <c r="N5" s="17"/>
      <c r="O5" s="17"/>
      <c r="P5" s="17"/>
    </row>
    <row r="6" spans="1:86" x14ac:dyDescent="0.3">
      <c r="A6" s="17">
        <v>1</v>
      </c>
      <c r="B6" s="23" t="s">
        <v>68</v>
      </c>
      <c r="C6" s="21">
        <v>6858</v>
      </c>
      <c r="D6" s="28">
        <v>1804958</v>
      </c>
      <c r="E6" s="28">
        <v>1106272</v>
      </c>
      <c r="F6" s="28">
        <v>931177</v>
      </c>
      <c r="G6" s="28">
        <v>873589</v>
      </c>
      <c r="H6" s="27">
        <v>192</v>
      </c>
      <c r="I6" s="18">
        <f t="shared" ref="I6:I34" si="0">(F6/D6)*100</f>
        <v>51.58995389366401</v>
      </c>
      <c r="J6" s="18">
        <f t="shared" ref="J6:J34" si="1">(G6/D6)*100</f>
        <v>48.399408739704747</v>
      </c>
      <c r="K6" s="18">
        <f t="shared" ref="K6:K34" si="2">(H6/D6)*100</f>
        <v>1.0637366631245714E-2</v>
      </c>
      <c r="L6" s="26">
        <f>(1414614/D6)*100</f>
        <v>78.37379041506783</v>
      </c>
      <c r="M6" s="26">
        <f t="shared" ref="M6:M14" si="3">100-L6</f>
        <v>21.62620958493217</v>
      </c>
      <c r="N6" s="17">
        <v>4.9800000000000004</v>
      </c>
      <c r="O6" s="17">
        <v>5.0599999999999996</v>
      </c>
      <c r="P6" s="17">
        <v>2.61</v>
      </c>
    </row>
    <row r="7" spans="1:86" x14ac:dyDescent="0.3">
      <c r="A7" s="17">
        <v>2</v>
      </c>
      <c r="B7" s="23" t="s">
        <v>69</v>
      </c>
      <c r="C7" s="21">
        <v>7866</v>
      </c>
      <c r="D7" s="28">
        <v>1550390</v>
      </c>
      <c r="E7" s="28">
        <v>1106717</v>
      </c>
      <c r="F7" s="28">
        <v>795700</v>
      </c>
      <c r="G7" s="28">
        <v>754480</v>
      </c>
      <c r="H7" s="27">
        <v>210</v>
      </c>
      <c r="I7" s="18">
        <f t="shared" si="0"/>
        <v>51.322570450015803</v>
      </c>
      <c r="J7" s="18">
        <f t="shared" si="1"/>
        <v>48.663884570978915</v>
      </c>
      <c r="K7" s="18">
        <f t="shared" si="2"/>
        <v>1.3544979005282544E-2</v>
      </c>
      <c r="L7" s="26">
        <f>(1166984/D7)*100</f>
        <v>75.270351330955435</v>
      </c>
      <c r="M7" s="26">
        <f t="shared" si="3"/>
        <v>24.729648669044565</v>
      </c>
      <c r="N7" s="17">
        <v>5.35</v>
      </c>
      <c r="O7" s="17">
        <v>5.48</v>
      </c>
      <c r="P7" s="17">
        <v>1.79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  <c r="BW7" s="260"/>
      <c r="BX7" s="260"/>
      <c r="BY7" s="260"/>
      <c r="BZ7" s="260"/>
      <c r="CA7" s="260"/>
      <c r="CB7" s="260"/>
      <c r="CC7" s="260"/>
      <c r="CD7" s="260"/>
      <c r="CE7" s="260"/>
      <c r="CF7" s="260"/>
      <c r="CG7" s="260"/>
      <c r="CH7" s="260"/>
    </row>
    <row r="8" spans="1:86" x14ac:dyDescent="0.3">
      <c r="A8" s="17">
        <v>3</v>
      </c>
      <c r="B8" s="23" t="s">
        <v>71</v>
      </c>
      <c r="C8" s="26">
        <v>993</v>
      </c>
      <c r="D8" s="26">
        <v>2199928</v>
      </c>
      <c r="E8" s="26">
        <v>1494866</v>
      </c>
      <c r="F8" s="26">
        <v>1145216</v>
      </c>
      <c r="G8" s="26">
        <v>1054407</v>
      </c>
      <c r="H8" s="26">
        <v>305</v>
      </c>
      <c r="I8" s="26">
        <f t="shared" si="0"/>
        <v>52.056976410137054</v>
      </c>
      <c r="J8" s="26">
        <f t="shared" si="1"/>
        <v>47.929159499765447</v>
      </c>
      <c r="K8" s="26">
        <f t="shared" si="2"/>
        <v>1.3864090097494099E-2</v>
      </c>
      <c r="L8" s="26">
        <f>(373410/D8)*100</f>
        <v>16.973737322312367</v>
      </c>
      <c r="M8" s="26">
        <f t="shared" si="3"/>
        <v>83.02626267768764</v>
      </c>
      <c r="N8" s="26">
        <v>5.0999999999999996</v>
      </c>
      <c r="O8" s="26">
        <v>4.99</v>
      </c>
      <c r="P8" s="26">
        <v>2.0499999999999998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</row>
    <row r="9" spans="1:86" x14ac:dyDescent="0.3">
      <c r="A9" s="17">
        <v>4</v>
      </c>
      <c r="B9" s="23" t="s">
        <v>73</v>
      </c>
      <c r="C9" s="26">
        <v>11204</v>
      </c>
      <c r="D9" s="26">
        <v>993908</v>
      </c>
      <c r="E9" s="26">
        <v>582094</v>
      </c>
      <c r="F9" s="26">
        <v>523069</v>
      </c>
      <c r="G9" s="26">
        <v>470702</v>
      </c>
      <c r="H9" s="26">
        <v>137</v>
      </c>
      <c r="I9" s="26">
        <f t="shared" si="0"/>
        <v>52.627506771250452</v>
      </c>
      <c r="J9" s="26">
        <f t="shared" si="1"/>
        <v>47.35870925679238</v>
      </c>
      <c r="K9" s="26">
        <f t="shared" si="2"/>
        <v>1.3783971957163037E-2</v>
      </c>
      <c r="L9" s="26">
        <f>(561287/D9)*100</f>
        <v>56.472731882628977</v>
      </c>
      <c r="M9" s="26">
        <f t="shared" si="3"/>
        <v>43.527268117371023</v>
      </c>
      <c r="N9" s="26">
        <v>5.25</v>
      </c>
      <c r="O9" s="26">
        <v>5.54</v>
      </c>
      <c r="P9" s="26">
        <v>2.85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</row>
    <row r="10" spans="1:86" x14ac:dyDescent="0.3">
      <c r="A10" s="17">
        <v>5</v>
      </c>
      <c r="B10" s="23" t="s">
        <v>79</v>
      </c>
      <c r="C10" s="26">
        <v>1417</v>
      </c>
      <c r="D10" s="26">
        <v>770040</v>
      </c>
      <c r="E10" s="26">
        <v>494244</v>
      </c>
      <c r="F10" s="26">
        <v>396922</v>
      </c>
      <c r="G10" s="26">
        <v>373041</v>
      </c>
      <c r="H10" s="26">
        <v>77</v>
      </c>
      <c r="I10" s="26">
        <f t="shared" si="0"/>
        <v>51.545633993039317</v>
      </c>
      <c r="J10" s="26">
        <f t="shared" si="1"/>
        <v>48.444366526414214</v>
      </c>
      <c r="K10" s="26">
        <f t="shared" si="2"/>
        <v>9.9994805464651178E-3</v>
      </c>
      <c r="L10" s="26">
        <f>(587371/D10)*100</f>
        <v>76.277985559191734</v>
      </c>
      <c r="M10" s="26">
        <f t="shared" si="3"/>
        <v>23.722014440808266</v>
      </c>
      <c r="N10" s="26">
        <v>5.28</v>
      </c>
      <c r="O10" s="26">
        <v>5.55</v>
      </c>
      <c r="P10" s="26">
        <v>2.36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</row>
    <row r="11" spans="1:86" x14ac:dyDescent="0.3">
      <c r="A11" s="17">
        <v>6</v>
      </c>
      <c r="B11" s="23" t="s">
        <v>82</v>
      </c>
      <c r="C11" s="21">
        <v>8785</v>
      </c>
      <c r="D11" s="28">
        <v>779062</v>
      </c>
      <c r="E11" s="28">
        <v>513702</v>
      </c>
      <c r="F11" s="28">
        <v>404810</v>
      </c>
      <c r="G11" s="28">
        <v>374142</v>
      </c>
      <c r="H11" s="27">
        <v>110</v>
      </c>
      <c r="I11" s="18">
        <f t="shared" si="0"/>
        <v>51.961204628129721</v>
      </c>
      <c r="J11" s="18">
        <f t="shared" si="1"/>
        <v>48.024675828111242</v>
      </c>
      <c r="K11" s="18">
        <f t="shared" si="2"/>
        <v>1.41195437590333E-2</v>
      </c>
      <c r="L11" s="26">
        <f>(693566/D11)*100</f>
        <v>89.025777152524441</v>
      </c>
      <c r="M11" s="26">
        <f t="shared" si="3"/>
        <v>10.974222847475559</v>
      </c>
      <c r="N11" s="17">
        <v>5.0599999999999996</v>
      </c>
      <c r="O11" s="17">
        <v>5.13</v>
      </c>
      <c r="P11" s="17">
        <v>2.21</v>
      </c>
    </row>
    <row r="12" spans="1:86" x14ac:dyDescent="0.3">
      <c r="A12" s="17">
        <v>7</v>
      </c>
      <c r="B12" s="23" t="s">
        <v>178</v>
      </c>
      <c r="C12" s="21">
        <v>1554</v>
      </c>
      <c r="D12" s="28">
        <v>838527</v>
      </c>
      <c r="E12" s="28">
        <v>493526</v>
      </c>
      <c r="F12" s="28">
        <v>432697</v>
      </c>
      <c r="G12" s="28">
        <v>405709</v>
      </c>
      <c r="H12" s="27">
        <v>121</v>
      </c>
      <c r="I12" s="18">
        <f t="shared" si="0"/>
        <v>51.602035474111155</v>
      </c>
      <c r="J12" s="18">
        <f t="shared" si="1"/>
        <v>48.383534459832539</v>
      </c>
      <c r="K12" s="18">
        <f t="shared" si="2"/>
        <v>1.4430066056310651E-2</v>
      </c>
      <c r="L12" s="26">
        <f>(570428/D12)*100</f>
        <v>68.027386118753483</v>
      </c>
      <c r="M12" s="26">
        <f t="shared" si="3"/>
        <v>31.972613881246517</v>
      </c>
      <c r="N12" s="17">
        <v>5.0199999999999996</v>
      </c>
      <c r="O12" s="17">
        <v>5.07</v>
      </c>
      <c r="P12" s="17">
        <v>2.82</v>
      </c>
    </row>
    <row r="13" spans="1:86" x14ac:dyDescent="0.3">
      <c r="A13" s="17">
        <v>8</v>
      </c>
      <c r="B13" s="23" t="s">
        <v>84</v>
      </c>
      <c r="C13" s="21">
        <v>1423</v>
      </c>
      <c r="D13" s="28">
        <v>677098</v>
      </c>
      <c r="E13" s="28">
        <v>438624</v>
      </c>
      <c r="F13" s="28">
        <v>349122</v>
      </c>
      <c r="G13" s="28">
        <v>327888</v>
      </c>
      <c r="H13" s="27">
        <v>88</v>
      </c>
      <c r="I13" s="18">
        <f t="shared" si="0"/>
        <v>51.561516944371419</v>
      </c>
      <c r="J13" s="18">
        <f t="shared" si="1"/>
        <v>48.425486414078904</v>
      </c>
      <c r="K13" s="18">
        <f t="shared" si="2"/>
        <v>1.2996641549672276E-2</v>
      </c>
      <c r="L13" s="26">
        <f>(535061/D13)*100</f>
        <v>79.022682093286349</v>
      </c>
      <c r="M13" s="26">
        <f t="shared" si="3"/>
        <v>20.977317906713651</v>
      </c>
      <c r="N13" s="26">
        <v>5.13</v>
      </c>
      <c r="O13" s="26">
        <v>5.12</v>
      </c>
      <c r="P13" s="17">
        <v>2.31</v>
      </c>
    </row>
    <row r="14" spans="1:86" x14ac:dyDescent="0.3">
      <c r="A14" s="17">
        <v>9</v>
      </c>
      <c r="B14" s="23" t="s">
        <v>85</v>
      </c>
      <c r="C14" s="21">
        <v>8570</v>
      </c>
      <c r="D14" s="28">
        <v>982138</v>
      </c>
      <c r="E14" s="28">
        <v>599492</v>
      </c>
      <c r="F14" s="28">
        <v>510143</v>
      </c>
      <c r="G14" s="28">
        <v>471958</v>
      </c>
      <c r="H14" s="27">
        <v>37</v>
      </c>
      <c r="I14" s="18">
        <f t="shared" si="0"/>
        <v>51.942089604515864</v>
      </c>
      <c r="J14" s="18">
        <f t="shared" si="1"/>
        <v>48.054143104125899</v>
      </c>
      <c r="K14" s="18">
        <f t="shared" si="2"/>
        <v>3.7672913582408991E-3</v>
      </c>
      <c r="L14" s="26">
        <f>(805662/D14)*100</f>
        <v>82.031445682785915</v>
      </c>
      <c r="M14" s="26">
        <f t="shared" si="3"/>
        <v>17.968554317214085</v>
      </c>
      <c r="N14" s="26">
        <v>5.31</v>
      </c>
      <c r="O14" s="26">
        <v>5.53</v>
      </c>
      <c r="P14" s="17">
        <v>2.63</v>
      </c>
    </row>
    <row r="15" spans="1:86" x14ac:dyDescent="0.3">
      <c r="A15" s="17">
        <v>10</v>
      </c>
      <c r="B15" s="23" t="s">
        <v>177</v>
      </c>
      <c r="C15" s="21">
        <v>69</v>
      </c>
      <c r="D15" s="28">
        <v>2971382</v>
      </c>
      <c r="E15" s="28">
        <v>2289071</v>
      </c>
      <c r="F15" s="28">
        <v>1542028</v>
      </c>
      <c r="G15" s="28">
        <v>1428860</v>
      </c>
      <c r="H15" s="27">
        <v>494</v>
      </c>
      <c r="I15" s="18">
        <f t="shared" si="0"/>
        <v>51.895986446710651</v>
      </c>
      <c r="J15" s="18">
        <f t="shared" si="1"/>
        <v>48.087388292720355</v>
      </c>
      <c r="K15" s="18">
        <f t="shared" si="2"/>
        <v>1.6625260568987762E-2</v>
      </c>
      <c r="L15" s="26" t="s">
        <v>172</v>
      </c>
      <c r="M15" s="26">
        <v>100</v>
      </c>
      <c r="N15" s="17" t="s">
        <v>172</v>
      </c>
      <c r="O15" s="26">
        <v>5.48</v>
      </c>
      <c r="P15" s="17">
        <v>1.38</v>
      </c>
    </row>
    <row r="16" spans="1:86" x14ac:dyDescent="0.3">
      <c r="A16" s="17">
        <v>11</v>
      </c>
      <c r="B16" s="23" t="s">
        <v>176</v>
      </c>
      <c r="C16" s="26">
        <v>139</v>
      </c>
      <c r="D16" s="28">
        <v>2875315</v>
      </c>
      <c r="E16" s="28">
        <v>1447529</v>
      </c>
      <c r="F16" s="28">
        <v>1506788</v>
      </c>
      <c r="G16" s="28">
        <v>1368002</v>
      </c>
      <c r="H16" s="27">
        <v>525</v>
      </c>
      <c r="I16" s="18">
        <f t="shared" si="0"/>
        <v>52.404275705444448</v>
      </c>
      <c r="J16" s="18">
        <f t="shared" si="1"/>
        <v>47.577465425527286</v>
      </c>
      <c r="K16" s="18">
        <f t="shared" si="2"/>
        <v>1.825886902826299E-2</v>
      </c>
      <c r="L16" s="26" t="s">
        <v>172</v>
      </c>
      <c r="M16" s="26">
        <v>100</v>
      </c>
      <c r="N16" s="17" t="s">
        <v>172</v>
      </c>
      <c r="O16" s="26">
        <v>5.64</v>
      </c>
      <c r="P16" s="17">
        <v>3.67</v>
      </c>
    </row>
    <row r="17" spans="1:86" x14ac:dyDescent="0.3">
      <c r="A17" s="17">
        <v>12</v>
      </c>
      <c r="B17" s="23" t="s">
        <v>175</v>
      </c>
      <c r="C17" s="26">
        <v>122</v>
      </c>
      <c r="D17" s="26">
        <v>1769230</v>
      </c>
      <c r="E17" s="26">
        <v>1468579</v>
      </c>
      <c r="F17" s="26">
        <v>930691</v>
      </c>
      <c r="G17" s="26">
        <v>838349</v>
      </c>
      <c r="H17" s="26">
        <v>190</v>
      </c>
      <c r="I17" s="26">
        <f t="shared" si="0"/>
        <v>52.604296784476865</v>
      </c>
      <c r="J17" s="26">
        <f t="shared" si="1"/>
        <v>47.384964080419167</v>
      </c>
      <c r="K17" s="26">
        <f t="shared" si="2"/>
        <v>1.0739135103971785E-2</v>
      </c>
      <c r="L17" s="26" t="s">
        <v>172</v>
      </c>
      <c r="M17" s="26">
        <v>100</v>
      </c>
      <c r="N17" s="26" t="s">
        <v>172</v>
      </c>
      <c r="O17" s="26">
        <v>5.43</v>
      </c>
      <c r="P17" s="26">
        <v>0.98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</row>
    <row r="18" spans="1:86" x14ac:dyDescent="0.3">
      <c r="A18" s="17">
        <v>13</v>
      </c>
      <c r="B18" s="23" t="s">
        <v>174</v>
      </c>
      <c r="C18" s="26">
        <v>929</v>
      </c>
      <c r="D18" s="26">
        <v>3907065</v>
      </c>
      <c r="E18" s="26">
        <v>2127765</v>
      </c>
      <c r="F18" s="26">
        <v>2056119</v>
      </c>
      <c r="G18" s="26">
        <v>1850580</v>
      </c>
      <c r="H18" s="26">
        <v>366</v>
      </c>
      <c r="I18" s="26">
        <f t="shared" si="0"/>
        <v>52.625666580924559</v>
      </c>
      <c r="J18" s="26">
        <f t="shared" si="1"/>
        <v>47.364965773541009</v>
      </c>
      <c r="K18" s="26">
        <f t="shared" si="2"/>
        <v>9.3676455344356944E-3</v>
      </c>
      <c r="L18" s="26">
        <f>(282858/D18)*100</f>
        <v>7.2396543185229838</v>
      </c>
      <c r="M18" s="26">
        <f>100-L18</f>
        <v>92.76034568147702</v>
      </c>
      <c r="N18" s="26">
        <v>6.38</v>
      </c>
      <c r="O18" s="26">
        <v>6.11</v>
      </c>
      <c r="P18" s="26">
        <v>3.25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</row>
    <row r="19" spans="1:86" x14ac:dyDescent="0.3">
      <c r="A19" s="17">
        <v>14</v>
      </c>
      <c r="B19" s="23" t="s">
        <v>173</v>
      </c>
      <c r="C19" s="26">
        <v>108</v>
      </c>
      <c r="D19" s="26">
        <v>2577556</v>
      </c>
      <c r="E19" s="26">
        <v>1608609</v>
      </c>
      <c r="F19" s="26">
        <v>1347161</v>
      </c>
      <c r="G19" s="26">
        <v>1229899</v>
      </c>
      <c r="H19" s="26">
        <v>496</v>
      </c>
      <c r="I19" s="26">
        <f t="shared" si="0"/>
        <v>52.265052631252239</v>
      </c>
      <c r="J19" s="26">
        <f t="shared" si="1"/>
        <v>47.715704333872857</v>
      </c>
      <c r="K19" s="26">
        <f t="shared" si="2"/>
        <v>1.9243034874896994E-2</v>
      </c>
      <c r="L19" s="26" t="s">
        <v>172</v>
      </c>
      <c r="M19" s="26">
        <v>100</v>
      </c>
      <c r="N19" s="26" t="s">
        <v>172</v>
      </c>
      <c r="O19" s="26">
        <v>5.8</v>
      </c>
      <c r="P19" s="26">
        <v>2.5099999999999998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</row>
    <row r="20" spans="1:86" x14ac:dyDescent="0.3">
      <c r="A20" s="17">
        <v>15</v>
      </c>
      <c r="B20" s="23" t="s">
        <v>171</v>
      </c>
      <c r="C20" s="26">
        <v>2160</v>
      </c>
      <c r="D20" s="26">
        <v>1924346</v>
      </c>
      <c r="E20" s="26">
        <v>914765</v>
      </c>
      <c r="F20" s="26">
        <v>1028865</v>
      </c>
      <c r="G20" s="26">
        <v>895329</v>
      </c>
      <c r="H20" s="26">
        <v>152</v>
      </c>
      <c r="I20" s="26">
        <f t="shared" si="0"/>
        <v>53.465696917290337</v>
      </c>
      <c r="J20" s="26">
        <f t="shared" si="1"/>
        <v>46.526404295277466</v>
      </c>
      <c r="K20" s="26">
        <f t="shared" si="2"/>
        <v>7.8987874321977437E-3</v>
      </c>
      <c r="L20" s="26">
        <f>(857634/D20)*100</f>
        <v>44.567556977799214</v>
      </c>
      <c r="M20" s="26">
        <f t="shared" ref="M20:M34" si="4">100-L20</f>
        <v>55.432443022200786</v>
      </c>
      <c r="N20" s="26">
        <v>5.7</v>
      </c>
      <c r="O20" s="26">
        <v>6.03</v>
      </c>
      <c r="P20" s="26">
        <v>3.99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</row>
    <row r="21" spans="1:86" x14ac:dyDescent="0.3">
      <c r="A21" s="17">
        <v>16</v>
      </c>
      <c r="B21" s="23" t="s">
        <v>170</v>
      </c>
      <c r="C21" s="26">
        <v>2698</v>
      </c>
      <c r="D21" s="26">
        <v>1007009</v>
      </c>
      <c r="E21" s="26">
        <v>727190</v>
      </c>
      <c r="F21" s="26">
        <v>514786</v>
      </c>
      <c r="G21" s="26">
        <v>492061</v>
      </c>
      <c r="H21" s="26">
        <v>162</v>
      </c>
      <c r="I21" s="26">
        <f t="shared" si="0"/>
        <v>51.120297832492071</v>
      </c>
      <c r="J21" s="26">
        <f t="shared" si="1"/>
        <v>48.863614923004661</v>
      </c>
      <c r="K21" s="26">
        <f t="shared" si="2"/>
        <v>1.6087244503276536E-2</v>
      </c>
      <c r="L21" s="26">
        <f>(709791/D21)*100</f>
        <v>70.485070143365164</v>
      </c>
      <c r="M21" s="26">
        <f t="shared" si="4"/>
        <v>29.514929856634836</v>
      </c>
      <c r="N21" s="26">
        <v>5.63</v>
      </c>
      <c r="O21" s="26">
        <v>5.62</v>
      </c>
      <c r="P21" s="26">
        <v>1.72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</row>
    <row r="22" spans="1:86" x14ac:dyDescent="0.3">
      <c r="A22" s="17">
        <v>17</v>
      </c>
      <c r="B22" s="23" t="s">
        <v>169</v>
      </c>
      <c r="C22" s="26">
        <v>5475</v>
      </c>
      <c r="D22" s="26">
        <v>1338035</v>
      </c>
      <c r="E22" s="26">
        <v>924294</v>
      </c>
      <c r="F22" s="26">
        <v>680567</v>
      </c>
      <c r="G22" s="26">
        <v>657290</v>
      </c>
      <c r="H22" s="26">
        <v>178</v>
      </c>
      <c r="I22" s="26">
        <f t="shared" si="0"/>
        <v>50.863168751191111</v>
      </c>
      <c r="J22" s="26">
        <f t="shared" si="1"/>
        <v>49.123528158829927</v>
      </c>
      <c r="K22" s="26">
        <f t="shared" si="2"/>
        <v>1.3303089978961687E-2</v>
      </c>
      <c r="L22" s="26">
        <f>(941232/D22)*100</f>
        <v>70.344348242011606</v>
      </c>
      <c r="M22" s="26">
        <f t="shared" si="4"/>
        <v>29.655651757988394</v>
      </c>
      <c r="N22" s="26">
        <v>6.13</v>
      </c>
      <c r="O22" s="26">
        <v>5.86</v>
      </c>
      <c r="P22" s="26">
        <v>1.96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</row>
    <row r="23" spans="1:86" x14ac:dyDescent="0.3">
      <c r="A23" s="17">
        <v>18</v>
      </c>
      <c r="B23" s="23" t="s">
        <v>168</v>
      </c>
      <c r="C23" s="26">
        <v>2580</v>
      </c>
      <c r="D23" s="26">
        <v>1090336</v>
      </c>
      <c r="E23" s="26">
        <v>677120</v>
      </c>
      <c r="F23" s="26">
        <v>564663</v>
      </c>
      <c r="G23" s="26">
        <v>525558</v>
      </c>
      <c r="H23" s="26">
        <v>115</v>
      </c>
      <c r="I23" s="26">
        <f t="shared" si="0"/>
        <v>51.787980952660462</v>
      </c>
      <c r="J23" s="26">
        <f t="shared" si="1"/>
        <v>48.201471839873214</v>
      </c>
      <c r="K23" s="26">
        <f t="shared" si="2"/>
        <v>1.0547207466322308E-2</v>
      </c>
      <c r="L23" s="26">
        <f>(836677/D23)*100</f>
        <v>76.735703489566518</v>
      </c>
      <c r="M23" s="26">
        <f t="shared" si="4"/>
        <v>23.264296510433482</v>
      </c>
      <c r="N23" s="26">
        <v>5.89</v>
      </c>
      <c r="O23" s="26">
        <v>5.7</v>
      </c>
      <c r="P23" s="26">
        <v>2.5299999999999998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</row>
    <row r="24" spans="1:86" x14ac:dyDescent="0.3">
      <c r="A24" s="17">
        <v>19</v>
      </c>
      <c r="B24" s="29" t="s">
        <v>167</v>
      </c>
      <c r="C24" s="26">
        <v>1948</v>
      </c>
      <c r="D24" s="26">
        <v>1521786</v>
      </c>
      <c r="E24" s="26">
        <v>1001608</v>
      </c>
      <c r="F24" s="26">
        <v>775934</v>
      </c>
      <c r="G24" s="26">
        <v>745530</v>
      </c>
      <c r="H24" s="26">
        <v>322</v>
      </c>
      <c r="I24" s="26">
        <f t="shared" si="0"/>
        <v>50.988378129382184</v>
      </c>
      <c r="J24" s="26">
        <f t="shared" si="1"/>
        <v>48.990462522325743</v>
      </c>
      <c r="K24" s="26">
        <f t="shared" si="2"/>
        <v>2.1159348292072604E-2</v>
      </c>
      <c r="L24" s="26">
        <v>54.073832000000003</v>
      </c>
      <c r="M24" s="26">
        <f t="shared" si="4"/>
        <v>45.926167999999997</v>
      </c>
      <c r="N24" s="26">
        <v>5.81</v>
      </c>
      <c r="O24" s="26">
        <v>5.76</v>
      </c>
      <c r="P24" s="26">
        <v>2.2200000000000002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</row>
    <row r="25" spans="1:86" x14ac:dyDescent="0.3">
      <c r="A25" s="17">
        <v>20</v>
      </c>
      <c r="B25" s="29" t="s">
        <v>166</v>
      </c>
      <c r="C25" s="26">
        <v>2512</v>
      </c>
      <c r="D25" s="26">
        <v>1233760</v>
      </c>
      <c r="E25" s="26">
        <v>880438</v>
      </c>
      <c r="F25" s="26">
        <v>635558</v>
      </c>
      <c r="G25" s="26">
        <v>598130</v>
      </c>
      <c r="H25" s="26">
        <v>72</v>
      </c>
      <c r="I25" s="26">
        <f t="shared" si="0"/>
        <v>51.513908701854497</v>
      </c>
      <c r="J25" s="26">
        <f t="shared" si="1"/>
        <v>48.48025547918558</v>
      </c>
      <c r="K25" s="26">
        <f t="shared" si="2"/>
        <v>5.8358189599273767E-3</v>
      </c>
      <c r="L25" s="26">
        <f>(929319/D25)*100</f>
        <v>75.324131111399296</v>
      </c>
      <c r="M25" s="26">
        <f t="shared" si="4"/>
        <v>24.675868888600704</v>
      </c>
      <c r="N25" s="26">
        <v>5.96</v>
      </c>
      <c r="O25" s="26">
        <v>5.9</v>
      </c>
      <c r="P25" s="26">
        <v>1.79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</row>
    <row r="26" spans="1:86" x14ac:dyDescent="0.3">
      <c r="A26" s="17">
        <v>21</v>
      </c>
      <c r="B26" s="29" t="s">
        <v>165</v>
      </c>
      <c r="C26" s="26">
        <v>2925</v>
      </c>
      <c r="D26" s="26">
        <v>1504440</v>
      </c>
      <c r="E26" s="26">
        <v>1006329</v>
      </c>
      <c r="F26" s="26">
        <v>776146</v>
      </c>
      <c r="G26" s="26">
        <v>728071</v>
      </c>
      <c r="H26" s="26">
        <v>223</v>
      </c>
      <c r="I26" s="26">
        <f t="shared" si="0"/>
        <v>51.590359203424526</v>
      </c>
      <c r="J26" s="26">
        <f t="shared" si="1"/>
        <v>48.394818005370773</v>
      </c>
      <c r="K26" s="26">
        <f t="shared" si="2"/>
        <v>1.4822791204700751E-2</v>
      </c>
      <c r="L26" s="26">
        <f>(1070359/D26)*100</f>
        <v>71.146672516019251</v>
      </c>
      <c r="M26" s="26">
        <f t="shared" si="4"/>
        <v>28.853327483980749</v>
      </c>
      <c r="N26" s="26">
        <v>5.15</v>
      </c>
      <c r="O26" s="26">
        <v>5.52</v>
      </c>
      <c r="P26" s="26">
        <v>2.13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</row>
    <row r="27" spans="1:86" x14ac:dyDescent="0.3">
      <c r="A27" s="17">
        <v>22</v>
      </c>
      <c r="B27" s="29" t="s">
        <v>164</v>
      </c>
      <c r="C27" s="26">
        <v>19637</v>
      </c>
      <c r="D27" s="26">
        <v>1647036</v>
      </c>
      <c r="E27" s="26">
        <v>914291</v>
      </c>
      <c r="F27" s="26">
        <v>881018</v>
      </c>
      <c r="G27" s="26">
        <v>765862</v>
      </c>
      <c r="H27" s="26">
        <v>156</v>
      </c>
      <c r="I27" s="26">
        <f t="shared" si="0"/>
        <v>53.491119805517307</v>
      </c>
      <c r="J27" s="26">
        <f t="shared" si="1"/>
        <v>46.499408634662508</v>
      </c>
      <c r="K27" s="26">
        <f t="shared" si="2"/>
        <v>9.4715598201860797E-3</v>
      </c>
      <c r="L27" s="26">
        <f>(1514502/D27)*100</f>
        <v>91.9531813512273</v>
      </c>
      <c r="M27" s="26">
        <f t="shared" si="4"/>
        <v>8.0468186487726996</v>
      </c>
      <c r="N27" s="26">
        <v>5.5</v>
      </c>
      <c r="O27" s="26">
        <v>4.87</v>
      </c>
      <c r="P27" s="26">
        <v>3.14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</row>
    <row r="28" spans="1:86" x14ac:dyDescent="0.3">
      <c r="A28" s="17">
        <v>23</v>
      </c>
      <c r="B28" s="29" t="s">
        <v>86</v>
      </c>
      <c r="C28" s="21">
        <v>5608</v>
      </c>
      <c r="D28" s="28">
        <v>1073469</v>
      </c>
      <c r="E28" s="28">
        <v>664797</v>
      </c>
      <c r="F28" s="28">
        <v>556470</v>
      </c>
      <c r="G28" s="28">
        <v>516841</v>
      </c>
      <c r="H28" s="27">
        <v>158</v>
      </c>
      <c r="I28" s="18">
        <f t="shared" si="0"/>
        <v>51.83847880097143</v>
      </c>
      <c r="J28" s="18">
        <f t="shared" si="1"/>
        <v>48.146802562533246</v>
      </c>
      <c r="K28" s="18">
        <f t="shared" si="2"/>
        <v>1.4718636495324969E-2</v>
      </c>
      <c r="L28" s="26">
        <f>(829932/D28)*100</f>
        <v>77.313084961000271</v>
      </c>
      <c r="M28" s="26">
        <f t="shared" si="4"/>
        <v>22.686915038999729</v>
      </c>
      <c r="N28" s="17">
        <v>5.0599999999999996</v>
      </c>
      <c r="O28" s="17">
        <v>4.93</v>
      </c>
      <c r="P28" s="17">
        <v>2.5499999999999998</v>
      </c>
    </row>
    <row r="29" spans="1:86" x14ac:dyDescent="0.3">
      <c r="A29" s="17">
        <v>24</v>
      </c>
      <c r="B29" s="29" t="s">
        <v>163</v>
      </c>
      <c r="C29" s="21">
        <v>2946</v>
      </c>
      <c r="D29" s="28">
        <v>1612047</v>
      </c>
      <c r="E29" s="28">
        <v>1087571</v>
      </c>
      <c r="F29" s="28">
        <v>831392</v>
      </c>
      <c r="G29" s="28">
        <v>780446</v>
      </c>
      <c r="H29" s="27">
        <v>209</v>
      </c>
      <c r="I29" s="18">
        <f t="shared" si="0"/>
        <v>51.573682405041545</v>
      </c>
      <c r="J29" s="18">
        <f t="shared" si="1"/>
        <v>48.413352712420917</v>
      </c>
      <c r="K29" s="18">
        <f t="shared" si="2"/>
        <v>1.2964882537543881E-2</v>
      </c>
      <c r="L29" s="26">
        <f>(1232814/D29)*100</f>
        <v>76.475065553299629</v>
      </c>
      <c r="M29" s="26">
        <f t="shared" si="4"/>
        <v>23.524934446700371</v>
      </c>
      <c r="N29" s="17">
        <v>5.76</v>
      </c>
      <c r="O29" s="17">
        <v>5.9</v>
      </c>
      <c r="P29" s="17">
        <v>2.09</v>
      </c>
    </row>
    <row r="30" spans="1:86" x14ac:dyDescent="0.3">
      <c r="A30" s="17">
        <v>25</v>
      </c>
      <c r="B30" s="23" t="s">
        <v>162</v>
      </c>
      <c r="C30" s="21">
        <v>10728</v>
      </c>
      <c r="D30" s="28">
        <v>2049873</v>
      </c>
      <c r="E30" s="28">
        <v>1319881</v>
      </c>
      <c r="F30" s="28">
        <v>1059051</v>
      </c>
      <c r="G30" s="28">
        <v>990578</v>
      </c>
      <c r="H30" s="27">
        <v>244</v>
      </c>
      <c r="I30" s="18">
        <f t="shared" si="0"/>
        <v>51.664225051991032</v>
      </c>
      <c r="J30" s="18">
        <f t="shared" si="1"/>
        <v>48.323871771568285</v>
      </c>
      <c r="K30" s="18">
        <f t="shared" si="2"/>
        <v>1.1903176440686813E-2</v>
      </c>
      <c r="L30" s="26">
        <f>(1478154/D30)*100</f>
        <v>72.109540444700727</v>
      </c>
      <c r="M30" s="26">
        <f t="shared" si="4"/>
        <v>27.890459555299273</v>
      </c>
      <c r="N30" s="17">
        <v>5.4</v>
      </c>
      <c r="O30" s="17">
        <v>5.66</v>
      </c>
      <c r="P30" s="17">
        <v>2.34</v>
      </c>
    </row>
    <row r="31" spans="1:86" x14ac:dyDescent="0.3">
      <c r="A31" s="17">
        <v>26</v>
      </c>
      <c r="B31" s="29" t="s">
        <v>161</v>
      </c>
      <c r="C31" s="26">
        <v>4502</v>
      </c>
      <c r="D31" s="26">
        <v>1613506</v>
      </c>
      <c r="E31" s="26">
        <v>1102584</v>
      </c>
      <c r="F31" s="26">
        <v>833235</v>
      </c>
      <c r="G31" s="26">
        <v>780089</v>
      </c>
      <c r="H31" s="26">
        <v>182</v>
      </c>
      <c r="I31" s="26">
        <f t="shared" si="0"/>
        <v>51.641270624342269</v>
      </c>
      <c r="J31" s="26">
        <f t="shared" si="1"/>
        <v>48.347449591138798</v>
      </c>
      <c r="K31" s="26">
        <f t="shared" si="2"/>
        <v>1.1279784518929586E-2</v>
      </c>
      <c r="L31" s="26">
        <f>(1123696/D31)*100</f>
        <v>69.643124971335709</v>
      </c>
      <c r="M31" s="26">
        <f t="shared" si="4"/>
        <v>30.356875028664291</v>
      </c>
      <c r="N31" s="26">
        <v>5.29</v>
      </c>
      <c r="O31" s="26">
        <v>5.6</v>
      </c>
      <c r="P31" s="26">
        <v>2.02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</row>
    <row r="32" spans="1:86" x14ac:dyDescent="0.3">
      <c r="A32" s="17">
        <v>27</v>
      </c>
      <c r="B32" s="23" t="s">
        <v>70</v>
      </c>
      <c r="C32" s="26">
        <v>6083</v>
      </c>
      <c r="D32" s="26">
        <v>1648708</v>
      </c>
      <c r="E32" s="26">
        <v>968797</v>
      </c>
      <c r="F32" s="26">
        <v>850272</v>
      </c>
      <c r="G32" s="26">
        <v>798271</v>
      </c>
      <c r="H32" s="26">
        <v>165</v>
      </c>
      <c r="I32" s="26">
        <f t="shared" si="0"/>
        <v>51.57201881715865</v>
      </c>
      <c r="J32" s="26">
        <f t="shared" si="1"/>
        <v>48.417973346402157</v>
      </c>
      <c r="K32" s="26">
        <f t="shared" si="2"/>
        <v>1.0007836439199664E-2</v>
      </c>
      <c r="L32" s="26">
        <f>(1287887/D32)*100</f>
        <v>78.114923928312351</v>
      </c>
      <c r="M32" s="26">
        <f t="shared" si="4"/>
        <v>21.885076071687649</v>
      </c>
      <c r="N32" s="26">
        <v>5.56</v>
      </c>
      <c r="O32" s="26">
        <v>5.57</v>
      </c>
      <c r="P32" s="26">
        <v>2.83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</row>
    <row r="33" spans="1:86" x14ac:dyDescent="0.3">
      <c r="A33" s="17">
        <v>28</v>
      </c>
      <c r="B33" s="23" t="s">
        <v>77</v>
      </c>
      <c r="C33" s="26">
        <v>15910</v>
      </c>
      <c r="D33" s="26">
        <v>2405190</v>
      </c>
      <c r="E33" s="26">
        <v>1547751</v>
      </c>
      <c r="F33" s="26">
        <v>1240254</v>
      </c>
      <c r="G33" s="26">
        <v>1164826</v>
      </c>
      <c r="H33" s="26">
        <v>110</v>
      </c>
      <c r="I33" s="26">
        <f t="shared" si="0"/>
        <v>51.565739089219562</v>
      </c>
      <c r="J33" s="26">
        <f t="shared" si="1"/>
        <v>48.429687467518157</v>
      </c>
      <c r="K33" s="26">
        <f t="shared" si="2"/>
        <v>4.5734432622786562E-3</v>
      </c>
      <c r="L33" s="26">
        <f>(1628184/D33)*100</f>
        <v>67.694610404999196</v>
      </c>
      <c r="M33" s="26">
        <f t="shared" si="4"/>
        <v>32.305389595000804</v>
      </c>
      <c r="N33" s="26">
        <v>5.83</v>
      </c>
      <c r="O33" s="26">
        <v>5.83</v>
      </c>
      <c r="P33" s="26">
        <v>2.34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</row>
    <row r="34" spans="1:86" x14ac:dyDescent="0.3">
      <c r="A34" s="17">
        <v>29</v>
      </c>
      <c r="B34" s="23" t="s">
        <v>83</v>
      </c>
      <c r="C34" s="26">
        <v>5165</v>
      </c>
      <c r="D34" s="26">
        <v>1488372</v>
      </c>
      <c r="E34" s="26">
        <v>931387</v>
      </c>
      <c r="F34" s="26">
        <v>776332</v>
      </c>
      <c r="G34" s="26">
        <v>711882</v>
      </c>
      <c r="H34" s="26">
        <v>158</v>
      </c>
      <c r="I34" s="26">
        <f t="shared" si="0"/>
        <v>52.159809509988101</v>
      </c>
      <c r="J34" s="26">
        <f t="shared" si="1"/>
        <v>47.82957486434843</v>
      </c>
      <c r="K34" s="26">
        <f t="shared" si="2"/>
        <v>1.0615625663476604E-2</v>
      </c>
      <c r="L34" s="26">
        <f>(767566/D34)*100</f>
        <v>51.570843848177738</v>
      </c>
      <c r="M34" s="26">
        <f t="shared" si="4"/>
        <v>48.429156151822262</v>
      </c>
      <c r="N34" s="26">
        <v>5.67</v>
      </c>
      <c r="O34" s="26">
        <v>5.61</v>
      </c>
      <c r="P34" s="26">
        <v>2.4900000000000002</v>
      </c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</row>
    <row r="35" spans="1:86" x14ac:dyDescent="0.3">
      <c r="B35" s="24"/>
      <c r="C35" s="24"/>
      <c r="D35" s="24"/>
      <c r="E35" s="24"/>
      <c r="F35" s="24"/>
      <c r="G35" s="24"/>
      <c r="H35" s="24"/>
      <c r="K35" s="24"/>
      <c r="L35" s="24"/>
      <c r="M35" s="24"/>
      <c r="N35" s="24"/>
      <c r="O35" s="24"/>
      <c r="P35" s="24"/>
    </row>
    <row r="37" spans="1:86" x14ac:dyDescent="0.3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</row>
    <row r="38" spans="1:86" x14ac:dyDescent="0.3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</row>
    <row r="39" spans="1:86" x14ac:dyDescent="0.3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</row>
    <row r="40" spans="1:86" x14ac:dyDescent="0.3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86" x14ac:dyDescent="0.3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86" x14ac:dyDescent="0.3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86" x14ac:dyDescent="0.3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86" x14ac:dyDescent="0.3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7" spans="1:86" x14ac:dyDescent="0.3">
      <c r="C47" s="263"/>
      <c r="D47" s="263"/>
      <c r="E47" s="263"/>
      <c r="F47" s="263"/>
      <c r="G47" s="263"/>
      <c r="H47" s="263"/>
      <c r="I47" s="264"/>
      <c r="J47" s="264"/>
      <c r="K47" s="264"/>
      <c r="L47" s="264"/>
      <c r="M47" s="264"/>
      <c r="N47" s="264"/>
      <c r="O47" s="262"/>
      <c r="P47" s="262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  <c r="BS47" s="261"/>
      <c r="BT47" s="261"/>
      <c r="BU47" s="261"/>
      <c r="BV47" s="261"/>
      <c r="BW47" s="261"/>
      <c r="BX47" s="261"/>
      <c r="BY47" s="261"/>
      <c r="BZ47" s="261"/>
      <c r="CA47" s="261"/>
      <c r="CB47" s="261"/>
      <c r="CC47" s="261"/>
      <c r="CD47" s="261"/>
      <c r="CE47" s="261"/>
      <c r="CF47" s="261"/>
      <c r="CG47" s="261"/>
      <c r="CH47" s="261"/>
    </row>
    <row r="50" spans="3:86" x14ac:dyDescent="0.3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</row>
    <row r="51" spans="3:86" x14ac:dyDescent="0.3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</row>
    <row r="52" spans="3:86" x14ac:dyDescent="0.3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</row>
    <row r="53" spans="3:86" x14ac:dyDescent="0.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</row>
    <row r="54" spans="3:86" x14ac:dyDescent="0.3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</row>
    <row r="55" spans="3:86" x14ac:dyDescent="0.3"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</row>
    <row r="56" spans="3:86" x14ac:dyDescent="0.3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</row>
    <row r="57" spans="3:86" x14ac:dyDescent="0.3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</row>
    <row r="58" spans="3:86" x14ac:dyDescent="0.3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</row>
    <row r="59" spans="3:86" x14ac:dyDescent="0.3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</row>
    <row r="60" spans="3:86" x14ac:dyDescent="0.3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</row>
    <row r="61" spans="3:86" x14ac:dyDescent="0.3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</row>
    <row r="62" spans="3:86" x14ac:dyDescent="0.3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</row>
    <row r="64" spans="3:86" x14ac:dyDescent="0.3">
      <c r="E64" s="46"/>
      <c r="F64" s="46"/>
      <c r="G64" s="46"/>
      <c r="H64" s="46"/>
      <c r="K64" s="46"/>
      <c r="L64" s="46"/>
      <c r="M64" s="46"/>
      <c r="N64" s="46"/>
      <c r="Q64" s="46"/>
      <c r="R64" s="46"/>
      <c r="S64" s="46"/>
      <c r="T64" s="46"/>
      <c r="U64" s="46"/>
      <c r="W64" s="46"/>
      <c r="X64" s="46"/>
      <c r="Y64" s="46"/>
      <c r="Z64" s="46"/>
      <c r="AC64" s="46"/>
      <c r="AD64" s="46"/>
      <c r="AE64" s="46"/>
      <c r="AF64" s="46"/>
      <c r="AI64" s="46"/>
      <c r="AJ64" s="46"/>
      <c r="AK64" s="46"/>
      <c r="AL64" s="46"/>
      <c r="AO64" s="46"/>
      <c r="AP64" s="46"/>
      <c r="AQ64" s="46"/>
      <c r="AR64" s="46"/>
      <c r="AU64" s="46"/>
      <c r="AV64" s="46"/>
      <c r="AW64" s="46"/>
      <c r="AX64" s="46"/>
      <c r="BA64" s="46"/>
      <c r="BB64" s="46"/>
      <c r="BC64" s="46"/>
      <c r="BD64" s="46"/>
      <c r="BG64" s="46"/>
      <c r="BH64" s="46"/>
      <c r="BI64" s="46"/>
      <c r="BJ64" s="46"/>
      <c r="BM64" s="46"/>
      <c r="BN64" s="46"/>
      <c r="BO64" s="46"/>
      <c r="BP64" s="46"/>
      <c r="BS64" s="46"/>
      <c r="BT64" s="46"/>
      <c r="BU64" s="46"/>
      <c r="BV64" s="46"/>
      <c r="BY64" s="46"/>
      <c r="BZ64" s="46"/>
      <c r="CA64" s="46"/>
      <c r="CB64" s="46"/>
      <c r="CE64" s="46"/>
      <c r="CF64" s="46"/>
      <c r="CG64" s="46"/>
      <c r="CH64" s="46"/>
    </row>
    <row r="65" spans="3:86" x14ac:dyDescent="0.3">
      <c r="BL65" s="46"/>
      <c r="BR65" s="46"/>
    </row>
    <row r="68" spans="3:86" x14ac:dyDescent="0.3">
      <c r="C68" s="48"/>
      <c r="D68" s="48"/>
      <c r="E68" s="48"/>
      <c r="F68" s="48"/>
      <c r="G68" s="48"/>
      <c r="H68" s="48"/>
      <c r="I68" s="52"/>
      <c r="J68" s="52"/>
      <c r="K68" s="52"/>
      <c r="L68" s="52"/>
      <c r="M68" s="52"/>
      <c r="N68" s="52"/>
      <c r="O68" s="56"/>
      <c r="P68" s="56"/>
      <c r="Q68" s="60"/>
      <c r="R68" s="60"/>
      <c r="S68" s="60"/>
      <c r="T68" s="60"/>
      <c r="U68" s="64"/>
      <c r="V68" s="64"/>
      <c r="W68" s="64"/>
      <c r="X68" s="64"/>
      <c r="Y68" s="64"/>
      <c r="Z68" s="64"/>
      <c r="AA68" s="68"/>
      <c r="AB68" s="68"/>
      <c r="AC68" s="68"/>
      <c r="AD68" s="68"/>
      <c r="AE68" s="68"/>
      <c r="AF68" s="68"/>
      <c r="AG68" s="72"/>
      <c r="AH68" s="72"/>
      <c r="AI68" s="72"/>
      <c r="AJ68" s="72"/>
      <c r="AK68" s="72"/>
      <c r="AL68" s="72"/>
      <c r="AM68" s="76"/>
      <c r="AN68" s="76"/>
      <c r="AO68" s="76"/>
      <c r="AP68" s="76"/>
      <c r="AQ68" s="76"/>
      <c r="AR68" s="76"/>
      <c r="AS68" s="80"/>
      <c r="AT68" s="80"/>
      <c r="AU68" s="80"/>
      <c r="AV68" s="80"/>
      <c r="AW68" s="80"/>
      <c r="AX68" s="80"/>
      <c r="AY68" s="84"/>
      <c r="AZ68" s="84"/>
      <c r="BA68" s="84"/>
      <c r="BB68" s="84"/>
      <c r="BC68" s="84"/>
      <c r="BD68" s="84"/>
      <c r="BE68" s="88"/>
      <c r="BF68" s="88"/>
      <c r="BG68" s="88"/>
      <c r="BH68" s="88"/>
      <c r="BI68" s="88"/>
      <c r="BJ68" s="88"/>
      <c r="BK68" s="92"/>
      <c r="BL68" s="92"/>
      <c r="BM68" s="92"/>
      <c r="BN68" s="92"/>
      <c r="BO68" s="92"/>
      <c r="BP68" s="92"/>
      <c r="BQ68" s="96"/>
      <c r="BR68" s="96"/>
      <c r="BS68" s="96"/>
      <c r="BT68" s="96"/>
      <c r="BU68" s="96"/>
      <c r="BV68" s="96"/>
      <c r="BW68" s="100"/>
      <c r="BX68" s="100"/>
      <c r="BY68" s="100"/>
      <c r="BZ68" s="100"/>
      <c r="CA68" s="100"/>
      <c r="CB68" s="100"/>
      <c r="CC68" s="104"/>
      <c r="CD68" s="104"/>
      <c r="CE68" s="104"/>
      <c r="CF68" s="104"/>
      <c r="CG68" s="104"/>
      <c r="CH68" s="104"/>
    </row>
    <row r="69" spans="3:86" x14ac:dyDescent="0.3">
      <c r="C69" s="49"/>
      <c r="D69" s="49"/>
      <c r="E69" s="49"/>
      <c r="F69" s="49"/>
      <c r="G69" s="49"/>
      <c r="H69" s="49"/>
      <c r="I69" s="53"/>
      <c r="J69" s="53"/>
      <c r="K69" s="53"/>
      <c r="L69" s="53"/>
      <c r="M69" s="53"/>
      <c r="N69" s="53"/>
      <c r="O69" s="57"/>
      <c r="P69" s="57"/>
      <c r="Q69" s="61"/>
      <c r="R69" s="61"/>
      <c r="S69" s="61"/>
      <c r="T69" s="61"/>
      <c r="U69" s="65"/>
      <c r="V69" s="65"/>
      <c r="W69" s="65"/>
      <c r="X69" s="65"/>
      <c r="Y69" s="65"/>
      <c r="Z69" s="65"/>
      <c r="AA69" s="69"/>
      <c r="AB69" s="69"/>
      <c r="AC69" s="69"/>
      <c r="AD69" s="69"/>
      <c r="AE69" s="69"/>
      <c r="AF69" s="69"/>
      <c r="AG69" s="73"/>
      <c r="AH69" s="73"/>
      <c r="AI69" s="73"/>
      <c r="AJ69" s="73"/>
      <c r="AK69" s="73"/>
      <c r="AL69" s="73"/>
      <c r="AM69" s="77"/>
      <c r="AN69" s="77"/>
      <c r="AO69" s="77"/>
      <c r="AP69" s="77"/>
      <c r="AQ69" s="77"/>
      <c r="AR69" s="77"/>
      <c r="AS69" s="81"/>
      <c r="AT69" s="81"/>
      <c r="AU69" s="81"/>
      <c r="AV69" s="81"/>
      <c r="AW69" s="81"/>
      <c r="AX69" s="81"/>
      <c r="AY69" s="85"/>
      <c r="AZ69" s="85"/>
      <c r="BA69" s="85"/>
      <c r="BB69" s="85"/>
      <c r="BC69" s="85"/>
      <c r="BD69" s="85"/>
      <c r="BE69" s="89"/>
      <c r="BF69" s="89"/>
      <c r="BG69" s="89"/>
      <c r="BH69" s="89"/>
      <c r="BI69" s="89"/>
      <c r="BJ69" s="89"/>
      <c r="BK69" s="93"/>
      <c r="BL69" s="93"/>
      <c r="BM69" s="93"/>
      <c r="BN69" s="93"/>
      <c r="BO69" s="93"/>
      <c r="BP69" s="93"/>
      <c r="BQ69" s="97"/>
      <c r="BR69" s="97"/>
      <c r="BS69" s="97"/>
      <c r="BT69" s="97"/>
      <c r="BU69" s="97"/>
      <c r="BV69" s="97"/>
      <c r="BW69" s="101"/>
      <c r="BX69" s="101"/>
      <c r="BY69" s="101"/>
      <c r="BZ69" s="101"/>
      <c r="CA69" s="101"/>
      <c r="CB69" s="101"/>
      <c r="CC69" s="105"/>
      <c r="CD69" s="105"/>
      <c r="CE69" s="105"/>
      <c r="CF69" s="105"/>
      <c r="CG69" s="105"/>
      <c r="CH69" s="105"/>
    </row>
    <row r="71" spans="3:86" x14ac:dyDescent="0.3">
      <c r="C71" s="108"/>
      <c r="D71" s="108"/>
      <c r="E71" s="108"/>
      <c r="F71" s="108"/>
      <c r="G71" s="108"/>
      <c r="H71" s="108"/>
      <c r="I71" s="120"/>
      <c r="J71" s="120"/>
      <c r="K71" s="120"/>
      <c r="L71" s="120"/>
      <c r="M71" s="120"/>
      <c r="N71" s="120"/>
      <c r="O71" s="130"/>
      <c r="P71" s="130"/>
      <c r="Q71" s="140"/>
      <c r="R71" s="140"/>
      <c r="S71" s="140"/>
      <c r="T71" s="140"/>
      <c r="U71" s="150"/>
      <c r="V71" s="150"/>
      <c r="W71" s="150"/>
      <c r="X71" s="150"/>
      <c r="Y71" s="150"/>
      <c r="Z71" s="150"/>
      <c r="AA71" s="160"/>
      <c r="AB71" s="160"/>
      <c r="AC71" s="160"/>
      <c r="AD71" s="160"/>
      <c r="AE71" s="160"/>
      <c r="AF71" s="160"/>
      <c r="AG71" s="170"/>
      <c r="AH71" s="170"/>
      <c r="AI71" s="170"/>
      <c r="AJ71" s="170"/>
      <c r="AK71" s="170"/>
      <c r="AL71" s="170"/>
      <c r="AM71" s="180"/>
      <c r="AN71" s="180"/>
      <c r="AO71" s="180"/>
      <c r="AP71" s="180"/>
      <c r="AQ71" s="180"/>
      <c r="AR71" s="180"/>
      <c r="AS71" s="190"/>
      <c r="AT71" s="190"/>
      <c r="AU71" s="190"/>
      <c r="AV71" s="190"/>
      <c r="AW71" s="190"/>
      <c r="AX71" s="190"/>
      <c r="AY71" s="200"/>
      <c r="AZ71" s="200"/>
      <c r="BA71" s="200"/>
      <c r="BB71" s="200"/>
      <c r="BC71" s="200"/>
      <c r="BD71" s="200"/>
      <c r="BE71" s="210"/>
      <c r="BF71" s="210"/>
      <c r="BG71" s="210"/>
      <c r="BH71" s="210"/>
      <c r="BI71" s="210"/>
      <c r="BJ71" s="210"/>
      <c r="BK71" s="220"/>
      <c r="BL71" s="220"/>
      <c r="BM71" s="220"/>
      <c r="BN71" s="220"/>
      <c r="BO71" s="220"/>
      <c r="BP71" s="220"/>
      <c r="BQ71" s="230"/>
      <c r="BR71" s="230"/>
      <c r="BS71" s="230"/>
      <c r="BT71" s="230"/>
      <c r="BU71" s="230"/>
      <c r="BV71" s="230"/>
      <c r="BW71" s="240"/>
      <c r="BX71" s="240"/>
      <c r="BY71" s="240"/>
      <c r="BZ71" s="240"/>
      <c r="CA71" s="240"/>
      <c r="CB71" s="240"/>
      <c r="CC71" s="250"/>
      <c r="CD71" s="250"/>
      <c r="CE71" s="250"/>
      <c r="CF71" s="250"/>
      <c r="CG71" s="250"/>
      <c r="CH71" s="250"/>
    </row>
    <row r="72" spans="3:86" x14ac:dyDescent="0.3">
      <c r="C72" s="108"/>
      <c r="D72" s="108"/>
      <c r="E72" s="108"/>
      <c r="F72" s="108"/>
      <c r="G72" s="108"/>
      <c r="H72" s="108"/>
      <c r="I72" s="120"/>
      <c r="J72" s="120"/>
      <c r="K72" s="120"/>
      <c r="L72" s="120"/>
      <c r="M72" s="120"/>
      <c r="N72" s="120"/>
      <c r="O72" s="130"/>
      <c r="P72" s="130"/>
      <c r="Q72" s="140"/>
      <c r="R72" s="140"/>
      <c r="S72" s="140"/>
      <c r="T72" s="140"/>
      <c r="U72" s="150"/>
      <c r="V72" s="150"/>
      <c r="W72" s="150"/>
      <c r="X72" s="150"/>
      <c r="Y72" s="150"/>
      <c r="Z72" s="150"/>
      <c r="AA72" s="160"/>
      <c r="AB72" s="160"/>
      <c r="AC72" s="160"/>
      <c r="AD72" s="160"/>
      <c r="AE72" s="160"/>
      <c r="AF72" s="160"/>
      <c r="AG72" s="170"/>
      <c r="AH72" s="170"/>
      <c r="AI72" s="170"/>
      <c r="AJ72" s="170"/>
      <c r="AK72" s="170"/>
      <c r="AL72" s="170"/>
      <c r="AM72" s="180"/>
      <c r="AN72" s="180"/>
      <c r="AO72" s="180"/>
      <c r="AP72" s="180"/>
      <c r="AQ72" s="180"/>
      <c r="AR72" s="180"/>
      <c r="AS72" s="190"/>
      <c r="AT72" s="190"/>
      <c r="AU72" s="190"/>
      <c r="AV72" s="190"/>
      <c r="AW72" s="190"/>
      <c r="AX72" s="190"/>
      <c r="AY72" s="200"/>
      <c r="AZ72" s="200"/>
      <c r="BA72" s="200"/>
      <c r="BB72" s="200"/>
      <c r="BC72" s="200"/>
      <c r="BD72" s="200"/>
      <c r="BE72" s="210"/>
      <c r="BF72" s="210"/>
      <c r="BG72" s="210"/>
      <c r="BH72" s="210"/>
      <c r="BI72" s="210"/>
      <c r="BJ72" s="210"/>
      <c r="BK72" s="220"/>
      <c r="BL72" s="220"/>
      <c r="BM72" s="220"/>
      <c r="BN72" s="220"/>
      <c r="BO72" s="220"/>
      <c r="BP72" s="220"/>
      <c r="BQ72" s="230"/>
      <c r="BR72" s="230"/>
      <c r="BS72" s="230"/>
      <c r="BT72" s="230"/>
      <c r="BU72" s="230"/>
      <c r="BV72" s="230"/>
      <c r="BW72" s="240"/>
      <c r="BX72" s="240"/>
      <c r="BY72" s="240"/>
      <c r="BZ72" s="240"/>
      <c r="CA72" s="240"/>
      <c r="CB72" s="240"/>
      <c r="CC72" s="250"/>
      <c r="CD72" s="250"/>
      <c r="CE72" s="250"/>
      <c r="CF72" s="250"/>
      <c r="CG72" s="250"/>
      <c r="CH72" s="250"/>
    </row>
    <row r="73" spans="3:86" x14ac:dyDescent="0.3">
      <c r="C73" s="108"/>
      <c r="D73" s="108"/>
      <c r="E73" s="108"/>
      <c r="F73" s="108"/>
      <c r="G73" s="108"/>
      <c r="H73" s="108"/>
      <c r="I73" s="120"/>
      <c r="J73" s="120"/>
      <c r="K73" s="120"/>
      <c r="L73" s="120"/>
      <c r="M73" s="120"/>
      <c r="N73" s="120"/>
      <c r="O73" s="130"/>
      <c r="P73" s="130"/>
      <c r="Q73" s="140"/>
      <c r="R73" s="140"/>
      <c r="S73" s="140"/>
      <c r="T73" s="140"/>
      <c r="U73" s="150"/>
      <c r="V73" s="150"/>
      <c r="W73" s="150"/>
      <c r="X73" s="150"/>
      <c r="Y73" s="150"/>
      <c r="Z73" s="150"/>
      <c r="AA73" s="160"/>
      <c r="AB73" s="160"/>
      <c r="AC73" s="160"/>
      <c r="AD73" s="160"/>
      <c r="AE73" s="160"/>
      <c r="AF73" s="160"/>
      <c r="AG73" s="170"/>
      <c r="AH73" s="170"/>
      <c r="AI73" s="170"/>
      <c r="AJ73" s="170"/>
      <c r="AK73" s="170"/>
      <c r="AL73" s="170"/>
      <c r="AM73" s="180"/>
      <c r="AN73" s="180"/>
      <c r="AO73" s="180"/>
      <c r="AP73" s="180"/>
      <c r="AQ73" s="180"/>
      <c r="AR73" s="180"/>
      <c r="AS73" s="190"/>
      <c r="AT73" s="190"/>
      <c r="AU73" s="190"/>
      <c r="AV73" s="190"/>
      <c r="AW73" s="190"/>
      <c r="AX73" s="190"/>
      <c r="AY73" s="200"/>
      <c r="AZ73" s="200"/>
      <c r="BA73" s="200"/>
      <c r="BB73" s="200"/>
      <c r="BC73" s="200"/>
      <c r="BD73" s="200"/>
      <c r="BE73" s="210"/>
      <c r="BF73" s="210"/>
      <c r="BG73" s="210"/>
      <c r="BH73" s="210"/>
      <c r="BI73" s="210"/>
      <c r="BJ73" s="210"/>
      <c r="BK73" s="220"/>
      <c r="BL73" s="220"/>
      <c r="BM73" s="220"/>
      <c r="BN73" s="220"/>
      <c r="BO73" s="220"/>
      <c r="BP73" s="220"/>
      <c r="BQ73" s="230"/>
      <c r="BR73" s="230"/>
      <c r="BS73" s="230"/>
      <c r="BT73" s="230"/>
      <c r="BU73" s="230"/>
      <c r="BV73" s="230"/>
      <c r="BW73" s="240"/>
      <c r="BX73" s="240"/>
      <c r="BY73" s="240"/>
      <c r="BZ73" s="240"/>
      <c r="CA73" s="240"/>
      <c r="CB73" s="240"/>
      <c r="CC73" s="250"/>
      <c r="CD73" s="250"/>
      <c r="CE73" s="250"/>
      <c r="CF73" s="250"/>
      <c r="CG73" s="250"/>
      <c r="CH73" s="250"/>
    </row>
    <row r="74" spans="3:86" x14ac:dyDescent="0.3">
      <c r="I74" s="118"/>
      <c r="J74" s="118"/>
      <c r="K74" s="118"/>
      <c r="L74" s="118"/>
      <c r="M74" s="118"/>
      <c r="N74" s="118"/>
    </row>
    <row r="75" spans="3:86" x14ac:dyDescent="0.3">
      <c r="C75" s="111"/>
      <c r="D75" s="111"/>
      <c r="E75" s="111"/>
      <c r="F75" s="111"/>
      <c r="G75" s="111"/>
      <c r="H75" s="111"/>
      <c r="I75" s="123"/>
      <c r="J75" s="123"/>
      <c r="K75" s="123"/>
      <c r="L75" s="123"/>
      <c r="M75" s="123"/>
      <c r="N75" s="123"/>
      <c r="O75" s="133"/>
      <c r="P75" s="133"/>
      <c r="Q75" s="143"/>
      <c r="R75" s="143"/>
      <c r="S75" s="143"/>
      <c r="T75" s="143"/>
      <c r="U75" s="153"/>
      <c r="V75" s="153"/>
      <c r="W75" s="153"/>
      <c r="X75" s="153"/>
      <c r="Y75" s="153"/>
      <c r="Z75" s="153"/>
      <c r="AA75" s="163"/>
      <c r="AB75" s="163"/>
      <c r="AC75" s="163"/>
      <c r="AD75" s="163"/>
      <c r="AE75" s="163"/>
      <c r="AF75" s="163"/>
      <c r="AG75" s="173"/>
      <c r="AH75" s="173"/>
      <c r="AI75" s="173"/>
      <c r="AJ75" s="173"/>
      <c r="AK75" s="173"/>
      <c r="AL75" s="173"/>
      <c r="AM75" s="183"/>
      <c r="AN75" s="183"/>
      <c r="AO75" s="183"/>
      <c r="AP75" s="183"/>
      <c r="AQ75" s="183"/>
      <c r="AR75" s="183"/>
      <c r="AS75" s="193"/>
      <c r="AT75" s="193"/>
      <c r="AU75" s="193"/>
      <c r="AV75" s="193"/>
      <c r="AW75" s="193"/>
      <c r="AX75" s="193"/>
      <c r="AY75" s="203"/>
      <c r="AZ75" s="203"/>
      <c r="BA75" s="203"/>
      <c r="BB75" s="203"/>
      <c r="BC75" s="203"/>
      <c r="BD75" s="203"/>
      <c r="BE75" s="213"/>
      <c r="BF75" s="213"/>
      <c r="BG75" s="213"/>
      <c r="BH75" s="213"/>
      <c r="BI75" s="213"/>
      <c r="BJ75" s="213"/>
      <c r="BK75" s="223"/>
      <c r="BL75" s="223"/>
      <c r="BM75" s="223"/>
      <c r="BN75" s="223"/>
      <c r="BO75" s="223"/>
      <c r="BP75" s="223"/>
      <c r="BQ75" s="233"/>
      <c r="BR75" s="233"/>
      <c r="BS75" s="233"/>
      <c r="BT75" s="233"/>
      <c r="BU75" s="233"/>
      <c r="BV75" s="233"/>
      <c r="BW75" s="243"/>
      <c r="BX75" s="243"/>
      <c r="BY75" s="243"/>
      <c r="BZ75" s="243"/>
      <c r="CA75" s="243"/>
      <c r="CB75" s="243"/>
      <c r="CC75" s="253"/>
      <c r="CD75" s="253"/>
      <c r="CE75" s="253"/>
      <c r="CF75" s="253"/>
      <c r="CG75" s="253"/>
      <c r="CH75" s="253"/>
    </row>
    <row r="76" spans="3:86" x14ac:dyDescent="0.3">
      <c r="C76" s="110"/>
      <c r="D76" s="110"/>
      <c r="E76" s="110"/>
      <c r="F76" s="110"/>
      <c r="G76" s="110"/>
      <c r="H76" s="110"/>
      <c r="I76" s="122"/>
      <c r="J76" s="122"/>
      <c r="K76" s="122"/>
      <c r="L76" s="122"/>
      <c r="M76" s="122"/>
      <c r="N76" s="122"/>
      <c r="O76" s="132"/>
      <c r="P76" s="132"/>
      <c r="Q76" s="142"/>
      <c r="R76" s="142"/>
      <c r="S76" s="142"/>
      <c r="T76" s="142"/>
      <c r="U76" s="152"/>
      <c r="V76" s="152"/>
      <c r="W76" s="152"/>
      <c r="X76" s="152"/>
      <c r="Y76" s="152"/>
      <c r="Z76" s="152"/>
      <c r="AA76" s="162"/>
      <c r="AB76" s="162"/>
      <c r="AC76" s="162"/>
      <c r="AD76" s="162"/>
      <c r="AE76" s="162"/>
      <c r="AF76" s="162"/>
      <c r="AG76" s="172"/>
      <c r="AH76" s="172"/>
      <c r="AI76" s="172"/>
      <c r="AJ76" s="172"/>
      <c r="AK76" s="172"/>
      <c r="AL76" s="172"/>
      <c r="AM76" s="182"/>
      <c r="AN76" s="182"/>
      <c r="AO76" s="182"/>
      <c r="AP76" s="182"/>
      <c r="AQ76" s="182"/>
      <c r="AR76" s="182"/>
      <c r="AS76" s="192"/>
      <c r="AT76" s="192"/>
      <c r="AU76" s="192"/>
      <c r="AV76" s="192"/>
      <c r="AW76" s="192"/>
      <c r="AX76" s="192"/>
      <c r="AY76" s="202"/>
      <c r="AZ76" s="202"/>
      <c r="BA76" s="202"/>
      <c r="BB76" s="202"/>
      <c r="BC76" s="202"/>
      <c r="BD76" s="202"/>
      <c r="BE76" s="212"/>
      <c r="BF76" s="212"/>
      <c r="BG76" s="212"/>
      <c r="BH76" s="212"/>
      <c r="BI76" s="212"/>
      <c r="BJ76" s="212"/>
      <c r="BK76" s="222"/>
      <c r="BL76" s="222"/>
      <c r="BM76" s="222"/>
      <c r="BN76" s="222"/>
      <c r="BO76" s="222"/>
      <c r="BP76" s="222"/>
      <c r="BQ76" s="232"/>
      <c r="BR76" s="232"/>
      <c r="BS76" s="232"/>
      <c r="BT76" s="232"/>
      <c r="BU76" s="232"/>
      <c r="BV76" s="232"/>
      <c r="BW76" s="242"/>
      <c r="BX76" s="242"/>
      <c r="BY76" s="242"/>
      <c r="BZ76" s="242"/>
      <c r="CA76" s="242"/>
      <c r="CB76" s="242"/>
      <c r="CC76" s="252"/>
      <c r="CD76" s="252"/>
      <c r="CE76" s="252"/>
      <c r="CF76" s="252"/>
      <c r="CG76" s="252"/>
      <c r="CH76" s="252"/>
    </row>
    <row r="77" spans="3:86" x14ac:dyDescent="0.3">
      <c r="C77" s="110"/>
      <c r="D77" s="110"/>
      <c r="E77" s="110"/>
      <c r="F77" s="110"/>
      <c r="G77" s="110"/>
      <c r="H77" s="110"/>
      <c r="I77" s="122"/>
      <c r="J77" s="122"/>
      <c r="K77" s="122"/>
      <c r="L77" s="122"/>
      <c r="M77" s="122"/>
      <c r="N77" s="122"/>
      <c r="O77" s="132"/>
      <c r="P77" s="132"/>
      <c r="Q77" s="142"/>
      <c r="R77" s="142"/>
      <c r="S77" s="142"/>
      <c r="T77" s="142"/>
      <c r="U77" s="152"/>
      <c r="V77" s="152"/>
      <c r="W77" s="152"/>
      <c r="X77" s="152"/>
      <c r="Y77" s="152"/>
      <c r="Z77" s="152"/>
      <c r="AA77" s="162"/>
      <c r="AB77" s="162"/>
      <c r="AC77" s="162"/>
      <c r="AD77" s="162"/>
      <c r="AE77" s="162"/>
      <c r="AF77" s="162"/>
      <c r="AG77" s="172"/>
      <c r="AH77" s="172"/>
      <c r="AI77" s="172"/>
      <c r="AJ77" s="172"/>
      <c r="AK77" s="172"/>
      <c r="AL77" s="172"/>
      <c r="AM77" s="182"/>
      <c r="AN77" s="182"/>
      <c r="AO77" s="182"/>
      <c r="AP77" s="182"/>
      <c r="AQ77" s="182"/>
      <c r="AR77" s="182"/>
      <c r="AS77" s="192"/>
      <c r="AT77" s="192"/>
      <c r="AU77" s="192"/>
      <c r="AV77" s="192"/>
      <c r="AW77" s="192"/>
      <c r="AX77" s="192"/>
      <c r="AY77" s="202"/>
      <c r="AZ77" s="202"/>
      <c r="BA77" s="202"/>
      <c r="BB77" s="202"/>
      <c r="BC77" s="202"/>
      <c r="BD77" s="202"/>
      <c r="BE77" s="212"/>
      <c r="BF77" s="212"/>
      <c r="BG77" s="212"/>
      <c r="BH77" s="212"/>
      <c r="BI77" s="212"/>
      <c r="BJ77" s="212"/>
      <c r="BK77" s="222"/>
      <c r="BL77" s="222"/>
      <c r="BM77" s="222"/>
      <c r="BN77" s="222"/>
      <c r="BO77" s="222"/>
      <c r="BP77" s="222"/>
      <c r="BQ77" s="232"/>
      <c r="BR77" s="232"/>
      <c r="BS77" s="232"/>
      <c r="BT77" s="232"/>
      <c r="BU77" s="232"/>
      <c r="BV77" s="232"/>
      <c r="BW77" s="242"/>
      <c r="BX77" s="242"/>
      <c r="BY77" s="242"/>
      <c r="BZ77" s="242"/>
      <c r="CA77" s="242"/>
      <c r="CB77" s="242"/>
      <c r="CC77" s="252"/>
      <c r="CD77" s="252"/>
      <c r="CE77" s="252"/>
      <c r="CF77" s="252"/>
      <c r="CG77" s="252"/>
      <c r="CH77" s="252"/>
    </row>
    <row r="78" spans="3:86" x14ac:dyDescent="0.3">
      <c r="C78" s="110"/>
      <c r="D78" s="110"/>
      <c r="E78" s="110"/>
      <c r="F78" s="110"/>
      <c r="G78" s="110"/>
      <c r="H78" s="110"/>
      <c r="I78" s="122"/>
      <c r="J78" s="122"/>
      <c r="K78" s="122"/>
      <c r="L78" s="122"/>
      <c r="M78" s="122"/>
      <c r="N78" s="122"/>
      <c r="O78" s="132"/>
      <c r="P78" s="132"/>
      <c r="Q78" s="142"/>
      <c r="R78" s="142"/>
      <c r="S78" s="142"/>
      <c r="T78" s="142"/>
      <c r="U78" s="152"/>
      <c r="V78" s="152"/>
      <c r="W78" s="152"/>
      <c r="X78" s="152"/>
      <c r="Y78" s="152"/>
      <c r="Z78" s="152"/>
      <c r="AA78" s="162"/>
      <c r="AB78" s="162"/>
      <c r="AC78" s="162"/>
      <c r="AD78" s="162"/>
      <c r="AE78" s="162"/>
      <c r="AF78" s="162"/>
      <c r="AG78" s="172"/>
      <c r="AH78" s="172"/>
      <c r="AI78" s="172"/>
      <c r="AJ78" s="172"/>
      <c r="AK78" s="172"/>
      <c r="AL78" s="172"/>
      <c r="AM78" s="182"/>
      <c r="AN78" s="182"/>
      <c r="AO78" s="182"/>
      <c r="AP78" s="182"/>
      <c r="AQ78" s="182"/>
      <c r="AR78" s="182"/>
      <c r="AS78" s="192"/>
      <c r="AT78" s="192"/>
      <c r="AU78" s="192"/>
      <c r="AV78" s="192"/>
      <c r="AW78" s="192"/>
      <c r="AX78" s="192"/>
      <c r="AY78" s="202"/>
      <c r="AZ78" s="202"/>
      <c r="BA78" s="202"/>
      <c r="BB78" s="202"/>
      <c r="BC78" s="202"/>
      <c r="BD78" s="202"/>
      <c r="BE78" s="212"/>
      <c r="BF78" s="212"/>
      <c r="BG78" s="212"/>
      <c r="BH78" s="212"/>
      <c r="BI78" s="212"/>
      <c r="BJ78" s="212"/>
      <c r="BK78" s="222"/>
      <c r="BL78" s="222"/>
      <c r="BM78" s="222"/>
      <c r="BN78" s="222"/>
      <c r="BO78" s="222"/>
      <c r="BP78" s="222"/>
      <c r="BQ78" s="232"/>
      <c r="BR78" s="232"/>
      <c r="BS78" s="232"/>
      <c r="BT78" s="232"/>
      <c r="BU78" s="232"/>
      <c r="BV78" s="232"/>
      <c r="BW78" s="242"/>
      <c r="BX78" s="242"/>
      <c r="BY78" s="242"/>
      <c r="BZ78" s="242"/>
      <c r="CA78" s="242"/>
      <c r="CB78" s="242"/>
      <c r="CC78" s="252"/>
      <c r="CD78" s="252"/>
      <c r="CE78" s="252"/>
      <c r="CF78" s="252"/>
      <c r="CG78" s="252"/>
      <c r="CH78" s="252"/>
    </row>
    <row r="81" spans="3:86" x14ac:dyDescent="0.3">
      <c r="C81" s="114"/>
      <c r="D81" s="114"/>
      <c r="E81" s="114"/>
      <c r="F81" s="114"/>
      <c r="G81" s="114"/>
      <c r="H81" s="114"/>
      <c r="I81" s="126"/>
      <c r="J81" s="126"/>
      <c r="K81" s="126"/>
      <c r="L81" s="126"/>
      <c r="M81" s="126"/>
      <c r="N81" s="126"/>
      <c r="O81" s="136"/>
      <c r="P81" s="136"/>
      <c r="Q81" s="146"/>
      <c r="R81" s="146"/>
      <c r="S81" s="146"/>
      <c r="T81" s="146"/>
      <c r="U81" s="156"/>
      <c r="V81" s="156"/>
      <c r="W81" s="156"/>
      <c r="X81" s="156"/>
      <c r="Y81" s="156"/>
      <c r="Z81" s="156"/>
      <c r="AA81" s="166"/>
      <c r="AB81" s="166"/>
      <c r="AC81" s="166"/>
      <c r="AD81" s="166"/>
      <c r="AE81" s="166"/>
      <c r="AF81" s="166"/>
      <c r="AG81" s="176"/>
      <c r="AH81" s="176"/>
      <c r="AI81" s="176"/>
      <c r="AJ81" s="176"/>
      <c r="AK81" s="176"/>
      <c r="AL81" s="176"/>
      <c r="AM81" s="186"/>
      <c r="AN81" s="186"/>
      <c r="AO81" s="186"/>
      <c r="AP81" s="186"/>
      <c r="AQ81" s="186"/>
      <c r="AR81" s="186"/>
      <c r="AS81" s="196"/>
      <c r="AT81" s="196"/>
      <c r="AU81" s="196"/>
      <c r="AV81" s="196"/>
      <c r="AW81" s="196"/>
      <c r="AX81" s="196"/>
      <c r="AY81" s="206"/>
      <c r="AZ81" s="206"/>
      <c r="BA81" s="206"/>
      <c r="BB81" s="206"/>
      <c r="BC81" s="206"/>
      <c r="BD81" s="206"/>
      <c r="BE81" s="216"/>
      <c r="BF81" s="216"/>
      <c r="BG81" s="216"/>
      <c r="BH81" s="216"/>
      <c r="BI81" s="216"/>
      <c r="BJ81" s="216"/>
      <c r="BK81" s="226"/>
      <c r="BL81" s="226"/>
      <c r="BM81" s="226"/>
      <c r="BN81" s="226"/>
      <c r="BO81" s="226"/>
      <c r="BP81" s="226"/>
      <c r="BQ81" s="236"/>
      <c r="BR81" s="236"/>
      <c r="BS81" s="236"/>
      <c r="BT81" s="236"/>
      <c r="BU81" s="236"/>
      <c r="BV81" s="236"/>
      <c r="BW81" s="246"/>
      <c r="BX81" s="246"/>
      <c r="BY81" s="246"/>
      <c r="BZ81" s="246"/>
      <c r="CA81" s="246"/>
      <c r="CB81" s="246"/>
      <c r="CC81" s="256"/>
      <c r="CD81" s="256"/>
      <c r="CE81" s="256"/>
      <c r="CF81" s="256"/>
      <c r="CG81" s="256"/>
      <c r="CH81" s="256"/>
    </row>
    <row r="82" spans="3:86" x14ac:dyDescent="0.3">
      <c r="C82" s="114"/>
      <c r="D82" s="114"/>
      <c r="E82" s="114"/>
      <c r="F82" s="114"/>
      <c r="G82" s="114"/>
      <c r="H82" s="114"/>
      <c r="I82" s="126"/>
      <c r="J82" s="126"/>
      <c r="K82" s="126"/>
      <c r="L82" s="126"/>
      <c r="M82" s="126"/>
      <c r="N82" s="126"/>
      <c r="O82" s="136"/>
      <c r="P82" s="136"/>
      <c r="Q82" s="146"/>
      <c r="R82" s="146"/>
      <c r="S82" s="146"/>
      <c r="T82" s="146"/>
      <c r="U82" s="156"/>
      <c r="V82" s="156"/>
      <c r="W82" s="156"/>
      <c r="X82" s="156"/>
      <c r="Y82" s="156"/>
      <c r="Z82" s="156"/>
      <c r="AA82" s="166"/>
      <c r="AB82" s="166"/>
      <c r="AC82" s="166"/>
      <c r="AD82" s="166"/>
      <c r="AE82" s="166"/>
      <c r="AF82" s="166"/>
      <c r="AG82" s="176"/>
      <c r="AH82" s="176"/>
      <c r="AI82" s="176"/>
      <c r="AJ82" s="176"/>
      <c r="AK82" s="176"/>
      <c r="AL82" s="176"/>
      <c r="AM82" s="186"/>
      <c r="AN82" s="186"/>
      <c r="AO82" s="186"/>
      <c r="AP82" s="186"/>
      <c r="AQ82" s="186"/>
      <c r="AR82" s="186"/>
      <c r="AS82" s="196"/>
      <c r="AT82" s="196"/>
      <c r="AU82" s="196"/>
      <c r="AV82" s="196"/>
      <c r="AW82" s="196"/>
      <c r="AX82" s="196"/>
      <c r="AY82" s="206"/>
      <c r="AZ82" s="206"/>
      <c r="BA82" s="206"/>
      <c r="BB82" s="206"/>
      <c r="BC82" s="206"/>
      <c r="BD82" s="206"/>
      <c r="BE82" s="216"/>
      <c r="BF82" s="216"/>
      <c r="BG82" s="216"/>
      <c r="BH82" s="216"/>
      <c r="BI82" s="216"/>
      <c r="BJ82" s="216"/>
      <c r="BK82" s="226"/>
      <c r="BL82" s="226"/>
      <c r="BM82" s="226"/>
      <c r="BN82" s="226"/>
      <c r="BO82" s="226"/>
      <c r="BP82" s="226"/>
      <c r="BQ82" s="236"/>
      <c r="BR82" s="236"/>
      <c r="BS82" s="236"/>
      <c r="BT82" s="236"/>
      <c r="BU82" s="236"/>
      <c r="BV82" s="236"/>
      <c r="BW82" s="246"/>
      <c r="BX82" s="246"/>
      <c r="BY82" s="246"/>
      <c r="BZ82" s="246"/>
      <c r="CA82" s="246"/>
      <c r="CB82" s="246"/>
      <c r="CC82" s="256"/>
      <c r="CD82" s="256"/>
      <c r="CE82" s="256"/>
      <c r="CF82" s="256"/>
      <c r="CG82" s="256"/>
      <c r="CH82" s="256"/>
    </row>
    <row r="83" spans="3:86" x14ac:dyDescent="0.3">
      <c r="C83" s="114"/>
      <c r="D83" s="114"/>
      <c r="E83" s="114"/>
      <c r="F83" s="114"/>
      <c r="G83" s="114"/>
      <c r="H83" s="114"/>
      <c r="I83" s="126"/>
      <c r="J83" s="126"/>
      <c r="K83" s="126"/>
      <c r="L83" s="126"/>
      <c r="M83" s="126"/>
      <c r="N83" s="126"/>
      <c r="O83" s="136"/>
      <c r="P83" s="136"/>
      <c r="Q83" s="146"/>
      <c r="R83" s="146"/>
      <c r="S83" s="146"/>
      <c r="T83" s="146"/>
      <c r="U83" s="156"/>
      <c r="V83" s="156"/>
      <c r="W83" s="156"/>
      <c r="X83" s="156"/>
      <c r="Y83" s="156"/>
      <c r="Z83" s="156"/>
      <c r="AA83" s="166"/>
      <c r="AB83" s="166"/>
      <c r="AC83" s="166"/>
      <c r="AD83" s="166"/>
      <c r="AE83" s="166"/>
      <c r="AF83" s="166"/>
      <c r="AG83" s="176"/>
      <c r="AH83" s="176"/>
      <c r="AI83" s="176"/>
      <c r="AJ83" s="176"/>
      <c r="AK83" s="176"/>
      <c r="AL83" s="176"/>
      <c r="AM83" s="186"/>
      <c r="AN83" s="186"/>
      <c r="AO83" s="186"/>
      <c r="AP83" s="186"/>
      <c r="AQ83" s="186"/>
      <c r="AR83" s="186"/>
      <c r="AS83" s="196"/>
      <c r="AT83" s="196"/>
      <c r="AU83" s="196"/>
      <c r="AV83" s="196"/>
      <c r="AW83" s="196"/>
      <c r="AX83" s="196"/>
      <c r="AY83" s="206"/>
      <c r="AZ83" s="206"/>
      <c r="BA83" s="206"/>
      <c r="BB83" s="206"/>
      <c r="BC83" s="206"/>
      <c r="BD83" s="206"/>
      <c r="BE83" s="216"/>
      <c r="BF83" s="216"/>
      <c r="BG83" s="216"/>
      <c r="BH83" s="216"/>
      <c r="BI83" s="216"/>
      <c r="BJ83" s="216"/>
      <c r="BK83" s="226"/>
      <c r="BL83" s="226"/>
      <c r="BM83" s="226"/>
      <c r="BN83" s="226"/>
      <c r="BO83" s="226"/>
      <c r="BP83" s="226"/>
      <c r="BQ83" s="236"/>
      <c r="BR83" s="236"/>
      <c r="BS83" s="236"/>
      <c r="BT83" s="236"/>
      <c r="BU83" s="236"/>
      <c r="BV83" s="236"/>
      <c r="BW83" s="246"/>
      <c r="BX83" s="246"/>
      <c r="BY83" s="246"/>
      <c r="BZ83" s="246"/>
      <c r="CA83" s="246"/>
      <c r="CB83" s="246"/>
      <c r="CC83" s="256"/>
      <c r="CD83" s="256"/>
      <c r="CE83" s="256"/>
      <c r="CF83" s="256"/>
      <c r="CG83" s="256"/>
      <c r="CH83" s="256"/>
    </row>
    <row r="84" spans="3:86" x14ac:dyDescent="0.3">
      <c r="C84" s="114"/>
      <c r="D84" s="114"/>
      <c r="E84" s="114"/>
      <c r="F84" s="114"/>
      <c r="G84" s="114"/>
      <c r="H84" s="114"/>
      <c r="I84" s="126"/>
      <c r="J84" s="126"/>
      <c r="K84" s="126"/>
      <c r="L84" s="126"/>
      <c r="M84" s="126"/>
      <c r="N84" s="126"/>
      <c r="O84" s="136"/>
      <c r="P84" s="136"/>
      <c r="Q84" s="146"/>
      <c r="R84" s="146"/>
      <c r="S84" s="146"/>
      <c r="T84" s="146"/>
      <c r="U84" s="156"/>
      <c r="V84" s="156"/>
      <c r="W84" s="156"/>
      <c r="X84" s="156"/>
      <c r="Y84" s="156"/>
      <c r="Z84" s="156"/>
      <c r="AA84" s="166"/>
      <c r="AB84" s="166"/>
      <c r="AC84" s="166"/>
      <c r="AD84" s="166"/>
      <c r="AE84" s="166"/>
      <c r="AF84" s="166"/>
      <c r="AG84" s="176"/>
      <c r="AH84" s="176"/>
      <c r="AI84" s="176"/>
      <c r="AJ84" s="176"/>
      <c r="AK84" s="176"/>
      <c r="AL84" s="176"/>
      <c r="AM84" s="186"/>
      <c r="AN84" s="186"/>
      <c r="AO84" s="186"/>
      <c r="AP84" s="186"/>
      <c r="AQ84" s="186"/>
      <c r="AR84" s="186"/>
      <c r="AS84" s="196"/>
      <c r="AT84" s="196"/>
      <c r="AU84" s="196"/>
      <c r="AV84" s="196"/>
      <c r="AW84" s="196"/>
      <c r="AX84" s="196"/>
      <c r="AY84" s="206"/>
      <c r="AZ84" s="206"/>
      <c r="BA84" s="206"/>
      <c r="BB84" s="206"/>
      <c r="BC84" s="206"/>
      <c r="BD84" s="206"/>
      <c r="BE84" s="216"/>
      <c r="BF84" s="216"/>
      <c r="BG84" s="216"/>
      <c r="BH84" s="216"/>
      <c r="BI84" s="216"/>
      <c r="BJ84" s="216"/>
      <c r="BK84" s="226"/>
      <c r="BL84" s="226"/>
      <c r="BM84" s="226"/>
      <c r="BN84" s="226"/>
      <c r="BO84" s="226"/>
      <c r="BP84" s="226"/>
      <c r="BQ84" s="236"/>
      <c r="BR84" s="236"/>
      <c r="BS84" s="236"/>
      <c r="BT84" s="236"/>
      <c r="BU84" s="236"/>
      <c r="BV84" s="236"/>
      <c r="BW84" s="246"/>
      <c r="BX84" s="246"/>
      <c r="BY84" s="246"/>
      <c r="BZ84" s="246"/>
      <c r="CA84" s="246"/>
      <c r="CB84" s="246"/>
      <c r="CC84" s="256"/>
      <c r="CD84" s="256"/>
      <c r="CE84" s="256"/>
      <c r="CF84" s="256"/>
      <c r="CG84" s="256"/>
      <c r="CH84" s="256"/>
    </row>
    <row r="85" spans="3:86" x14ac:dyDescent="0.3">
      <c r="C85" s="114"/>
      <c r="D85" s="114"/>
      <c r="E85" s="114"/>
      <c r="F85" s="114"/>
      <c r="G85" s="114"/>
      <c r="H85" s="114"/>
      <c r="I85" s="126"/>
      <c r="J85" s="126"/>
      <c r="K85" s="126"/>
      <c r="L85" s="126"/>
      <c r="M85" s="126"/>
      <c r="N85" s="126"/>
      <c r="O85" s="136"/>
      <c r="P85" s="136"/>
      <c r="Q85" s="146"/>
      <c r="R85" s="146"/>
      <c r="S85" s="146"/>
      <c r="T85" s="146"/>
      <c r="U85" s="156"/>
      <c r="V85" s="156"/>
      <c r="W85" s="156"/>
      <c r="X85" s="156"/>
      <c r="Y85" s="156"/>
      <c r="Z85" s="156"/>
      <c r="AA85" s="166"/>
      <c r="AB85" s="166"/>
      <c r="AC85" s="166"/>
      <c r="AD85" s="166"/>
      <c r="AE85" s="166"/>
      <c r="AF85" s="166"/>
      <c r="AG85" s="176"/>
      <c r="AH85" s="176"/>
      <c r="AI85" s="176"/>
      <c r="AJ85" s="176"/>
      <c r="AK85" s="176"/>
      <c r="AL85" s="176"/>
      <c r="AM85" s="186"/>
      <c r="AN85" s="186"/>
      <c r="AO85" s="186"/>
      <c r="AP85" s="186"/>
      <c r="AQ85" s="186"/>
      <c r="AR85" s="186"/>
      <c r="AS85" s="196"/>
      <c r="AT85" s="196"/>
      <c r="AU85" s="196"/>
      <c r="AV85" s="196"/>
      <c r="AW85" s="196"/>
      <c r="AX85" s="196"/>
      <c r="AY85" s="206"/>
      <c r="AZ85" s="206"/>
      <c r="BA85" s="206"/>
      <c r="BB85" s="206"/>
      <c r="BC85" s="206"/>
      <c r="BD85" s="206"/>
      <c r="BE85" s="216"/>
      <c r="BF85" s="216"/>
      <c r="BG85" s="216"/>
      <c r="BH85" s="216"/>
      <c r="BI85" s="216"/>
      <c r="BJ85" s="216"/>
      <c r="BK85" s="226"/>
      <c r="BL85" s="226"/>
      <c r="BM85" s="226"/>
      <c r="BN85" s="226"/>
      <c r="BO85" s="226"/>
      <c r="BP85" s="226"/>
      <c r="BQ85" s="236"/>
      <c r="BR85" s="236"/>
      <c r="BS85" s="236"/>
      <c r="BT85" s="236"/>
      <c r="BU85" s="236"/>
      <c r="BV85" s="236"/>
      <c r="BW85" s="246"/>
      <c r="BX85" s="246"/>
      <c r="BY85" s="246"/>
      <c r="BZ85" s="246"/>
      <c r="CA85" s="246"/>
      <c r="CB85" s="246"/>
      <c r="CC85" s="256"/>
      <c r="CD85" s="256"/>
      <c r="CE85" s="256"/>
      <c r="CF85" s="256"/>
      <c r="CG85" s="256"/>
      <c r="CH85" s="256"/>
    </row>
    <row r="86" spans="3:86" x14ac:dyDescent="0.3">
      <c r="C86" s="114"/>
      <c r="D86" s="114"/>
      <c r="E86" s="114"/>
      <c r="F86" s="114"/>
      <c r="G86" s="114"/>
      <c r="H86" s="114"/>
      <c r="I86" s="126"/>
      <c r="J86" s="126"/>
      <c r="K86" s="126"/>
      <c r="L86" s="126"/>
      <c r="M86" s="126"/>
      <c r="N86" s="126"/>
      <c r="O86" s="136"/>
      <c r="P86" s="136"/>
      <c r="Q86" s="146"/>
      <c r="R86" s="146"/>
      <c r="S86" s="146"/>
      <c r="T86" s="146"/>
      <c r="U86" s="156"/>
      <c r="V86" s="156"/>
      <c r="W86" s="156"/>
      <c r="X86" s="156"/>
      <c r="Y86" s="156"/>
      <c r="Z86" s="156"/>
      <c r="AA86" s="166"/>
      <c r="AB86" s="166"/>
      <c r="AC86" s="166"/>
      <c r="AD86" s="166"/>
      <c r="AE86" s="166"/>
      <c r="AF86" s="166"/>
      <c r="AG86" s="176"/>
      <c r="AH86" s="176"/>
      <c r="AI86" s="176"/>
      <c r="AJ86" s="176"/>
      <c r="AK86" s="176"/>
      <c r="AL86" s="176"/>
      <c r="AM86" s="186"/>
      <c r="AN86" s="186"/>
      <c r="AO86" s="186"/>
      <c r="AP86" s="186"/>
      <c r="AQ86" s="186"/>
      <c r="AR86" s="186"/>
      <c r="AS86" s="196"/>
      <c r="AT86" s="196"/>
      <c r="AU86" s="196"/>
      <c r="AV86" s="196"/>
      <c r="AW86" s="196"/>
      <c r="AX86" s="196"/>
      <c r="AY86" s="206"/>
      <c r="AZ86" s="206"/>
      <c r="BA86" s="206"/>
      <c r="BB86" s="206"/>
      <c r="BC86" s="206"/>
      <c r="BD86" s="206"/>
      <c r="BE86" s="216"/>
      <c r="BF86" s="216"/>
      <c r="BG86" s="216"/>
      <c r="BH86" s="216"/>
      <c r="BI86" s="216"/>
      <c r="BJ86" s="216"/>
      <c r="BK86" s="226"/>
      <c r="BL86" s="226"/>
      <c r="BM86" s="226"/>
      <c r="BN86" s="226"/>
      <c r="BO86" s="226"/>
      <c r="BP86" s="226"/>
      <c r="BQ86" s="236"/>
      <c r="BR86" s="236"/>
      <c r="BS86" s="236"/>
      <c r="BT86" s="236"/>
      <c r="BU86" s="236"/>
      <c r="BV86" s="236"/>
      <c r="BW86" s="246"/>
      <c r="BX86" s="246"/>
      <c r="BY86" s="246"/>
      <c r="BZ86" s="246"/>
      <c r="CA86" s="246"/>
      <c r="CB86" s="246"/>
      <c r="CC86" s="256"/>
      <c r="CD86" s="256"/>
      <c r="CE86" s="256"/>
      <c r="CF86" s="256"/>
      <c r="CG86" s="256"/>
      <c r="CH86" s="256"/>
    </row>
    <row r="87" spans="3:86" x14ac:dyDescent="0.3">
      <c r="C87" s="114"/>
      <c r="D87" s="114"/>
      <c r="E87" s="114"/>
      <c r="F87" s="114"/>
      <c r="G87" s="114"/>
      <c r="H87" s="114"/>
      <c r="I87" s="126"/>
      <c r="J87" s="126"/>
      <c r="K87" s="126"/>
      <c r="L87" s="126"/>
      <c r="M87" s="126"/>
      <c r="N87" s="126"/>
      <c r="O87" s="136"/>
      <c r="P87" s="136"/>
      <c r="Q87" s="146"/>
      <c r="R87" s="146"/>
      <c r="S87" s="146"/>
      <c r="T87" s="146"/>
      <c r="U87" s="156"/>
      <c r="V87" s="156"/>
      <c r="W87" s="156"/>
      <c r="X87" s="156"/>
      <c r="Y87" s="156"/>
      <c r="Z87" s="156"/>
      <c r="AA87" s="166"/>
      <c r="AB87" s="166"/>
      <c r="AC87" s="166"/>
      <c r="AD87" s="166"/>
      <c r="AE87" s="166"/>
      <c r="AF87" s="166"/>
      <c r="AG87" s="176"/>
      <c r="AH87" s="176"/>
      <c r="AI87" s="176"/>
      <c r="AJ87" s="176"/>
      <c r="AK87" s="176"/>
      <c r="AL87" s="176"/>
      <c r="AM87" s="186"/>
      <c r="AN87" s="186"/>
      <c r="AO87" s="186"/>
      <c r="AP87" s="186"/>
      <c r="AQ87" s="186"/>
      <c r="AR87" s="186"/>
      <c r="AS87" s="196"/>
      <c r="AT87" s="196"/>
      <c r="AU87" s="196"/>
      <c r="AV87" s="196"/>
      <c r="AW87" s="196"/>
      <c r="AX87" s="196"/>
      <c r="AY87" s="206"/>
      <c r="AZ87" s="206"/>
      <c r="BA87" s="206"/>
      <c r="BB87" s="206"/>
      <c r="BC87" s="206"/>
      <c r="BD87" s="206"/>
      <c r="BE87" s="216"/>
      <c r="BF87" s="216"/>
      <c r="BG87" s="216"/>
      <c r="BH87" s="216"/>
      <c r="BI87" s="216"/>
      <c r="BJ87" s="216"/>
      <c r="BK87" s="226"/>
      <c r="BL87" s="226"/>
      <c r="BM87" s="226"/>
      <c r="BN87" s="226"/>
      <c r="BO87" s="226"/>
      <c r="BP87" s="226"/>
      <c r="BQ87" s="236"/>
      <c r="BR87" s="236"/>
      <c r="BS87" s="236"/>
      <c r="BT87" s="236"/>
      <c r="BU87" s="236"/>
      <c r="BV87" s="236"/>
      <c r="BW87" s="246"/>
      <c r="BX87" s="246"/>
      <c r="BY87" s="246"/>
      <c r="BZ87" s="246"/>
      <c r="CA87" s="246"/>
      <c r="CB87" s="246"/>
      <c r="CC87" s="256"/>
      <c r="CD87" s="256"/>
      <c r="CE87" s="256"/>
      <c r="CF87" s="256"/>
      <c r="CG87" s="256"/>
      <c r="CH87" s="256"/>
    </row>
    <row r="88" spans="3:86" x14ac:dyDescent="0.3">
      <c r="C88" s="114"/>
      <c r="D88" s="114"/>
      <c r="E88" s="114"/>
      <c r="F88" s="114"/>
      <c r="G88" s="114"/>
      <c r="H88" s="114"/>
      <c r="I88" s="126"/>
      <c r="J88" s="126"/>
      <c r="K88" s="126"/>
      <c r="L88" s="126"/>
      <c r="M88" s="126"/>
      <c r="N88" s="126"/>
      <c r="O88" s="136"/>
      <c r="P88" s="136"/>
      <c r="Q88" s="146"/>
      <c r="R88" s="146"/>
      <c r="S88" s="146"/>
      <c r="T88" s="146"/>
      <c r="U88" s="156"/>
      <c r="V88" s="156"/>
      <c r="W88" s="156"/>
      <c r="X88" s="156"/>
      <c r="Y88" s="156"/>
      <c r="Z88" s="156"/>
      <c r="AA88" s="166"/>
      <c r="AB88" s="166"/>
      <c r="AC88" s="166"/>
      <c r="AD88" s="166"/>
      <c r="AE88" s="166"/>
      <c r="AF88" s="166"/>
      <c r="AG88" s="176"/>
      <c r="AH88" s="176"/>
      <c r="AI88" s="176"/>
      <c r="AJ88" s="176"/>
      <c r="AK88" s="176"/>
      <c r="AL88" s="176"/>
      <c r="AM88" s="186"/>
      <c r="AN88" s="186"/>
      <c r="AO88" s="186"/>
      <c r="AP88" s="186"/>
      <c r="AQ88" s="186"/>
      <c r="AR88" s="186"/>
      <c r="AS88" s="196"/>
      <c r="AT88" s="196"/>
      <c r="AU88" s="196"/>
      <c r="AV88" s="196"/>
      <c r="AW88" s="196"/>
      <c r="AX88" s="196"/>
      <c r="AY88" s="206"/>
      <c r="AZ88" s="206"/>
      <c r="BA88" s="206"/>
      <c r="BB88" s="206"/>
      <c r="BC88" s="206"/>
      <c r="BD88" s="206"/>
      <c r="BE88" s="216"/>
      <c r="BF88" s="216"/>
      <c r="BG88" s="216"/>
      <c r="BH88" s="216"/>
      <c r="BI88" s="216"/>
      <c r="BJ88" s="216"/>
      <c r="BK88" s="226"/>
      <c r="BL88" s="226"/>
      <c r="BM88" s="226"/>
      <c r="BN88" s="226"/>
      <c r="BO88" s="226"/>
      <c r="BP88" s="226"/>
      <c r="BQ88" s="236"/>
      <c r="BR88" s="236"/>
      <c r="BS88" s="236"/>
      <c r="BT88" s="236"/>
      <c r="BU88" s="236"/>
      <c r="BV88" s="236"/>
      <c r="BW88" s="246"/>
      <c r="BX88" s="246"/>
      <c r="BY88" s="246"/>
      <c r="BZ88" s="246"/>
      <c r="CA88" s="246"/>
      <c r="CB88" s="246"/>
      <c r="CC88" s="256"/>
      <c r="CD88" s="256"/>
      <c r="CE88" s="256"/>
      <c r="CF88" s="256"/>
      <c r="CG88" s="256"/>
      <c r="CH88" s="256"/>
    </row>
    <row r="89" spans="3:86" x14ac:dyDescent="0.3">
      <c r="C89" s="114"/>
      <c r="D89" s="114"/>
      <c r="E89" s="114"/>
      <c r="F89" s="114"/>
      <c r="G89" s="114"/>
      <c r="H89" s="114"/>
      <c r="I89" s="126"/>
      <c r="J89" s="126"/>
      <c r="K89" s="126"/>
      <c r="L89" s="126"/>
      <c r="M89" s="126"/>
      <c r="N89" s="126"/>
      <c r="O89" s="136"/>
      <c r="P89" s="136"/>
      <c r="Q89" s="146"/>
      <c r="R89" s="146"/>
      <c r="S89" s="146"/>
      <c r="T89" s="146"/>
      <c r="U89" s="156"/>
      <c r="V89" s="156"/>
      <c r="W89" s="156"/>
      <c r="X89" s="156"/>
      <c r="Y89" s="156"/>
      <c r="Z89" s="156"/>
      <c r="AA89" s="166"/>
      <c r="AB89" s="166"/>
      <c r="AC89" s="166"/>
      <c r="AD89" s="166"/>
      <c r="AE89" s="166"/>
      <c r="AF89" s="166"/>
      <c r="AG89" s="176"/>
      <c r="AH89" s="176"/>
      <c r="AI89" s="176"/>
      <c r="AJ89" s="176"/>
      <c r="AK89" s="176"/>
      <c r="AL89" s="176"/>
      <c r="AM89" s="186"/>
      <c r="AN89" s="186"/>
      <c r="AO89" s="186"/>
      <c r="AP89" s="186"/>
      <c r="AQ89" s="186"/>
      <c r="AR89" s="186"/>
      <c r="AS89" s="196"/>
      <c r="AT89" s="196"/>
      <c r="AU89" s="196"/>
      <c r="AV89" s="196"/>
      <c r="AW89" s="196"/>
      <c r="AX89" s="196"/>
      <c r="AY89" s="206"/>
      <c r="AZ89" s="206"/>
      <c r="BA89" s="206"/>
      <c r="BB89" s="206"/>
      <c r="BC89" s="206"/>
      <c r="BD89" s="206"/>
      <c r="BE89" s="216"/>
      <c r="BF89" s="216"/>
      <c r="BG89" s="216"/>
      <c r="BH89" s="216"/>
      <c r="BI89" s="216"/>
      <c r="BJ89" s="216"/>
      <c r="BK89" s="226"/>
      <c r="BL89" s="226"/>
      <c r="BM89" s="226"/>
      <c r="BN89" s="226"/>
      <c r="BO89" s="226"/>
      <c r="BP89" s="226"/>
      <c r="BQ89" s="236"/>
      <c r="BR89" s="236"/>
      <c r="BS89" s="236"/>
      <c r="BT89" s="236"/>
      <c r="BU89" s="236"/>
      <c r="BV89" s="236"/>
      <c r="BW89" s="246"/>
      <c r="BX89" s="246"/>
      <c r="BY89" s="246"/>
      <c r="BZ89" s="246"/>
      <c r="CA89" s="246"/>
      <c r="CB89" s="246"/>
      <c r="CC89" s="256"/>
      <c r="CD89" s="256"/>
      <c r="CE89" s="256"/>
      <c r="CF89" s="256"/>
      <c r="CG89" s="256"/>
      <c r="CH89" s="256"/>
    </row>
    <row r="90" spans="3:86" x14ac:dyDescent="0.3">
      <c r="C90" s="115"/>
      <c r="D90" s="115"/>
      <c r="E90" s="115"/>
      <c r="F90" s="115"/>
      <c r="G90" s="115"/>
      <c r="H90" s="115"/>
      <c r="I90" s="127"/>
      <c r="J90" s="127"/>
      <c r="K90" s="127"/>
      <c r="L90" s="127"/>
      <c r="M90" s="127"/>
      <c r="N90" s="127"/>
      <c r="O90" s="137"/>
      <c r="P90" s="137"/>
      <c r="Q90" s="147"/>
      <c r="R90" s="147"/>
      <c r="S90" s="147"/>
      <c r="T90" s="147"/>
      <c r="U90" s="157"/>
      <c r="V90" s="157"/>
      <c r="W90" s="157"/>
      <c r="X90" s="157"/>
      <c r="Y90" s="157"/>
      <c r="Z90" s="157"/>
      <c r="AA90" s="167"/>
      <c r="AB90" s="167"/>
      <c r="AC90" s="167"/>
      <c r="AD90" s="167"/>
      <c r="AE90" s="167"/>
      <c r="AF90" s="167"/>
      <c r="AG90" s="177"/>
      <c r="AH90" s="177"/>
      <c r="AI90" s="177"/>
      <c r="AJ90" s="177"/>
      <c r="AK90" s="177"/>
      <c r="AL90" s="177"/>
      <c r="AM90" s="187"/>
      <c r="AN90" s="187"/>
      <c r="AO90" s="187"/>
      <c r="AP90" s="187"/>
      <c r="AQ90" s="187"/>
      <c r="AR90" s="187"/>
      <c r="AS90" s="197"/>
      <c r="AT90" s="197"/>
      <c r="AU90" s="197"/>
      <c r="AV90" s="197"/>
      <c r="AW90" s="197"/>
      <c r="AX90" s="197"/>
      <c r="AY90" s="207"/>
      <c r="AZ90" s="207"/>
      <c r="BA90" s="207"/>
      <c r="BB90" s="207"/>
      <c r="BC90" s="207"/>
      <c r="BD90" s="207"/>
      <c r="BE90" s="217"/>
      <c r="BF90" s="217"/>
      <c r="BG90" s="217"/>
      <c r="BH90" s="217"/>
      <c r="BI90" s="217"/>
      <c r="BJ90" s="217"/>
      <c r="BK90" s="227"/>
      <c r="BL90" s="227"/>
      <c r="BM90" s="227"/>
      <c r="BN90" s="227"/>
      <c r="BO90" s="227"/>
      <c r="BP90" s="227"/>
      <c r="BQ90" s="237"/>
      <c r="BR90" s="237"/>
      <c r="BS90" s="237"/>
      <c r="BT90" s="237"/>
      <c r="BU90" s="237"/>
      <c r="BV90" s="237"/>
      <c r="BW90" s="247"/>
      <c r="BX90" s="247"/>
      <c r="BY90" s="247"/>
      <c r="BZ90" s="247"/>
      <c r="CA90" s="247"/>
      <c r="CB90" s="247"/>
      <c r="CC90" s="257"/>
      <c r="CD90" s="257"/>
      <c r="CE90" s="257"/>
      <c r="CF90" s="257"/>
      <c r="CG90" s="257"/>
      <c r="CH90" s="257"/>
    </row>
    <row r="91" spans="3:86" x14ac:dyDescent="0.3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</row>
    <row r="92" spans="3:86" x14ac:dyDescent="0.3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</row>
    <row r="93" spans="3:86" x14ac:dyDescent="0.3">
      <c r="C93" s="45"/>
    </row>
  </sheetData>
  <mergeCells count="5">
    <mergeCell ref="D1:E1"/>
    <mergeCell ref="N1:O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8155-596C-4D8A-AAC5-ACEB6DDDE75D}">
  <dimension ref="A1:CH47"/>
  <sheetViews>
    <sheetView topLeftCell="B1" zoomScaleNormal="100" workbookViewId="0">
      <selection activeCell="P4" sqref="P4"/>
    </sheetView>
  </sheetViews>
  <sheetFormatPr defaultRowHeight="14.4" x14ac:dyDescent="0.3"/>
  <cols>
    <col min="1" max="1" width="10.21875" customWidth="1"/>
    <col min="2" max="2" width="17.6640625" bestFit="1" customWidth="1"/>
    <col min="3" max="3" width="12" bestFit="1" customWidth="1"/>
    <col min="4" max="4" width="10.44140625" bestFit="1" customWidth="1"/>
    <col min="5" max="5" width="9.5546875" bestFit="1" customWidth="1"/>
    <col min="6" max="7" width="10.44140625" bestFit="1" customWidth="1"/>
    <col min="8" max="8" width="8.21875" bestFit="1" customWidth="1"/>
    <col min="9" max="10" width="5.77734375" bestFit="1" customWidth="1"/>
    <col min="11" max="11" width="4.77734375" bestFit="1" customWidth="1"/>
    <col min="12" max="12" width="6.77734375" bestFit="1" customWidth="1"/>
    <col min="13" max="13" width="6.44140625" bestFit="1" customWidth="1"/>
    <col min="14" max="14" width="6.109375" bestFit="1" customWidth="1"/>
    <col min="15" max="15" width="6.44140625" bestFit="1" customWidth="1"/>
    <col min="16" max="16" width="10" bestFit="1" customWidth="1"/>
    <col min="17" max="86" width="9" bestFit="1" customWidth="1"/>
  </cols>
  <sheetData>
    <row r="1" spans="1:86" x14ac:dyDescent="0.3">
      <c r="A1" s="22" t="s">
        <v>160</v>
      </c>
      <c r="B1" s="23" t="s">
        <v>159</v>
      </c>
      <c r="C1" s="23" t="s">
        <v>158</v>
      </c>
      <c r="D1" s="619" t="s">
        <v>181</v>
      </c>
      <c r="E1" s="620"/>
      <c r="F1" s="621" t="s">
        <v>180</v>
      </c>
      <c r="G1" s="621"/>
      <c r="H1" s="621"/>
      <c r="I1" s="621" t="s">
        <v>155</v>
      </c>
      <c r="J1" s="621"/>
      <c r="K1" s="621"/>
      <c r="L1" s="621" t="s">
        <v>154</v>
      </c>
      <c r="M1" s="621"/>
      <c r="N1" s="621" t="s">
        <v>179</v>
      </c>
      <c r="O1" s="621"/>
      <c r="P1" s="23" t="s">
        <v>212</v>
      </c>
    </row>
    <row r="2" spans="1:86" x14ac:dyDescent="0.3">
      <c r="A2" s="17"/>
      <c r="B2" s="22"/>
      <c r="C2" s="22"/>
      <c r="D2" s="23">
        <v>2017</v>
      </c>
      <c r="E2" s="23">
        <v>1998</v>
      </c>
      <c r="F2" s="23" t="s">
        <v>152</v>
      </c>
      <c r="G2" s="23" t="s">
        <v>151</v>
      </c>
      <c r="H2" s="23" t="s">
        <v>150</v>
      </c>
      <c r="I2" s="23" t="s">
        <v>152</v>
      </c>
      <c r="J2" s="23" t="s">
        <v>151</v>
      </c>
      <c r="K2" s="23" t="s">
        <v>150</v>
      </c>
      <c r="L2" s="23" t="s">
        <v>146</v>
      </c>
      <c r="M2" s="23" t="s">
        <v>149</v>
      </c>
      <c r="N2" s="23" t="s">
        <v>146</v>
      </c>
      <c r="O2" s="23" t="s">
        <v>149</v>
      </c>
      <c r="P2" s="23"/>
    </row>
    <row r="3" spans="1:86" x14ac:dyDescent="0.3">
      <c r="A3" s="17"/>
      <c r="B3" s="22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86" x14ac:dyDescent="0.3">
      <c r="A4" s="17"/>
      <c r="B4" s="23" t="s">
        <v>4</v>
      </c>
      <c r="C4" s="21">
        <v>347190</v>
      </c>
      <c r="D4" s="20">
        <v>12335129</v>
      </c>
      <c r="E4" s="20">
        <v>6565885</v>
      </c>
      <c r="F4" s="20">
        <v>6483736</v>
      </c>
      <c r="G4" s="20">
        <v>5850613</v>
      </c>
      <c r="H4" s="19">
        <v>780</v>
      </c>
      <c r="I4" s="18">
        <f>(F4/D4)*100</f>
        <v>52.563179517619965</v>
      </c>
      <c r="J4" s="18">
        <f>(G4/D4)*100</f>
        <v>47.430497078709109</v>
      </c>
      <c r="K4" s="18">
        <f>(H4/D4)*100</f>
        <v>6.3234036709303972E-3</v>
      </c>
      <c r="L4" s="26">
        <f>(8928428/D4)*100</f>
        <v>72.382121013894533</v>
      </c>
      <c r="M4" s="26">
        <f>(3406701/D4)*100</f>
        <v>27.617878986105453</v>
      </c>
      <c r="N4" s="17">
        <v>6.8</v>
      </c>
      <c r="O4" s="17">
        <v>7.06</v>
      </c>
      <c r="P4" s="17">
        <v>3.37</v>
      </c>
    </row>
    <row r="5" spans="1:8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26"/>
      <c r="M5" s="26"/>
      <c r="N5" s="17"/>
      <c r="O5" s="17"/>
      <c r="P5" s="17"/>
    </row>
    <row r="6" spans="1:86" x14ac:dyDescent="0.3">
      <c r="A6" s="17">
        <v>1</v>
      </c>
      <c r="B6" s="23" t="s">
        <v>211</v>
      </c>
      <c r="C6" s="34">
        <v>29510</v>
      </c>
      <c r="D6" s="33">
        <v>121821</v>
      </c>
      <c r="E6" s="33">
        <v>118173</v>
      </c>
      <c r="F6" s="33">
        <v>63063</v>
      </c>
      <c r="G6" s="33">
        <v>58749</v>
      </c>
      <c r="H6" s="32">
        <v>9</v>
      </c>
      <c r="I6" s="26">
        <f t="shared" ref="I6:I36" si="0">(F6/D6)*100</f>
        <v>51.766936735045675</v>
      </c>
      <c r="J6" s="26">
        <f t="shared" ref="J6:J36" si="1">(G6/D6)*100</f>
        <v>48.22567537616667</v>
      </c>
      <c r="K6" s="26">
        <f>(H6/D6)*100</f>
        <v>7.3878887876474503E-3</v>
      </c>
      <c r="L6" s="26">
        <f>(87584/D6)*100</f>
        <v>71.895650175257146</v>
      </c>
      <c r="M6" s="26">
        <f t="shared" ref="M6:M34" si="2">100-L6</f>
        <v>28.104349824742854</v>
      </c>
      <c r="N6" s="17">
        <v>6.25</v>
      </c>
      <c r="O6" s="17">
        <v>7.81</v>
      </c>
      <c r="P6" s="17">
        <v>0.16</v>
      </c>
    </row>
    <row r="7" spans="1:86" x14ac:dyDescent="0.3">
      <c r="A7" s="17">
        <v>2</v>
      </c>
      <c r="B7" s="23" t="s">
        <v>210</v>
      </c>
      <c r="C7" s="34">
        <v>8416</v>
      </c>
      <c r="D7" s="33">
        <v>412058</v>
      </c>
      <c r="E7" s="33">
        <v>237834</v>
      </c>
      <c r="F7" s="33">
        <v>211806</v>
      </c>
      <c r="G7" s="33">
        <v>200251</v>
      </c>
      <c r="H7" s="32">
        <v>1</v>
      </c>
      <c r="I7" s="26">
        <f t="shared" si="0"/>
        <v>51.401987098903554</v>
      </c>
      <c r="J7" s="26">
        <f t="shared" si="1"/>
        <v>48.597770216814141</v>
      </c>
      <c r="K7" s="26">
        <f>(H7/D7)*100</f>
        <v>2.4268428230977195E-4</v>
      </c>
      <c r="L7" s="26">
        <f>(339665/D7)*100</f>
        <v>82.431356750748691</v>
      </c>
      <c r="M7" s="26">
        <f t="shared" si="2"/>
        <v>17.568643249251309</v>
      </c>
      <c r="N7" s="26">
        <v>7.39</v>
      </c>
      <c r="O7" s="26">
        <v>7.3</v>
      </c>
      <c r="P7" s="17">
        <v>2.93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  <c r="BW7" s="260"/>
      <c r="BX7" s="260"/>
      <c r="BY7" s="260"/>
      <c r="BZ7" s="260"/>
      <c r="CA7" s="260"/>
      <c r="CB7" s="260"/>
      <c r="CC7" s="260"/>
      <c r="CD7" s="260"/>
      <c r="CE7" s="260"/>
      <c r="CF7" s="260"/>
      <c r="CG7" s="260"/>
      <c r="CH7" s="260"/>
    </row>
    <row r="8" spans="1:86" x14ac:dyDescent="0.3">
      <c r="A8" s="17">
        <v>3</v>
      </c>
      <c r="B8" s="23" t="s">
        <v>209</v>
      </c>
      <c r="C8" s="26">
        <v>14958</v>
      </c>
      <c r="D8" s="26">
        <v>162766</v>
      </c>
      <c r="E8" s="26">
        <v>96900</v>
      </c>
      <c r="F8" s="26">
        <v>84631</v>
      </c>
      <c r="G8" s="26">
        <v>78135</v>
      </c>
      <c r="H8" s="26" t="s">
        <v>172</v>
      </c>
      <c r="I8" s="26">
        <f t="shared" si="0"/>
        <v>51.995502746273793</v>
      </c>
      <c r="J8" s="26">
        <f t="shared" si="1"/>
        <v>48.004497253726207</v>
      </c>
      <c r="K8" s="26" t="s">
        <v>172</v>
      </c>
      <c r="L8" s="26">
        <f>(111378/D8)*100</f>
        <v>68.428295835739647</v>
      </c>
      <c r="M8" s="26">
        <f t="shared" si="2"/>
        <v>31.571704164260353</v>
      </c>
      <c r="N8" s="26">
        <v>6.04</v>
      </c>
      <c r="O8" s="26">
        <v>8.0500000000000007</v>
      </c>
      <c r="P8" s="26">
        <v>2.76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</row>
    <row r="9" spans="1:86" x14ac:dyDescent="0.3">
      <c r="A9" s="17">
        <v>4</v>
      </c>
      <c r="B9" s="23" t="s">
        <v>208</v>
      </c>
      <c r="C9" s="26">
        <v>35380</v>
      </c>
      <c r="D9" s="26">
        <v>798896</v>
      </c>
      <c r="E9" s="26">
        <v>417466</v>
      </c>
      <c r="F9" s="26">
        <v>419351</v>
      </c>
      <c r="G9" s="26">
        <v>379468</v>
      </c>
      <c r="H9" s="26">
        <v>77</v>
      </c>
      <c r="I9" s="26">
        <f t="shared" si="0"/>
        <v>52.4913130119565</v>
      </c>
      <c r="J9" s="26">
        <f t="shared" si="1"/>
        <v>47.499048687188321</v>
      </c>
      <c r="K9" s="26">
        <f t="shared" ref="K9:K27" si="3">(H9/D9)*100</f>
        <v>9.6383008551801479E-3</v>
      </c>
      <c r="L9" s="26">
        <f>(523134/D9)*100</f>
        <v>65.482115319140405</v>
      </c>
      <c r="M9" s="26">
        <f t="shared" si="2"/>
        <v>34.517884680859595</v>
      </c>
      <c r="N9" s="26">
        <v>6.36</v>
      </c>
      <c r="O9" s="26">
        <v>7.06</v>
      </c>
      <c r="P9" s="26">
        <v>3.47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</row>
    <row r="10" spans="1:86" x14ac:dyDescent="0.3">
      <c r="A10" s="17">
        <v>5</v>
      </c>
      <c r="B10" s="23" t="s">
        <v>207</v>
      </c>
      <c r="C10" s="26">
        <v>15153</v>
      </c>
      <c r="D10" s="26">
        <v>576271</v>
      </c>
      <c r="E10" s="26">
        <v>312695</v>
      </c>
      <c r="F10" s="26">
        <v>301204</v>
      </c>
      <c r="G10" s="26">
        <v>275056</v>
      </c>
      <c r="H10" s="26">
        <v>11</v>
      </c>
      <c r="I10" s="26">
        <f t="shared" si="0"/>
        <v>52.267769851337306</v>
      </c>
      <c r="J10" s="26">
        <f t="shared" si="1"/>
        <v>47.730321324515721</v>
      </c>
      <c r="K10" s="26">
        <f t="shared" si="3"/>
        <v>1.9088241469725181E-3</v>
      </c>
      <c r="L10" s="26">
        <f>(294373/D10)*100</f>
        <v>51.082390056067375</v>
      </c>
      <c r="M10" s="26">
        <f t="shared" si="2"/>
        <v>48.917609943932625</v>
      </c>
      <c r="N10" s="26">
        <v>5.46</v>
      </c>
      <c r="O10" s="26">
        <v>7.29</v>
      </c>
      <c r="P10" s="26">
        <v>3.26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</row>
    <row r="11" spans="1:86" x14ac:dyDescent="0.3">
      <c r="A11" s="17">
        <v>6</v>
      </c>
      <c r="B11" s="23" t="s">
        <v>206</v>
      </c>
      <c r="C11" s="34">
        <v>3308</v>
      </c>
      <c r="D11" s="33">
        <v>265676</v>
      </c>
      <c r="E11" s="33">
        <v>150039</v>
      </c>
      <c r="F11" s="33">
        <v>137504</v>
      </c>
      <c r="G11" s="33">
        <v>128169</v>
      </c>
      <c r="H11" s="32">
        <v>3</v>
      </c>
      <c r="I11" s="26">
        <f t="shared" si="0"/>
        <v>51.756274559990366</v>
      </c>
      <c r="J11" s="26">
        <f t="shared" si="1"/>
        <v>48.242596245050365</v>
      </c>
      <c r="K11" s="26">
        <f t="shared" si="3"/>
        <v>1.1291949592737017E-3</v>
      </c>
      <c r="L11" s="26">
        <f>(230679/D11)*100</f>
        <v>86.827188003432752</v>
      </c>
      <c r="M11" s="26">
        <f t="shared" si="2"/>
        <v>13.172811996567248</v>
      </c>
      <c r="N11" s="26">
        <v>6.81</v>
      </c>
      <c r="O11" s="26">
        <v>7</v>
      </c>
      <c r="P11" s="17">
        <v>3.05</v>
      </c>
    </row>
    <row r="12" spans="1:86" x14ac:dyDescent="0.3">
      <c r="A12" s="17">
        <v>7</v>
      </c>
      <c r="B12" s="23" t="s">
        <v>205</v>
      </c>
      <c r="C12" s="34">
        <v>33093</v>
      </c>
      <c r="D12" s="33">
        <v>175712</v>
      </c>
      <c r="E12" s="33">
        <v>110009</v>
      </c>
      <c r="F12" s="33">
        <v>91841</v>
      </c>
      <c r="G12" s="33">
        <v>83870</v>
      </c>
      <c r="H12" s="32">
        <v>1</v>
      </c>
      <c r="I12" s="26">
        <f t="shared" si="0"/>
        <v>52.26791568020397</v>
      </c>
      <c r="J12" s="26">
        <f t="shared" si="1"/>
        <v>47.731515206701872</v>
      </c>
      <c r="K12" s="26">
        <f t="shared" si="3"/>
        <v>5.6911309415407028E-4</v>
      </c>
      <c r="L12" s="26">
        <f>(153877/D12)*100</f>
        <v>87.573415589145881</v>
      </c>
      <c r="M12" s="26">
        <f t="shared" si="2"/>
        <v>12.426584410854119</v>
      </c>
      <c r="N12" s="26">
        <v>5.62</v>
      </c>
      <c r="O12" s="26">
        <v>5.45</v>
      </c>
      <c r="P12" s="17">
        <v>2.4900000000000002</v>
      </c>
    </row>
    <row r="13" spans="1:86" x14ac:dyDescent="0.3">
      <c r="A13" s="17">
        <v>8</v>
      </c>
      <c r="B13" s="23" t="s">
        <v>204</v>
      </c>
      <c r="C13" s="34">
        <v>12637</v>
      </c>
      <c r="D13" s="33">
        <v>262253</v>
      </c>
      <c r="E13" s="33">
        <v>185498</v>
      </c>
      <c r="F13" s="33">
        <v>141116</v>
      </c>
      <c r="G13" s="33">
        <v>121120</v>
      </c>
      <c r="H13" s="32">
        <v>17</v>
      </c>
      <c r="I13" s="26">
        <f t="shared" si="0"/>
        <v>53.809107998764546</v>
      </c>
      <c r="J13" s="26">
        <f t="shared" si="1"/>
        <v>46.184409711233052</v>
      </c>
      <c r="K13" s="26">
        <f t="shared" si="3"/>
        <v>6.4822900024022606E-3</v>
      </c>
      <c r="L13" s="26">
        <f>(101474/D13)*100</f>
        <v>38.693170335515703</v>
      </c>
      <c r="M13" s="26">
        <f t="shared" si="2"/>
        <v>61.306829664484297</v>
      </c>
      <c r="N13" s="26">
        <v>5.8</v>
      </c>
      <c r="O13" s="26">
        <v>6.79</v>
      </c>
      <c r="P13" s="17">
        <v>1.84</v>
      </c>
    </row>
    <row r="14" spans="1:86" x14ac:dyDescent="0.3">
      <c r="A14" s="17">
        <v>9</v>
      </c>
      <c r="B14" s="23" t="s">
        <v>203</v>
      </c>
      <c r="C14" s="34">
        <v>22539</v>
      </c>
      <c r="D14" s="33">
        <v>907182</v>
      </c>
      <c r="E14" s="33">
        <v>413204</v>
      </c>
      <c r="F14" s="33">
        <v>492878</v>
      </c>
      <c r="G14" s="33">
        <v>414202</v>
      </c>
      <c r="H14" s="32">
        <v>102</v>
      </c>
      <c r="I14" s="26">
        <f t="shared" si="0"/>
        <v>54.330663527274567</v>
      </c>
      <c r="J14" s="26">
        <f t="shared" si="1"/>
        <v>45.658092863394558</v>
      </c>
      <c r="K14" s="26">
        <f t="shared" si="3"/>
        <v>1.1243609330872968E-2</v>
      </c>
      <c r="L14" s="26">
        <f>(605162/D14)*100</f>
        <v>66.707893234213202</v>
      </c>
      <c r="M14" s="26">
        <f t="shared" si="2"/>
        <v>33.292106765786798</v>
      </c>
      <c r="N14" s="26">
        <v>6.65</v>
      </c>
      <c r="O14" s="26">
        <v>6.45</v>
      </c>
      <c r="P14" s="17">
        <v>4.22</v>
      </c>
    </row>
    <row r="15" spans="1:86" x14ac:dyDescent="0.3">
      <c r="A15" s="17">
        <v>10</v>
      </c>
      <c r="B15" s="23" t="s">
        <v>202</v>
      </c>
      <c r="C15" s="34">
        <v>16891</v>
      </c>
      <c r="D15" s="33">
        <v>315353</v>
      </c>
      <c r="E15" s="33">
        <v>234051</v>
      </c>
      <c r="F15" s="33">
        <v>166379</v>
      </c>
      <c r="G15" s="33">
        <v>148952</v>
      </c>
      <c r="H15" s="32">
        <v>22</v>
      </c>
      <c r="I15" s="26">
        <f t="shared" si="0"/>
        <v>52.759605901957485</v>
      </c>
      <c r="J15" s="26">
        <f t="shared" si="1"/>
        <v>47.233417788953972</v>
      </c>
      <c r="K15" s="26">
        <f t="shared" si="3"/>
        <v>6.9763090885452171E-3</v>
      </c>
      <c r="L15" s="26">
        <f>(234942/D15)*100</f>
        <v>74.50127317640866</v>
      </c>
      <c r="M15" s="26">
        <f t="shared" si="2"/>
        <v>25.49872682359134</v>
      </c>
      <c r="N15" s="26">
        <v>7.5</v>
      </c>
      <c r="O15" s="26">
        <v>7.07</v>
      </c>
      <c r="P15" s="17">
        <v>1.58</v>
      </c>
    </row>
    <row r="16" spans="1:86" x14ac:dyDescent="0.3">
      <c r="A16" s="17">
        <v>11</v>
      </c>
      <c r="B16" s="23" t="s">
        <v>201</v>
      </c>
      <c r="C16" s="26">
        <v>1643</v>
      </c>
      <c r="D16" s="33">
        <v>513972</v>
      </c>
      <c r="E16" s="33">
        <v>291290</v>
      </c>
      <c r="F16" s="33">
        <v>262872</v>
      </c>
      <c r="G16" s="33">
        <v>251047</v>
      </c>
      <c r="H16" s="32">
        <v>53</v>
      </c>
      <c r="I16" s="26">
        <f t="shared" si="0"/>
        <v>51.14519857112839</v>
      </c>
      <c r="J16" s="26">
        <f t="shared" si="1"/>
        <v>48.84448958309013</v>
      </c>
      <c r="K16" s="26">
        <f t="shared" si="3"/>
        <v>1.0311845781482261E-2</v>
      </c>
      <c r="L16" s="26">
        <f>(356261/D16)*100</f>
        <v>69.315254527483987</v>
      </c>
      <c r="M16" s="26">
        <f t="shared" si="2"/>
        <v>30.684745472516013</v>
      </c>
      <c r="N16" s="26">
        <v>6.35</v>
      </c>
      <c r="O16" s="26">
        <v>6.72</v>
      </c>
      <c r="P16" s="17">
        <v>3.03</v>
      </c>
    </row>
    <row r="17" spans="1:86" x14ac:dyDescent="0.3">
      <c r="A17" s="17">
        <v>12</v>
      </c>
      <c r="B17" s="23" t="s">
        <v>200</v>
      </c>
      <c r="C17" s="26">
        <v>3615</v>
      </c>
      <c r="D17" s="26">
        <v>148900</v>
      </c>
      <c r="E17" s="26">
        <v>109941</v>
      </c>
      <c r="F17" s="26">
        <v>76726</v>
      </c>
      <c r="G17" s="26">
        <v>72173</v>
      </c>
      <c r="H17" s="26">
        <v>1</v>
      </c>
      <c r="I17" s="26">
        <f t="shared" si="0"/>
        <v>51.528542646071188</v>
      </c>
      <c r="J17" s="26">
        <f t="shared" si="1"/>
        <v>48.470785762256547</v>
      </c>
      <c r="K17" s="26">
        <f t="shared" si="3"/>
        <v>6.7159167226326397E-4</v>
      </c>
      <c r="L17" s="26">
        <f>(141085/D17)*100</f>
        <v>94.751511081262592</v>
      </c>
      <c r="M17" s="26">
        <f t="shared" si="2"/>
        <v>5.248488918737408</v>
      </c>
      <c r="N17" s="26">
        <v>5.94</v>
      </c>
      <c r="O17" s="26">
        <v>6.26</v>
      </c>
      <c r="P17" s="26">
        <v>1.61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</row>
    <row r="18" spans="1:86" x14ac:dyDescent="0.3">
      <c r="A18" s="17">
        <v>13</v>
      </c>
      <c r="B18" s="23" t="s">
        <v>199</v>
      </c>
      <c r="C18" s="26">
        <v>5682</v>
      </c>
      <c r="D18" s="26">
        <v>309932</v>
      </c>
      <c r="E18" s="26">
        <v>255480</v>
      </c>
      <c r="F18" s="26">
        <v>164291</v>
      </c>
      <c r="G18" s="26">
        <v>145633</v>
      </c>
      <c r="H18" s="26">
        <v>8</v>
      </c>
      <c r="I18" s="26">
        <f t="shared" si="0"/>
        <v>53.008724494405222</v>
      </c>
      <c r="J18" s="26">
        <f t="shared" si="1"/>
        <v>46.988694294232282</v>
      </c>
      <c r="K18" s="26">
        <f t="shared" si="3"/>
        <v>2.5812113624924175E-3</v>
      </c>
      <c r="L18" s="26">
        <f>(258952/D18)*100</f>
        <v>83.551230592517072</v>
      </c>
      <c r="M18" s="26">
        <f t="shared" si="2"/>
        <v>16.448769407482928</v>
      </c>
      <c r="N18" s="26">
        <v>7.49</v>
      </c>
      <c r="O18" s="26">
        <v>7.34</v>
      </c>
      <c r="P18" s="26">
        <v>1.02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</row>
    <row r="19" spans="1:86" x14ac:dyDescent="0.3">
      <c r="A19" s="17">
        <v>14</v>
      </c>
      <c r="B19" s="23" t="s">
        <v>198</v>
      </c>
      <c r="C19" s="26">
        <v>3387</v>
      </c>
      <c r="D19" s="26">
        <v>487847</v>
      </c>
      <c r="E19" s="26">
        <v>245894</v>
      </c>
      <c r="F19" s="26">
        <v>251564</v>
      </c>
      <c r="G19" s="26">
        <v>236282</v>
      </c>
      <c r="H19" s="26">
        <v>1</v>
      </c>
      <c r="I19" s="26">
        <f t="shared" si="0"/>
        <v>51.566167261456975</v>
      </c>
      <c r="J19" s="26">
        <f t="shared" si="1"/>
        <v>48.433627756243247</v>
      </c>
      <c r="K19" s="26">
        <f t="shared" si="3"/>
        <v>2.0498229977841413E-4</v>
      </c>
      <c r="L19" s="26">
        <f>(391531/D19)*100</f>
        <v>80.256924814542259</v>
      </c>
      <c r="M19" s="26">
        <f t="shared" si="2"/>
        <v>19.743075185457741</v>
      </c>
      <c r="N19" s="26">
        <v>7.28</v>
      </c>
      <c r="O19" s="26">
        <v>7.42</v>
      </c>
      <c r="P19" s="26">
        <v>3.66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</row>
    <row r="20" spans="1:86" x14ac:dyDescent="0.3">
      <c r="A20" s="17">
        <v>15</v>
      </c>
      <c r="B20" s="23" t="s">
        <v>197</v>
      </c>
      <c r="C20" s="26">
        <v>802</v>
      </c>
      <c r="D20" s="26">
        <v>200426</v>
      </c>
      <c r="E20" s="26">
        <v>141527</v>
      </c>
      <c r="F20" s="26">
        <v>102967</v>
      </c>
      <c r="G20" s="26">
        <v>97449</v>
      </c>
      <c r="H20" s="26">
        <v>10</v>
      </c>
      <c r="I20" s="26">
        <f t="shared" si="0"/>
        <v>51.374073224032813</v>
      </c>
      <c r="J20" s="26">
        <f t="shared" si="1"/>
        <v>48.620937403330906</v>
      </c>
      <c r="K20" s="26">
        <f t="shared" si="3"/>
        <v>4.989372636284713E-3</v>
      </c>
      <c r="L20" s="26">
        <f>(187559/D20)*100</f>
        <v>93.58017422889246</v>
      </c>
      <c r="M20" s="26">
        <f t="shared" si="2"/>
        <v>6.4198257711075399</v>
      </c>
      <c r="N20" s="26">
        <v>6.59</v>
      </c>
      <c r="O20" s="26">
        <v>5.87</v>
      </c>
      <c r="P20" s="26">
        <v>1.84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</row>
    <row r="21" spans="1:86" x14ac:dyDescent="0.3">
      <c r="A21" s="17">
        <v>16</v>
      </c>
      <c r="B21" s="23" t="s">
        <v>196</v>
      </c>
      <c r="C21" s="26">
        <v>44748</v>
      </c>
      <c r="D21" s="26">
        <v>226517</v>
      </c>
      <c r="E21" s="26">
        <v>104534</v>
      </c>
      <c r="F21" s="26">
        <v>118973</v>
      </c>
      <c r="G21" s="26">
        <v>107537</v>
      </c>
      <c r="H21" s="26">
        <v>7</v>
      </c>
      <c r="I21" s="26">
        <f t="shared" si="0"/>
        <v>52.52276871051621</v>
      </c>
      <c r="J21" s="26">
        <f t="shared" si="1"/>
        <v>47.474141013698748</v>
      </c>
      <c r="K21" s="26">
        <f t="shared" si="3"/>
        <v>3.0902757850404168E-3</v>
      </c>
      <c r="L21" s="26">
        <f>(210252/D21)*100</f>
        <v>92.819523479473943</v>
      </c>
      <c r="M21" s="26">
        <f t="shared" si="2"/>
        <v>7.1804765205260566</v>
      </c>
      <c r="N21" s="26">
        <v>6.78</v>
      </c>
      <c r="O21" s="26">
        <v>8.19</v>
      </c>
      <c r="P21" s="26">
        <v>4.1500000000000004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</row>
    <row r="22" spans="1:86" x14ac:dyDescent="0.3">
      <c r="A22" s="17">
        <v>17</v>
      </c>
      <c r="B22" s="23" t="s">
        <v>195</v>
      </c>
      <c r="C22" s="26">
        <v>4894</v>
      </c>
      <c r="D22" s="26">
        <v>758354</v>
      </c>
      <c r="E22" s="26">
        <v>360724</v>
      </c>
      <c r="F22" s="26">
        <v>399299</v>
      </c>
      <c r="G22" s="26">
        <v>359051</v>
      </c>
      <c r="H22" s="26">
        <v>4</v>
      </c>
      <c r="I22" s="26">
        <f t="shared" si="0"/>
        <v>52.653378237604073</v>
      </c>
      <c r="J22" s="26">
        <f t="shared" si="1"/>
        <v>47.346094304243138</v>
      </c>
      <c r="K22" s="26">
        <f t="shared" si="3"/>
        <v>5.2745815278880306E-4</v>
      </c>
      <c r="L22" s="26">
        <f>(609024/D22)*100</f>
        <v>80.308668511012002</v>
      </c>
      <c r="M22" s="26">
        <f t="shared" si="2"/>
        <v>19.691331488987998</v>
      </c>
      <c r="N22" s="26">
        <v>3.72</v>
      </c>
      <c r="O22" s="26">
        <v>5.21</v>
      </c>
      <c r="P22" s="26">
        <v>3.98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</row>
    <row r="23" spans="1:86" x14ac:dyDescent="0.3">
      <c r="A23" s="17">
        <v>18</v>
      </c>
      <c r="B23" s="23" t="s">
        <v>194</v>
      </c>
      <c r="C23" s="26">
        <v>5797</v>
      </c>
      <c r="D23" s="26">
        <v>178947</v>
      </c>
      <c r="E23" s="26">
        <v>98030</v>
      </c>
      <c r="F23" s="26">
        <v>92571</v>
      </c>
      <c r="G23" s="26">
        <v>86373</v>
      </c>
      <c r="H23" s="26">
        <v>3</v>
      </c>
      <c r="I23" s="26">
        <f t="shared" si="0"/>
        <v>51.730959446092974</v>
      </c>
      <c r="J23" s="26">
        <f t="shared" si="1"/>
        <v>48.267364079867228</v>
      </c>
      <c r="K23" s="26">
        <f t="shared" si="3"/>
        <v>1.6764740397994936E-3</v>
      </c>
      <c r="L23" s="26">
        <f>(132551/D23)*100</f>
        <v>74.072770149820897</v>
      </c>
      <c r="M23" s="26">
        <f t="shared" si="2"/>
        <v>25.927229850179103</v>
      </c>
      <c r="N23" s="26">
        <v>3.1</v>
      </c>
      <c r="O23" s="26">
        <v>3.54</v>
      </c>
      <c r="P23" s="26">
        <v>3.21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</row>
    <row r="24" spans="1:86" x14ac:dyDescent="0.3">
      <c r="A24" s="17">
        <v>19</v>
      </c>
      <c r="B24" s="23" t="s">
        <v>193</v>
      </c>
      <c r="C24" s="26">
        <v>6218</v>
      </c>
      <c r="D24" s="26">
        <v>736903</v>
      </c>
      <c r="E24" s="26">
        <v>376728</v>
      </c>
      <c r="F24" s="26">
        <v>380615</v>
      </c>
      <c r="G24" s="26">
        <v>356227</v>
      </c>
      <c r="H24" s="26">
        <v>61</v>
      </c>
      <c r="I24" s="26">
        <f t="shared" si="0"/>
        <v>51.650624301977331</v>
      </c>
      <c r="J24" s="26">
        <f t="shared" si="1"/>
        <v>48.341097810702358</v>
      </c>
      <c r="K24" s="26">
        <f t="shared" si="3"/>
        <v>8.277887320312172E-3</v>
      </c>
      <c r="L24" s="26">
        <f>(594107/D24)*100</f>
        <v>80.622144298503329</v>
      </c>
      <c r="M24" s="26">
        <f t="shared" si="2"/>
        <v>19.377855701496671</v>
      </c>
      <c r="N24" s="26">
        <v>2.76</v>
      </c>
      <c r="O24" s="26">
        <v>10.08</v>
      </c>
      <c r="P24" s="26">
        <v>3.59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</row>
    <row r="25" spans="1:86" x14ac:dyDescent="0.3">
      <c r="A25" s="17">
        <v>20</v>
      </c>
      <c r="B25" s="23" t="s">
        <v>192</v>
      </c>
      <c r="C25" s="26">
        <v>3447</v>
      </c>
      <c r="D25" s="26">
        <v>2269473</v>
      </c>
      <c r="E25" s="26">
        <v>774547</v>
      </c>
      <c r="F25" s="26">
        <v>1190476</v>
      </c>
      <c r="G25" s="26">
        <v>1078718</v>
      </c>
      <c r="H25" s="26">
        <v>279</v>
      </c>
      <c r="I25" s="26">
        <f t="shared" si="0"/>
        <v>52.456054775712246</v>
      </c>
      <c r="J25" s="26">
        <f t="shared" si="1"/>
        <v>47.53165162132354</v>
      </c>
      <c r="K25" s="26">
        <f t="shared" si="3"/>
        <v>1.2293602964212396E-2</v>
      </c>
      <c r="L25" s="26">
        <f>(1270088/D25)*100</f>
        <v>55.964005740539768</v>
      </c>
      <c r="M25" s="26">
        <f t="shared" si="2"/>
        <v>44.035994259460232</v>
      </c>
      <c r="N25" s="26">
        <v>9.93</v>
      </c>
      <c r="O25" s="26">
        <v>3.04</v>
      </c>
      <c r="P25" s="26">
        <v>5.81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</row>
    <row r="26" spans="1:86" x14ac:dyDescent="0.3">
      <c r="A26" s="17">
        <v>21</v>
      </c>
      <c r="B26" s="23" t="s">
        <v>191</v>
      </c>
      <c r="C26" s="26">
        <v>10160</v>
      </c>
      <c r="D26" s="26">
        <v>313110</v>
      </c>
      <c r="E26" s="26">
        <v>181310</v>
      </c>
      <c r="F26" s="26">
        <v>165056</v>
      </c>
      <c r="G26" s="26">
        <v>148053</v>
      </c>
      <c r="H26" s="26">
        <v>1</v>
      </c>
      <c r="I26" s="26">
        <f t="shared" si="0"/>
        <v>52.715020280412638</v>
      </c>
      <c r="J26" s="26">
        <f t="shared" si="1"/>
        <v>47.284660343010444</v>
      </c>
      <c r="K26" s="26">
        <f t="shared" si="3"/>
        <v>3.1937657692184852E-4</v>
      </c>
      <c r="L26" s="26">
        <f>(212745/D26)*100</f>
        <v>67.945769857238673</v>
      </c>
      <c r="M26" s="26">
        <f t="shared" si="2"/>
        <v>32.054230142761327</v>
      </c>
      <c r="N26" s="26">
        <v>1.32</v>
      </c>
      <c r="O26" s="26">
        <v>10.31</v>
      </c>
      <c r="P26" s="26">
        <v>2.91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</row>
    <row r="27" spans="1:86" x14ac:dyDescent="0.3">
      <c r="A27" s="17">
        <v>22</v>
      </c>
      <c r="B27" s="23" t="s">
        <v>190</v>
      </c>
      <c r="C27" s="26">
        <v>2492</v>
      </c>
      <c r="D27" s="26">
        <v>97052</v>
      </c>
      <c r="E27" s="26">
        <v>76652</v>
      </c>
      <c r="F27" s="26">
        <v>51964</v>
      </c>
      <c r="G27" s="26">
        <v>45069</v>
      </c>
      <c r="H27" s="26">
        <v>19</v>
      </c>
      <c r="I27" s="26">
        <f t="shared" si="0"/>
        <v>53.542430861806046</v>
      </c>
      <c r="J27" s="26">
        <f t="shared" si="1"/>
        <v>46.437992004286357</v>
      </c>
      <c r="K27" s="26">
        <f t="shared" si="3"/>
        <v>1.9577133907595929E-2</v>
      </c>
      <c r="L27" s="26">
        <f>(72490/D27)*100</f>
        <v>74.691917734822567</v>
      </c>
      <c r="M27" s="26">
        <f t="shared" si="2"/>
        <v>25.308082265177433</v>
      </c>
      <c r="N27" s="26">
        <v>0.39</v>
      </c>
      <c r="O27" s="26">
        <v>5.2</v>
      </c>
      <c r="P27" s="26">
        <v>1.25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</row>
    <row r="28" spans="1:86" x14ac:dyDescent="0.3">
      <c r="A28" s="17">
        <v>23</v>
      </c>
      <c r="B28" s="23" t="s">
        <v>189</v>
      </c>
      <c r="C28" s="34">
        <v>7610</v>
      </c>
      <c r="D28" s="33">
        <v>213933</v>
      </c>
      <c r="E28" s="33">
        <v>99846</v>
      </c>
      <c r="F28" s="33">
        <v>112124</v>
      </c>
      <c r="G28" s="33">
        <v>101809</v>
      </c>
      <c r="H28" s="32" t="s">
        <v>172</v>
      </c>
      <c r="I28" s="26">
        <f t="shared" si="0"/>
        <v>52.410801512623109</v>
      </c>
      <c r="J28" s="26">
        <f t="shared" si="1"/>
        <v>47.589198487376891</v>
      </c>
      <c r="K28" s="26" t="s">
        <v>172</v>
      </c>
      <c r="L28" s="26">
        <f>(196490/D28)*100</f>
        <v>91.846512693226373</v>
      </c>
      <c r="M28" s="26">
        <f t="shared" si="2"/>
        <v>8.1534873067736271</v>
      </c>
      <c r="N28" s="26">
        <v>4.18</v>
      </c>
      <c r="O28" s="26">
        <v>3.15</v>
      </c>
      <c r="P28" s="17">
        <v>4.08</v>
      </c>
    </row>
    <row r="29" spans="1:86" x14ac:dyDescent="0.3">
      <c r="A29" s="17">
        <v>24</v>
      </c>
      <c r="B29" s="23" t="s">
        <v>188</v>
      </c>
      <c r="C29" s="34">
        <v>7121</v>
      </c>
      <c r="D29" s="33">
        <v>179751</v>
      </c>
      <c r="E29" s="33">
        <v>136322</v>
      </c>
      <c r="F29" s="33">
        <v>94723</v>
      </c>
      <c r="G29" s="33">
        <v>85009</v>
      </c>
      <c r="H29" s="32">
        <v>19</v>
      </c>
      <c r="I29" s="26">
        <f t="shared" si="0"/>
        <v>52.696786109673944</v>
      </c>
      <c r="J29" s="26">
        <f t="shared" si="1"/>
        <v>47.292643712691444</v>
      </c>
      <c r="K29" s="26">
        <f t="shared" ref="K29:K36" si="4">(H29/D29)*100</f>
        <v>1.0570177634616776E-2</v>
      </c>
      <c r="L29" s="26">
        <f>(115077/D29)*100</f>
        <v>64.020227982041817</v>
      </c>
      <c r="M29" s="26">
        <f t="shared" si="2"/>
        <v>35.979772017958183</v>
      </c>
      <c r="N29" s="26">
        <v>1.43</v>
      </c>
      <c r="O29" s="26">
        <v>1.53</v>
      </c>
      <c r="P29" s="17">
        <v>1.46</v>
      </c>
    </row>
    <row r="30" spans="1:86" x14ac:dyDescent="0.3">
      <c r="A30" s="17">
        <v>25</v>
      </c>
      <c r="B30" s="23" t="s">
        <v>187</v>
      </c>
      <c r="C30" s="34">
        <v>3301</v>
      </c>
      <c r="D30" s="33">
        <v>160095</v>
      </c>
      <c r="E30" s="33">
        <v>80748</v>
      </c>
      <c r="F30" s="33">
        <v>82161</v>
      </c>
      <c r="G30" s="33">
        <v>77912</v>
      </c>
      <c r="H30" s="32">
        <v>22</v>
      </c>
      <c r="I30" s="26">
        <f t="shared" si="0"/>
        <v>51.320153658765108</v>
      </c>
      <c r="J30" s="26">
        <f t="shared" si="1"/>
        <v>48.666104500452853</v>
      </c>
      <c r="K30" s="26">
        <f t="shared" si="4"/>
        <v>1.3741840782035665E-2</v>
      </c>
      <c r="L30" s="26">
        <f>(156703/D30)*100</f>
        <v>97.88125800306068</v>
      </c>
      <c r="M30" s="26">
        <f t="shared" si="2"/>
        <v>2.1187419969393204</v>
      </c>
      <c r="N30" s="26">
        <v>3.59</v>
      </c>
      <c r="O30" s="26">
        <v>9.19</v>
      </c>
      <c r="P30" s="17">
        <v>3.66</v>
      </c>
    </row>
    <row r="31" spans="1:86" x14ac:dyDescent="0.3">
      <c r="A31" s="17">
        <v>26</v>
      </c>
      <c r="B31" s="23" t="s">
        <v>88</v>
      </c>
      <c r="C31" s="26">
        <v>3514</v>
      </c>
      <c r="D31" s="26">
        <v>171025</v>
      </c>
      <c r="E31" s="26">
        <v>103545</v>
      </c>
      <c r="F31" s="26">
        <v>89911</v>
      </c>
      <c r="G31" s="26">
        <v>81100</v>
      </c>
      <c r="H31" s="26">
        <v>14</v>
      </c>
      <c r="I31" s="26">
        <f t="shared" si="0"/>
        <v>52.571846221312668</v>
      </c>
      <c r="J31" s="26">
        <f t="shared" si="1"/>
        <v>47.419967840958925</v>
      </c>
      <c r="K31" s="26">
        <f t="shared" si="4"/>
        <v>8.1859377284022802E-3</v>
      </c>
      <c r="L31" s="26">
        <f>(158824/D31)*100</f>
        <v>92.865955269697409</v>
      </c>
      <c r="M31" s="26">
        <f t="shared" si="2"/>
        <v>7.1340447303025911</v>
      </c>
      <c r="N31" s="26">
        <v>2.69</v>
      </c>
      <c r="O31" s="26">
        <v>2.4700000000000002</v>
      </c>
      <c r="P31" s="26">
        <v>2.67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</row>
    <row r="32" spans="1:86" x14ac:dyDescent="0.3">
      <c r="A32" s="17">
        <v>27</v>
      </c>
      <c r="B32" s="23" t="s">
        <v>186</v>
      </c>
      <c r="C32" s="26">
        <v>6831</v>
      </c>
      <c r="D32" s="26">
        <v>342932</v>
      </c>
      <c r="E32" s="26">
        <v>193553</v>
      </c>
      <c r="F32" s="26">
        <v>181806</v>
      </c>
      <c r="G32" s="26">
        <v>161121</v>
      </c>
      <c r="H32" s="26">
        <v>5</v>
      </c>
      <c r="I32" s="26">
        <f t="shared" si="0"/>
        <v>53.015175020120608</v>
      </c>
      <c r="J32" s="26">
        <f t="shared" si="1"/>
        <v>46.983366964879338</v>
      </c>
      <c r="K32" s="26">
        <f t="shared" si="4"/>
        <v>1.4580150000583205E-3</v>
      </c>
      <c r="L32" s="26">
        <f>(279639/D32)*100</f>
        <v>81.543571320261748</v>
      </c>
      <c r="M32" s="26">
        <f t="shared" si="2"/>
        <v>18.456428679738252</v>
      </c>
      <c r="N32" s="26">
        <v>2.7</v>
      </c>
      <c r="O32" s="26">
        <v>4.9400000000000004</v>
      </c>
      <c r="P32" s="26">
        <v>3.05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</row>
    <row r="33" spans="1:86" x14ac:dyDescent="0.3">
      <c r="A33" s="17">
        <v>28</v>
      </c>
      <c r="B33" s="23" t="s">
        <v>185</v>
      </c>
      <c r="C33" s="26">
        <v>8018</v>
      </c>
      <c r="D33" s="26">
        <v>397423</v>
      </c>
      <c r="E33" s="26">
        <v>250147</v>
      </c>
      <c r="F33" s="26">
        <v>212502</v>
      </c>
      <c r="G33" s="26">
        <v>184905</v>
      </c>
      <c r="H33" s="26">
        <v>16</v>
      </c>
      <c r="I33" s="26">
        <f t="shared" si="0"/>
        <v>53.469980348394529</v>
      </c>
      <c r="J33" s="26">
        <f t="shared" si="1"/>
        <v>46.525993714505702</v>
      </c>
      <c r="K33" s="26">
        <f t="shared" si="4"/>
        <v>4.0259370997652371E-3</v>
      </c>
      <c r="L33" s="26">
        <f>(332532/D33)*100</f>
        <v>83.672057228695877</v>
      </c>
      <c r="M33" s="26">
        <f t="shared" si="2"/>
        <v>16.327942771304123</v>
      </c>
      <c r="N33" s="26">
        <v>2.31</v>
      </c>
      <c r="O33" s="26">
        <v>3.3</v>
      </c>
      <c r="P33" s="26">
        <v>2.46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</row>
    <row r="34" spans="1:86" x14ac:dyDescent="0.3">
      <c r="A34" s="17">
        <v>29</v>
      </c>
      <c r="B34" s="23" t="s">
        <v>184</v>
      </c>
      <c r="C34" s="26">
        <v>5728</v>
      </c>
      <c r="D34" s="26">
        <v>167243</v>
      </c>
      <c r="E34" s="26">
        <v>134056</v>
      </c>
      <c r="F34" s="26">
        <v>90733</v>
      </c>
      <c r="G34" s="26">
        <v>90733</v>
      </c>
      <c r="H34" s="26">
        <v>12</v>
      </c>
      <c r="I34" s="26">
        <f t="shared" si="0"/>
        <v>54.252195906555137</v>
      </c>
      <c r="J34" s="26">
        <f t="shared" si="1"/>
        <v>54.252195906555137</v>
      </c>
      <c r="K34" s="26">
        <f t="shared" si="4"/>
        <v>7.175188199207142E-3</v>
      </c>
      <c r="L34" s="26">
        <f>(153108/D34)*100</f>
        <v>91.54822623368392</v>
      </c>
      <c r="M34" s="26">
        <f t="shared" si="2"/>
        <v>8.4517737663160801</v>
      </c>
      <c r="N34" s="26">
        <v>6.79</v>
      </c>
      <c r="O34" s="26">
        <v>6.71</v>
      </c>
      <c r="P34" s="26">
        <v>1.17</v>
      </c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</row>
    <row r="35" spans="1:86" x14ac:dyDescent="0.3">
      <c r="A35" s="17">
        <v>30</v>
      </c>
      <c r="B35" s="23" t="s">
        <v>183</v>
      </c>
      <c r="C35" s="34">
        <v>4310</v>
      </c>
      <c r="D35" s="33">
        <v>152952</v>
      </c>
      <c r="E35" s="33">
        <v>81684</v>
      </c>
      <c r="F35" s="33">
        <v>84390</v>
      </c>
      <c r="G35" s="33">
        <v>68561</v>
      </c>
      <c r="H35" s="32">
        <v>1</v>
      </c>
      <c r="I35" s="26">
        <f t="shared" si="0"/>
        <v>55.174172289345677</v>
      </c>
      <c r="J35" s="26">
        <f t="shared" si="1"/>
        <v>44.825173910769387</v>
      </c>
      <c r="K35" s="26">
        <f t="shared" si="4"/>
        <v>6.5379988493122025E-4</v>
      </c>
      <c r="L35" s="26">
        <f>(152952/D35)*100</f>
        <v>100</v>
      </c>
      <c r="M35" s="26" t="s">
        <v>172</v>
      </c>
      <c r="N35" s="26">
        <v>7.3</v>
      </c>
      <c r="O35" s="26" t="s">
        <v>172</v>
      </c>
      <c r="P35" s="26">
        <v>3.35</v>
      </c>
    </row>
    <row r="36" spans="1:86" x14ac:dyDescent="0.3">
      <c r="A36" s="17">
        <v>31</v>
      </c>
      <c r="B36" s="23" t="s">
        <v>182</v>
      </c>
      <c r="C36" s="34">
        <v>15987</v>
      </c>
      <c r="D36" s="33">
        <v>310354</v>
      </c>
      <c r="E36" s="33">
        <v>193458</v>
      </c>
      <c r="F36" s="33">
        <v>168239</v>
      </c>
      <c r="G36" s="33">
        <v>142114</v>
      </c>
      <c r="H36" s="32">
        <v>1</v>
      </c>
      <c r="I36" s="26">
        <f t="shared" si="0"/>
        <v>54.208742274950538</v>
      </c>
      <c r="J36" s="26">
        <f t="shared" si="1"/>
        <v>45.790935512350408</v>
      </c>
      <c r="K36" s="26">
        <f t="shared" si="4"/>
        <v>3.222126990468948E-4</v>
      </c>
      <c r="L36" s="26">
        <f>(264190/D36)*100</f>
        <v>85.125372961199147</v>
      </c>
      <c r="M36" s="26">
        <f>100-L36</f>
        <v>14.874627038800853</v>
      </c>
      <c r="N36" s="26">
        <v>6.66</v>
      </c>
      <c r="O36" s="26">
        <v>6.4</v>
      </c>
      <c r="P36" s="17">
        <v>2.5099999999999998</v>
      </c>
    </row>
    <row r="37" spans="1:86" x14ac:dyDescent="0.3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</row>
    <row r="38" spans="1:86" x14ac:dyDescent="0.3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</row>
    <row r="39" spans="1:86" x14ac:dyDescent="0.3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</row>
    <row r="40" spans="1:86" x14ac:dyDescent="0.3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86" x14ac:dyDescent="0.3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86" x14ac:dyDescent="0.3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86" x14ac:dyDescent="0.3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622"/>
      <c r="O43" s="622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86" x14ac:dyDescent="0.3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86" x14ac:dyDescent="0.3">
      <c r="G45" s="30"/>
      <c r="H45" s="30"/>
      <c r="I45" s="30"/>
      <c r="L45" s="5"/>
    </row>
    <row r="46" spans="1:86" x14ac:dyDescent="0.3">
      <c r="F46" s="30"/>
      <c r="G46" s="30"/>
      <c r="H46" s="30"/>
      <c r="I46" s="24"/>
      <c r="J46" s="5"/>
      <c r="K46" s="5"/>
      <c r="L46" s="5"/>
      <c r="M46" s="5"/>
      <c r="N46" s="30"/>
      <c r="O46" s="5"/>
      <c r="P46" s="5"/>
    </row>
    <row r="47" spans="1:86" x14ac:dyDescent="0.3">
      <c r="C47" s="45"/>
    </row>
  </sheetData>
  <mergeCells count="6">
    <mergeCell ref="N43:O43"/>
    <mergeCell ref="D1:E1"/>
    <mergeCell ref="F1:H1"/>
    <mergeCell ref="I1:K1"/>
    <mergeCell ref="L1:M1"/>
    <mergeCell ref="N1:O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7347-AFEF-4E06-94C2-439FBD0E69A2}">
  <dimension ref="A1:CH108"/>
  <sheetViews>
    <sheetView zoomScaleNormal="100" workbookViewId="0">
      <selection activeCell="P7" sqref="P7"/>
    </sheetView>
  </sheetViews>
  <sheetFormatPr defaultRowHeight="14.4" x14ac:dyDescent="0.3"/>
  <cols>
    <col min="1" max="1" width="10.21875" customWidth="1"/>
    <col min="2" max="2" width="17.6640625" bestFit="1" customWidth="1"/>
    <col min="3" max="3" width="12.6640625" bestFit="1" customWidth="1"/>
    <col min="4" max="4" width="11.44140625" bestFit="1" customWidth="1"/>
    <col min="5" max="7" width="10.5546875" bestFit="1" customWidth="1"/>
    <col min="8" max="8" width="7.5546875" bestFit="1" customWidth="1"/>
    <col min="9" max="10" width="5.88671875" bestFit="1" customWidth="1"/>
    <col min="11" max="11" width="4.88671875" bestFit="1" customWidth="1"/>
    <col min="12" max="12" width="6.33203125" style="5" bestFit="1" customWidth="1"/>
    <col min="13" max="13" width="7.44140625" bestFit="1" customWidth="1"/>
    <col min="14" max="14" width="6" bestFit="1" customWidth="1"/>
    <col min="15" max="15" width="6.6640625" bestFit="1" customWidth="1"/>
    <col min="16" max="16" width="10" bestFit="1" customWidth="1"/>
    <col min="17" max="86" width="9" bestFit="1" customWidth="1"/>
  </cols>
  <sheetData>
    <row r="1" spans="1:86" x14ac:dyDescent="0.3">
      <c r="A1" s="22" t="s">
        <v>160</v>
      </c>
      <c r="B1" s="23" t="s">
        <v>159</v>
      </c>
      <c r="C1" s="23" t="s">
        <v>158</v>
      </c>
      <c r="D1" s="621" t="s">
        <v>222</v>
      </c>
      <c r="E1" s="621"/>
      <c r="F1" s="621" t="s">
        <v>180</v>
      </c>
      <c r="G1" s="621"/>
      <c r="H1" s="621"/>
      <c r="I1" s="621" t="s">
        <v>155</v>
      </c>
      <c r="J1" s="621"/>
      <c r="K1" s="621"/>
      <c r="L1" s="621" t="s">
        <v>154</v>
      </c>
      <c r="M1" s="621"/>
      <c r="N1" s="621" t="s">
        <v>179</v>
      </c>
      <c r="O1" s="621"/>
      <c r="P1" s="23" t="s">
        <v>212</v>
      </c>
    </row>
    <row r="2" spans="1:86" x14ac:dyDescent="0.3">
      <c r="A2" s="17"/>
      <c r="B2" s="22"/>
      <c r="C2" s="22"/>
      <c r="D2" s="23">
        <v>2017</v>
      </c>
      <c r="E2" s="23">
        <v>1998</v>
      </c>
      <c r="F2" s="23" t="s">
        <v>152</v>
      </c>
      <c r="G2" s="23" t="s">
        <v>151</v>
      </c>
      <c r="H2" s="23" t="s">
        <v>150</v>
      </c>
      <c r="I2" s="23" t="s">
        <v>152</v>
      </c>
      <c r="J2" s="23" t="s">
        <v>151</v>
      </c>
      <c r="K2" s="23" t="s">
        <v>150</v>
      </c>
      <c r="L2" s="35" t="s">
        <v>146</v>
      </c>
      <c r="M2" s="23" t="s">
        <v>149</v>
      </c>
      <c r="N2" s="23" t="s">
        <v>146</v>
      </c>
      <c r="O2" s="23" t="s">
        <v>149</v>
      </c>
      <c r="P2" s="23"/>
    </row>
    <row r="3" spans="1:86" x14ac:dyDescent="0.3">
      <c r="A3" s="17"/>
      <c r="B3" s="22"/>
      <c r="C3" s="22"/>
      <c r="D3" s="23"/>
      <c r="E3" s="23"/>
      <c r="F3" s="23"/>
      <c r="G3" s="23"/>
      <c r="H3" s="23"/>
      <c r="I3" s="23"/>
      <c r="J3" s="23"/>
      <c r="K3" s="23"/>
      <c r="L3" s="35"/>
      <c r="M3" s="23"/>
      <c r="N3" s="23"/>
      <c r="O3" s="23"/>
      <c r="P3" s="23"/>
    </row>
    <row r="4" spans="1:86" x14ac:dyDescent="0.3">
      <c r="A4" s="17"/>
      <c r="B4" s="23" t="s">
        <v>2</v>
      </c>
      <c r="C4" s="21">
        <v>205345</v>
      </c>
      <c r="D4" s="20">
        <v>109989655</v>
      </c>
      <c r="E4" s="20">
        <v>73621290</v>
      </c>
      <c r="F4" s="20">
        <v>55909774</v>
      </c>
      <c r="G4" s="20">
        <v>54067446</v>
      </c>
      <c r="H4" s="19">
        <v>12435</v>
      </c>
      <c r="I4" s="18">
        <f>(F4/D4)*100</f>
        <v>50.831847776956842</v>
      </c>
      <c r="J4" s="18">
        <f>(G4/D4)*100</f>
        <v>49.156846614347508</v>
      </c>
      <c r="K4" s="18">
        <f>(H4/D4)*100</f>
        <v>1.1305608695654151E-2</v>
      </c>
      <c r="L4" s="26">
        <f>(69442450/D4)*100</f>
        <v>63.135437600927105</v>
      </c>
      <c r="M4" s="18">
        <f>(40547205/D4)*100</f>
        <v>36.864562399072895</v>
      </c>
      <c r="N4" s="17">
        <v>6.46</v>
      </c>
      <c r="O4" s="17">
        <v>6.24</v>
      </c>
      <c r="P4" s="17">
        <v>2.13</v>
      </c>
    </row>
    <row r="5" spans="1:86" x14ac:dyDescent="0.3">
      <c r="A5" s="17"/>
      <c r="B5" s="17"/>
      <c r="C5" s="17"/>
      <c r="D5" s="17"/>
      <c r="E5" s="17"/>
      <c r="F5" s="17"/>
      <c r="G5" s="17"/>
      <c r="H5" s="17"/>
      <c r="I5" s="18"/>
      <c r="J5" s="18"/>
      <c r="K5" s="18"/>
      <c r="L5" s="26"/>
      <c r="M5" s="17"/>
      <c r="N5" s="17"/>
      <c r="O5" s="17"/>
      <c r="P5" s="17"/>
    </row>
    <row r="6" spans="1:86" x14ac:dyDescent="0.3">
      <c r="A6" s="17">
        <v>1</v>
      </c>
      <c r="B6" s="23" t="s">
        <v>36</v>
      </c>
      <c r="C6" s="34">
        <v>8878</v>
      </c>
      <c r="D6" s="33">
        <v>2975656</v>
      </c>
      <c r="E6" s="33">
        <v>2061447</v>
      </c>
      <c r="F6" s="33">
        <v>1510427</v>
      </c>
      <c r="G6" s="33">
        <v>1464900</v>
      </c>
      <c r="H6" s="27">
        <v>329</v>
      </c>
      <c r="I6" s="18">
        <f t="shared" ref="I6:I41" si="0">(F6/D6)*100</f>
        <v>50.759462787365209</v>
      </c>
      <c r="J6" s="18">
        <f t="shared" ref="J6:J41" si="1">(G6/D6)*100</f>
        <v>49.229480827084856</v>
      </c>
      <c r="K6" s="18">
        <f t="shared" ref="K6:K41" si="2">(H6/D6)*100</f>
        <v>1.10563855499426E-2</v>
      </c>
      <c r="L6" s="26">
        <f>(2355970/D6)*100</f>
        <v>79.174810529174067</v>
      </c>
      <c r="M6" s="26">
        <f t="shared" ref="M6:M23" si="3">100-L6</f>
        <v>20.825189470825933</v>
      </c>
      <c r="N6" s="26">
        <v>6.19</v>
      </c>
      <c r="O6" s="26">
        <v>6.05</v>
      </c>
      <c r="P6" s="26">
        <v>1.95</v>
      </c>
    </row>
    <row r="7" spans="1:86" x14ac:dyDescent="0.3">
      <c r="A7" s="17">
        <v>2</v>
      </c>
      <c r="B7" s="23" t="s">
        <v>37</v>
      </c>
      <c r="C7" s="34">
        <v>24830</v>
      </c>
      <c r="D7" s="33">
        <v>3669176</v>
      </c>
      <c r="E7" s="33">
        <v>2433091</v>
      </c>
      <c r="F7" s="33">
        <v>1879702</v>
      </c>
      <c r="G7" s="33">
        <v>1789148</v>
      </c>
      <c r="H7" s="27">
        <v>326</v>
      </c>
      <c r="I7" s="18">
        <f t="shared" si="0"/>
        <v>51.229540365466249</v>
      </c>
      <c r="J7" s="18">
        <f t="shared" si="1"/>
        <v>48.761574805896473</v>
      </c>
      <c r="K7" s="18">
        <f t="shared" si="2"/>
        <v>8.8848286372744181E-3</v>
      </c>
      <c r="L7" s="26">
        <f>(2497014/D7)*100</f>
        <v>68.053808266488176</v>
      </c>
      <c r="M7" s="26">
        <f t="shared" si="3"/>
        <v>31.946191733511824</v>
      </c>
      <c r="N7" s="26">
        <v>6.37</v>
      </c>
      <c r="O7" s="26">
        <v>5.99</v>
      </c>
      <c r="P7" s="26">
        <v>2.1800000000000002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  <c r="BW7" s="260"/>
      <c r="BX7" s="260"/>
      <c r="BY7" s="260"/>
      <c r="BZ7" s="260"/>
      <c r="CA7" s="260"/>
      <c r="CB7" s="260"/>
      <c r="CC7" s="260"/>
      <c r="CD7" s="260"/>
      <c r="CE7" s="260"/>
      <c r="CF7" s="260"/>
      <c r="CG7" s="260"/>
      <c r="CH7" s="260"/>
    </row>
    <row r="8" spans="1:86" x14ac:dyDescent="0.3">
      <c r="A8" s="17">
        <v>3</v>
      </c>
      <c r="B8" s="23" t="s">
        <v>60</v>
      </c>
      <c r="C8" s="26">
        <v>11880</v>
      </c>
      <c r="D8" s="26">
        <v>4807762</v>
      </c>
      <c r="E8" s="26">
        <v>3141053</v>
      </c>
      <c r="F8" s="26">
        <v>2461780</v>
      </c>
      <c r="G8" s="26">
        <v>2345413</v>
      </c>
      <c r="H8" s="26">
        <v>569</v>
      </c>
      <c r="I8" s="26">
        <f t="shared" si="0"/>
        <v>51.204281742731858</v>
      </c>
      <c r="J8" s="26">
        <f t="shared" si="1"/>
        <v>48.783883228828714</v>
      </c>
      <c r="K8" s="26">
        <f t="shared" si="2"/>
        <v>1.1835028439427742E-2</v>
      </c>
      <c r="L8" s="26">
        <f>(3776779/D8)*100</f>
        <v>78.555864454188878</v>
      </c>
      <c r="M8" s="26">
        <f t="shared" si="3"/>
        <v>21.444135545811122</v>
      </c>
      <c r="N8" s="26">
        <v>6.95</v>
      </c>
      <c r="O8" s="26">
        <v>6.21</v>
      </c>
      <c r="P8" s="26">
        <v>2.2599999999999998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</row>
    <row r="9" spans="1:86" x14ac:dyDescent="0.3">
      <c r="A9" s="17">
        <v>4</v>
      </c>
      <c r="B9" s="23" t="s">
        <v>221</v>
      </c>
      <c r="C9" s="26">
        <v>11922</v>
      </c>
      <c r="D9" s="26">
        <v>2872631</v>
      </c>
      <c r="E9" s="26">
        <v>1643118</v>
      </c>
      <c r="F9" s="26">
        <v>1451327</v>
      </c>
      <c r="G9" s="26">
        <v>1421127</v>
      </c>
      <c r="H9" s="26">
        <v>177</v>
      </c>
      <c r="I9" s="26">
        <f t="shared" si="0"/>
        <v>50.522569727890563</v>
      </c>
      <c r="J9" s="26">
        <f t="shared" si="1"/>
        <v>49.471268673212812</v>
      </c>
      <c r="K9" s="26">
        <f t="shared" si="2"/>
        <v>6.1615988966212511E-3</v>
      </c>
      <c r="L9" s="26">
        <f>(2326410/D9)*100</f>
        <v>80.985340616320016</v>
      </c>
      <c r="M9" s="26">
        <f t="shared" si="3"/>
        <v>19.014659383679984</v>
      </c>
      <c r="N9" s="26">
        <v>8.3699999999999992</v>
      </c>
      <c r="O9" s="26">
        <v>7.34</v>
      </c>
      <c r="P9" s="26">
        <v>2.98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</row>
    <row r="10" spans="1:86" x14ac:dyDescent="0.3">
      <c r="A10" s="17">
        <v>5</v>
      </c>
      <c r="B10" s="23" t="s">
        <v>51</v>
      </c>
      <c r="C10" s="26">
        <v>6289</v>
      </c>
      <c r="D10" s="26">
        <v>1823995</v>
      </c>
      <c r="E10" s="26">
        <v>1120951</v>
      </c>
      <c r="F10" s="26">
        <v>924837</v>
      </c>
      <c r="G10" s="26">
        <v>899016</v>
      </c>
      <c r="H10" s="26">
        <v>142</v>
      </c>
      <c r="I10" s="26">
        <f t="shared" si="0"/>
        <v>50.703921885750781</v>
      </c>
      <c r="J10" s="26">
        <f t="shared" si="1"/>
        <v>49.288293005189161</v>
      </c>
      <c r="K10" s="26">
        <f t="shared" si="2"/>
        <v>7.7851090600577306E-3</v>
      </c>
      <c r="L10" s="26">
        <f>(1502821/D10)*100</f>
        <v>82.391728047500138</v>
      </c>
      <c r="M10" s="26">
        <f t="shared" si="3"/>
        <v>17.608271952499862</v>
      </c>
      <c r="N10" s="26">
        <v>6.42</v>
      </c>
      <c r="O10" s="26">
        <v>6.38</v>
      </c>
      <c r="P10" s="26">
        <v>2.59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</row>
    <row r="11" spans="1:86" x14ac:dyDescent="0.3">
      <c r="A11" s="17">
        <v>6</v>
      </c>
      <c r="B11" s="23" t="s">
        <v>220</v>
      </c>
      <c r="C11" s="34">
        <v>8249</v>
      </c>
      <c r="D11" s="33">
        <v>4328549</v>
      </c>
      <c r="E11" s="33">
        <v>2635903</v>
      </c>
      <c r="F11" s="33">
        <v>2223085</v>
      </c>
      <c r="G11" s="33">
        <v>2105145</v>
      </c>
      <c r="H11" s="27">
        <v>319</v>
      </c>
      <c r="I11" s="18">
        <f t="shared" si="0"/>
        <v>51.358665455791311</v>
      </c>
      <c r="J11" s="18">
        <f t="shared" si="1"/>
        <v>48.633964869058893</v>
      </c>
      <c r="K11" s="18">
        <f t="shared" si="2"/>
        <v>7.3696751498019313E-3</v>
      </c>
      <c r="L11" s="26">
        <f>(3630138/D11)*100</f>
        <v>83.865008805491172</v>
      </c>
      <c r="M11" s="26">
        <f t="shared" si="3"/>
        <v>16.134991194508828</v>
      </c>
      <c r="N11" s="26">
        <v>6.52</v>
      </c>
      <c r="O11" s="26">
        <v>6.28</v>
      </c>
      <c r="P11" s="26">
        <v>2.64</v>
      </c>
    </row>
    <row r="12" spans="1:86" x14ac:dyDescent="0.3">
      <c r="A12" s="17">
        <v>7</v>
      </c>
      <c r="B12" s="23" t="s">
        <v>61</v>
      </c>
      <c r="C12" s="34">
        <v>12318</v>
      </c>
      <c r="D12" s="33">
        <v>1996039</v>
      </c>
      <c r="E12" s="33">
        <v>1103618</v>
      </c>
      <c r="F12" s="33">
        <v>1028164</v>
      </c>
      <c r="G12" s="33">
        <v>967668</v>
      </c>
      <c r="H12" s="27">
        <v>207</v>
      </c>
      <c r="I12" s="18">
        <f t="shared" si="0"/>
        <v>51.510215982753849</v>
      </c>
      <c r="J12" s="18">
        <f t="shared" si="1"/>
        <v>48.479413478393958</v>
      </c>
      <c r="K12" s="18">
        <f t="shared" si="2"/>
        <v>1.0370538852196775E-2</v>
      </c>
      <c r="L12" s="26">
        <f>(1658743/D12)*100</f>
        <v>83.1017329821712</v>
      </c>
      <c r="M12" s="26">
        <f t="shared" si="3"/>
        <v>16.8982670178288</v>
      </c>
      <c r="N12" s="26">
        <v>7.51</v>
      </c>
      <c r="O12" s="26">
        <v>7.09</v>
      </c>
      <c r="P12" s="26">
        <v>3.16</v>
      </c>
    </row>
    <row r="13" spans="1:86" x14ac:dyDescent="0.3">
      <c r="A13" s="17">
        <v>8</v>
      </c>
      <c r="B13" s="23" t="s">
        <v>40</v>
      </c>
      <c r="C13" s="34">
        <v>2643</v>
      </c>
      <c r="D13" s="33">
        <v>1368659</v>
      </c>
      <c r="E13" s="33">
        <v>965124</v>
      </c>
      <c r="F13" s="33">
        <v>699606</v>
      </c>
      <c r="G13" s="33">
        <v>668914</v>
      </c>
      <c r="H13" s="27">
        <v>139</v>
      </c>
      <c r="I13" s="18">
        <f t="shared" si="0"/>
        <v>51.116165531370484</v>
      </c>
      <c r="J13" s="18">
        <f t="shared" si="1"/>
        <v>48.873678542281169</v>
      </c>
      <c r="K13" s="18">
        <f t="shared" si="2"/>
        <v>1.0155926348345352E-2</v>
      </c>
      <c r="L13" s="26">
        <f>(946429/D13)*100</f>
        <v>69.150095093080168</v>
      </c>
      <c r="M13" s="26">
        <f t="shared" si="3"/>
        <v>30.849904906919832</v>
      </c>
      <c r="N13" s="26">
        <v>6.23</v>
      </c>
      <c r="O13" s="26">
        <v>6.15</v>
      </c>
      <c r="P13" s="26">
        <v>1.85</v>
      </c>
    </row>
    <row r="14" spans="1:86" x14ac:dyDescent="0.3">
      <c r="A14" s="17">
        <v>9</v>
      </c>
      <c r="B14" s="23" t="s">
        <v>219</v>
      </c>
      <c r="C14" s="34">
        <v>5857</v>
      </c>
      <c r="D14" s="33">
        <v>7882444</v>
      </c>
      <c r="E14" s="33">
        <v>5429547</v>
      </c>
      <c r="F14" s="33">
        <v>4038932</v>
      </c>
      <c r="G14" s="33">
        <v>3842684</v>
      </c>
      <c r="H14" s="27">
        <v>828</v>
      </c>
      <c r="I14" s="18">
        <f t="shared" si="0"/>
        <v>51.239590157570412</v>
      </c>
      <c r="J14" s="18">
        <f t="shared" si="1"/>
        <v>48.749905486166476</v>
      </c>
      <c r="K14" s="18">
        <f t="shared" si="2"/>
        <v>1.0504356263108245E-2</v>
      </c>
      <c r="L14" s="26">
        <f>(4115578/D14)*100</f>
        <v>52.211953551461953</v>
      </c>
      <c r="M14" s="26">
        <f t="shared" si="3"/>
        <v>47.788046448538047</v>
      </c>
      <c r="N14" s="26">
        <v>6.53</v>
      </c>
      <c r="O14" s="26">
        <v>6.31</v>
      </c>
      <c r="P14" s="26">
        <v>1.98</v>
      </c>
    </row>
    <row r="15" spans="1:86" x14ac:dyDescent="0.3">
      <c r="A15" s="17">
        <v>10</v>
      </c>
      <c r="B15" s="23" t="s">
        <v>47</v>
      </c>
      <c r="C15" s="34">
        <v>6166</v>
      </c>
      <c r="D15" s="33">
        <v>2742633</v>
      </c>
      <c r="E15" s="33">
        <v>1869421</v>
      </c>
      <c r="F15" s="33">
        <v>1394928</v>
      </c>
      <c r="G15" s="33">
        <v>1347444</v>
      </c>
      <c r="H15" s="27">
        <v>261</v>
      </c>
      <c r="I15" s="18">
        <f t="shared" si="0"/>
        <v>50.860906289685857</v>
      </c>
      <c r="J15" s="18">
        <f t="shared" si="1"/>
        <v>49.129577307645611</v>
      </c>
      <c r="K15" s="18">
        <f t="shared" si="2"/>
        <v>9.5164026685305679E-3</v>
      </c>
      <c r="L15" s="26">
        <f>(2144201/D15)*100</f>
        <v>78.180383594888553</v>
      </c>
      <c r="M15" s="26">
        <f t="shared" si="3"/>
        <v>21.819616405111447</v>
      </c>
      <c r="N15" s="26">
        <v>6.39</v>
      </c>
      <c r="O15" s="26">
        <v>6.18</v>
      </c>
      <c r="P15" s="26">
        <v>2.0299999999999998</v>
      </c>
    </row>
    <row r="16" spans="1:86" x14ac:dyDescent="0.3">
      <c r="A16" s="17">
        <v>11</v>
      </c>
      <c r="B16" s="23" t="s">
        <v>218</v>
      </c>
      <c r="C16" s="26">
        <v>3252</v>
      </c>
      <c r="D16" s="33">
        <v>2191495</v>
      </c>
      <c r="E16" s="33">
        <v>1621593</v>
      </c>
      <c r="F16" s="33">
        <v>1100365</v>
      </c>
      <c r="G16" s="33">
        <v>1090879</v>
      </c>
      <c r="H16" s="27">
        <v>251</v>
      </c>
      <c r="I16" s="18">
        <f t="shared" si="0"/>
        <v>50.210700914216098</v>
      </c>
      <c r="J16" s="18">
        <f t="shared" si="1"/>
        <v>49.77784571719306</v>
      </c>
      <c r="K16" s="18">
        <f t="shared" si="2"/>
        <v>1.14533685908478E-2</v>
      </c>
      <c r="L16" s="26">
        <f>(1749524/D16)*100</f>
        <v>79.832443149539472</v>
      </c>
      <c r="M16" s="26">
        <f t="shared" si="3"/>
        <v>20.167556850460528</v>
      </c>
      <c r="N16" s="26">
        <v>6.49</v>
      </c>
      <c r="O16" s="26">
        <v>6.18</v>
      </c>
      <c r="P16" s="26">
        <v>1.59</v>
      </c>
    </row>
    <row r="17" spans="1:86" x14ac:dyDescent="0.3">
      <c r="A17" s="17">
        <v>12</v>
      </c>
      <c r="B17" s="23" t="s">
        <v>42</v>
      </c>
      <c r="C17" s="26">
        <v>3622</v>
      </c>
      <c r="D17" s="26">
        <v>5011066</v>
      </c>
      <c r="E17" s="26">
        <v>3400940</v>
      </c>
      <c r="F17" s="26">
        <v>2528990</v>
      </c>
      <c r="G17" s="26">
        <v>2481457</v>
      </c>
      <c r="H17" s="26">
        <v>619</v>
      </c>
      <c r="I17" s="26">
        <f t="shared" si="0"/>
        <v>50.468103992244359</v>
      </c>
      <c r="J17" s="26">
        <f t="shared" si="1"/>
        <v>49.519543346665159</v>
      </c>
      <c r="K17" s="26">
        <f t="shared" si="2"/>
        <v>1.2352661090474563E-2</v>
      </c>
      <c r="L17" s="26">
        <f>(2061948/D17)*100</f>
        <v>41.147891486561946</v>
      </c>
      <c r="M17" s="26">
        <f t="shared" si="3"/>
        <v>58.852108513438054</v>
      </c>
      <c r="N17" s="26">
        <v>6.81</v>
      </c>
      <c r="O17" s="26">
        <v>6.52</v>
      </c>
      <c r="P17" s="26">
        <v>2.06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</row>
    <row r="18" spans="1:86" x14ac:dyDescent="0.3">
      <c r="A18" s="17">
        <v>13</v>
      </c>
      <c r="B18" s="23" t="s">
        <v>43</v>
      </c>
      <c r="C18" s="26">
        <v>3192</v>
      </c>
      <c r="D18" s="26">
        <v>2756289</v>
      </c>
      <c r="E18" s="26">
        <v>2048008</v>
      </c>
      <c r="F18" s="26">
        <v>1334775</v>
      </c>
      <c r="G18" s="26">
        <v>1421295</v>
      </c>
      <c r="H18" s="26">
        <v>219</v>
      </c>
      <c r="I18" s="26">
        <f t="shared" si="0"/>
        <v>48.426525665487183</v>
      </c>
      <c r="J18" s="26">
        <f t="shared" si="1"/>
        <v>51.565528868707169</v>
      </c>
      <c r="K18" s="26">
        <f t="shared" si="2"/>
        <v>7.9454658056539052E-3</v>
      </c>
      <c r="L18" s="26">
        <f>(1928789/D18)*100</f>
        <v>69.977749067677593</v>
      </c>
      <c r="M18" s="26">
        <f t="shared" si="3"/>
        <v>30.022250932322407</v>
      </c>
      <c r="N18" s="26">
        <v>6.25</v>
      </c>
      <c r="O18" s="26">
        <v>6.08</v>
      </c>
      <c r="P18" s="26">
        <v>1.57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</row>
    <row r="19" spans="1:86" x14ac:dyDescent="0.3">
      <c r="A19" s="17">
        <v>14</v>
      </c>
      <c r="B19" s="23" t="s">
        <v>44</v>
      </c>
      <c r="C19" s="26">
        <v>2367</v>
      </c>
      <c r="D19" s="26">
        <v>1156954</v>
      </c>
      <c r="E19" s="26">
        <v>832980</v>
      </c>
      <c r="F19" s="26">
        <v>584668</v>
      </c>
      <c r="G19" s="26">
        <v>572188</v>
      </c>
      <c r="H19" s="26">
        <v>98</v>
      </c>
      <c r="I19" s="26">
        <f t="shared" si="0"/>
        <v>50.53511202692588</v>
      </c>
      <c r="J19" s="26">
        <f t="shared" si="1"/>
        <v>49.456417454799414</v>
      </c>
      <c r="K19" s="26">
        <f t="shared" si="2"/>
        <v>8.4705182747110089E-3</v>
      </c>
      <c r="L19" s="26">
        <f>(754225/D19)*100</f>
        <v>65.190578017794991</v>
      </c>
      <c r="M19" s="26">
        <f t="shared" si="3"/>
        <v>34.809421982205009</v>
      </c>
      <c r="N19" s="26">
        <v>6.59</v>
      </c>
      <c r="O19" s="26">
        <v>6.55</v>
      </c>
      <c r="P19" s="26">
        <v>1.74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</row>
    <row r="20" spans="1:86" x14ac:dyDescent="0.3">
      <c r="A20" s="17">
        <v>15</v>
      </c>
      <c r="B20" s="23" t="s">
        <v>53</v>
      </c>
      <c r="C20" s="26">
        <v>2673</v>
      </c>
      <c r="D20" s="26">
        <v>1594039</v>
      </c>
      <c r="E20" s="26">
        <v>1160552</v>
      </c>
      <c r="F20" s="26">
        <v>775788</v>
      </c>
      <c r="G20" s="26">
        <v>818056</v>
      </c>
      <c r="H20" s="26">
        <v>195</v>
      </c>
      <c r="I20" s="26">
        <f t="shared" si="0"/>
        <v>48.668068974473023</v>
      </c>
      <c r="J20" s="26">
        <f t="shared" si="1"/>
        <v>51.319697949673746</v>
      </c>
      <c r="K20" s="26">
        <f t="shared" si="2"/>
        <v>1.2233075853225674E-2</v>
      </c>
      <c r="L20" s="26">
        <f>(1267681/D20)*100</f>
        <v>79.526347849707562</v>
      </c>
      <c r="M20" s="26">
        <f t="shared" si="3"/>
        <v>20.473652150292438</v>
      </c>
      <c r="N20" s="26">
        <v>6.31</v>
      </c>
      <c r="O20" s="26">
        <v>6.12</v>
      </c>
      <c r="P20" s="26">
        <v>1.68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</row>
    <row r="21" spans="1:86" x14ac:dyDescent="0.3">
      <c r="A21" s="17">
        <v>16</v>
      </c>
      <c r="B21" s="23" t="s">
        <v>57</v>
      </c>
      <c r="C21" s="26">
        <v>2337</v>
      </c>
      <c r="D21" s="26">
        <v>1707575</v>
      </c>
      <c r="E21" s="26">
        <v>1265097</v>
      </c>
      <c r="F21" s="26">
        <v>839934</v>
      </c>
      <c r="G21" s="26">
        <v>867472</v>
      </c>
      <c r="H21" s="26">
        <v>169</v>
      </c>
      <c r="I21" s="26">
        <f t="shared" si="0"/>
        <v>49.188703278040499</v>
      </c>
      <c r="J21" s="26">
        <f t="shared" si="1"/>
        <v>50.801399645696378</v>
      </c>
      <c r="K21" s="26">
        <f t="shared" si="2"/>
        <v>9.8970762631216784E-3</v>
      </c>
      <c r="L21" s="26">
        <f>(1450918/D21)*100</f>
        <v>84.969503535715845</v>
      </c>
      <c r="M21" s="26">
        <f t="shared" si="3"/>
        <v>15.030496464284155</v>
      </c>
      <c r="N21" s="26">
        <v>7.18</v>
      </c>
      <c r="O21" s="26">
        <v>6.47</v>
      </c>
      <c r="P21" s="26">
        <v>1.59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</row>
    <row r="22" spans="1:86" x14ac:dyDescent="0.3">
      <c r="A22" s="17">
        <v>17</v>
      </c>
      <c r="B22" s="23" t="s">
        <v>65</v>
      </c>
      <c r="C22" s="26">
        <v>3016</v>
      </c>
      <c r="D22" s="26">
        <v>3894938</v>
      </c>
      <c r="E22" s="26">
        <v>2723481</v>
      </c>
      <c r="F22" s="26">
        <v>1921289</v>
      </c>
      <c r="G22" s="26">
        <v>1973150</v>
      </c>
      <c r="H22" s="26">
        <v>499</v>
      </c>
      <c r="I22" s="26">
        <f t="shared" si="0"/>
        <v>49.327845526681038</v>
      </c>
      <c r="J22" s="26">
        <f t="shared" si="1"/>
        <v>50.65934297285348</v>
      </c>
      <c r="K22" s="26">
        <f t="shared" si="2"/>
        <v>1.2811500465475958E-2</v>
      </c>
      <c r="L22" s="26">
        <f>(2750403/D22)*100</f>
        <v>70.614808245984918</v>
      </c>
      <c r="M22" s="26">
        <f t="shared" si="3"/>
        <v>29.385191754015082</v>
      </c>
      <c r="N22" s="26">
        <v>6.81</v>
      </c>
      <c r="O22" s="26">
        <v>6.44</v>
      </c>
      <c r="P22" s="26">
        <v>1.9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</row>
    <row r="23" spans="1:86" x14ac:dyDescent="0.3">
      <c r="A23" s="17">
        <v>18</v>
      </c>
      <c r="B23" s="23" t="s">
        <v>48</v>
      </c>
      <c r="C23" s="26">
        <v>3995</v>
      </c>
      <c r="D23" s="26">
        <v>3454881</v>
      </c>
      <c r="E23" s="26">
        <v>2354506</v>
      </c>
      <c r="F23" s="26">
        <v>1788617</v>
      </c>
      <c r="G23" s="26">
        <v>1666044</v>
      </c>
      <c r="H23" s="26">
        <v>220</v>
      </c>
      <c r="I23" s="26">
        <f t="shared" si="0"/>
        <v>51.770726690731173</v>
      </c>
      <c r="J23" s="26">
        <f t="shared" si="1"/>
        <v>48.22290550673091</v>
      </c>
      <c r="K23" s="26">
        <f t="shared" si="2"/>
        <v>6.3678025379166458E-3</v>
      </c>
      <c r="L23" s="26">
        <f>(2564101/D23)*100</f>
        <v>74.216767523975506</v>
      </c>
      <c r="M23" s="26">
        <f t="shared" si="3"/>
        <v>25.783232476024494</v>
      </c>
      <c r="N23" s="26">
        <v>6.67</v>
      </c>
      <c r="O23" s="26">
        <v>6.33</v>
      </c>
      <c r="P23" s="26">
        <v>2.0299999999999998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</row>
    <row r="24" spans="1:86" x14ac:dyDescent="0.3">
      <c r="A24" s="17">
        <v>19</v>
      </c>
      <c r="B24" s="23" t="s">
        <v>217</v>
      </c>
      <c r="C24" s="26">
        <v>1772</v>
      </c>
      <c r="D24" s="26">
        <v>11119985</v>
      </c>
      <c r="E24" s="26">
        <v>6340114</v>
      </c>
      <c r="F24" s="26">
        <v>5813987</v>
      </c>
      <c r="G24" s="26">
        <v>5303982</v>
      </c>
      <c r="H24" s="26">
        <v>2016</v>
      </c>
      <c r="I24" s="26">
        <f t="shared" si="0"/>
        <v>52.284126282544442</v>
      </c>
      <c r="J24" s="26">
        <f t="shared" si="1"/>
        <v>47.697744196597384</v>
      </c>
      <c r="K24" s="26">
        <f t="shared" si="2"/>
        <v>1.8129520858166624E-2</v>
      </c>
      <c r="L24" s="26" t="s">
        <v>172</v>
      </c>
      <c r="M24" s="26">
        <v>100</v>
      </c>
      <c r="N24" s="26" t="s">
        <v>172</v>
      </c>
      <c r="O24" s="26">
        <v>6.23</v>
      </c>
      <c r="P24" s="26">
        <v>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</row>
    <row r="25" spans="1:86" x14ac:dyDescent="0.3">
      <c r="A25" s="17">
        <v>20</v>
      </c>
      <c r="B25" s="23" t="s">
        <v>56</v>
      </c>
      <c r="C25" s="26">
        <v>2216</v>
      </c>
      <c r="D25" s="26">
        <v>1354986</v>
      </c>
      <c r="E25" s="26">
        <v>1044865</v>
      </c>
      <c r="F25" s="26">
        <v>690274</v>
      </c>
      <c r="G25" s="26">
        <v>664558</v>
      </c>
      <c r="H25" s="26">
        <v>154</v>
      </c>
      <c r="I25" s="26">
        <f t="shared" si="0"/>
        <v>50.943256978300887</v>
      </c>
      <c r="J25" s="26">
        <f t="shared" si="1"/>
        <v>49.045377590617171</v>
      </c>
      <c r="K25" s="26">
        <f t="shared" si="2"/>
        <v>1.1365431081944759E-2</v>
      </c>
      <c r="L25" s="26">
        <f>(1109862/D25)*100</f>
        <v>81.909480983567363</v>
      </c>
      <c r="M25" s="26">
        <f t="shared" ref="M25:M41" si="4">100-L25</f>
        <v>18.090519016432637</v>
      </c>
      <c r="N25" s="26">
        <v>6.28</v>
      </c>
      <c r="O25" s="26">
        <v>6.12</v>
      </c>
      <c r="P25" s="26">
        <v>1.37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</row>
    <row r="26" spans="1:86" x14ac:dyDescent="0.3">
      <c r="A26" s="17">
        <v>21</v>
      </c>
      <c r="B26" s="23" t="s">
        <v>216</v>
      </c>
      <c r="C26" s="26">
        <v>3744</v>
      </c>
      <c r="D26" s="26">
        <v>3460004</v>
      </c>
      <c r="E26" s="26">
        <v>2276164</v>
      </c>
      <c r="F26" s="26">
        <v>1786383</v>
      </c>
      <c r="G26" s="26">
        <v>1673242</v>
      </c>
      <c r="H26" s="26">
        <v>379</v>
      </c>
      <c r="I26" s="26">
        <f t="shared" si="0"/>
        <v>51.629506786697355</v>
      </c>
      <c r="J26" s="26">
        <f t="shared" si="1"/>
        <v>48.3595394687405</v>
      </c>
      <c r="K26" s="26">
        <f t="shared" si="2"/>
        <v>1.0953744562145014E-2</v>
      </c>
      <c r="L26" s="26">
        <f>(2258491/D26)*100</f>
        <v>65.274230896842894</v>
      </c>
      <c r="M26" s="26">
        <f t="shared" si="4"/>
        <v>34.725769103157106</v>
      </c>
      <c r="N26" s="26">
        <v>6.68</v>
      </c>
      <c r="O26" s="26">
        <v>6.5</v>
      </c>
      <c r="P26" s="26">
        <v>2.2200000000000002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</row>
    <row r="27" spans="1:86" x14ac:dyDescent="0.3">
      <c r="A27" s="17">
        <v>22</v>
      </c>
      <c r="B27" s="23" t="s">
        <v>49</v>
      </c>
      <c r="C27" s="26">
        <v>4349</v>
      </c>
      <c r="D27" s="26">
        <v>2920233</v>
      </c>
      <c r="E27" s="26">
        <v>2068490</v>
      </c>
      <c r="F27" s="26">
        <v>1482668</v>
      </c>
      <c r="G27" s="26">
        <v>1437272</v>
      </c>
      <c r="H27" s="26">
        <v>293</v>
      </c>
      <c r="I27" s="26">
        <f t="shared" si="0"/>
        <v>50.77225002251533</v>
      </c>
      <c r="J27" s="26">
        <f t="shared" si="1"/>
        <v>49.217716531523344</v>
      </c>
      <c r="K27" s="26">
        <f t="shared" si="2"/>
        <v>1.0033445961332538E-2</v>
      </c>
      <c r="L27" s="26">
        <f>(2333801/D27)*100</f>
        <v>79.918314737214459</v>
      </c>
      <c r="M27" s="26">
        <f t="shared" si="4"/>
        <v>20.081685262785541</v>
      </c>
      <c r="N27" s="26">
        <v>6.24</v>
      </c>
      <c r="O27" s="26">
        <v>6.15</v>
      </c>
      <c r="P27" s="26">
        <v>1.83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</row>
    <row r="28" spans="1:86" x14ac:dyDescent="0.3">
      <c r="A28" s="17">
        <v>23</v>
      </c>
      <c r="B28" s="23" t="s">
        <v>52</v>
      </c>
      <c r="C28" s="34">
        <v>2778</v>
      </c>
      <c r="D28" s="33">
        <v>1699693</v>
      </c>
      <c r="E28" s="33">
        <v>1171800</v>
      </c>
      <c r="F28" s="33">
        <v>861394</v>
      </c>
      <c r="G28" s="33">
        <v>838156</v>
      </c>
      <c r="H28" s="27">
        <v>143</v>
      </c>
      <c r="I28" s="18">
        <f t="shared" si="0"/>
        <v>50.679387395253137</v>
      </c>
      <c r="J28" s="18">
        <f t="shared" si="1"/>
        <v>49.312199320700856</v>
      </c>
      <c r="K28" s="18">
        <f t="shared" si="2"/>
        <v>8.413284046001248E-3</v>
      </c>
      <c r="L28" s="26">
        <f>(1434092/D28)*100</f>
        <v>84.373589818867288</v>
      </c>
      <c r="M28" s="26">
        <f t="shared" si="4"/>
        <v>15.626410181132712</v>
      </c>
      <c r="N28" s="26">
        <v>6.47</v>
      </c>
      <c r="O28" s="26">
        <v>6.22</v>
      </c>
      <c r="P28" s="26">
        <v>1.97</v>
      </c>
    </row>
    <row r="29" spans="1:86" x14ac:dyDescent="0.3">
      <c r="A29" s="17">
        <v>24</v>
      </c>
      <c r="B29" s="23" t="s">
        <v>55</v>
      </c>
      <c r="C29" s="34">
        <v>3720</v>
      </c>
      <c r="D29" s="33">
        <v>4746166</v>
      </c>
      <c r="E29" s="33">
        <v>3116851</v>
      </c>
      <c r="F29" s="33">
        <v>2435195</v>
      </c>
      <c r="G29" s="33">
        <v>2310408</v>
      </c>
      <c r="H29" s="27">
        <v>563</v>
      </c>
      <c r="I29" s="18">
        <f t="shared" si="0"/>
        <v>51.308677361895896</v>
      </c>
      <c r="J29" s="18">
        <f t="shared" si="1"/>
        <v>48.67946043185173</v>
      </c>
      <c r="K29" s="18">
        <f t="shared" si="2"/>
        <v>1.1862206252372968E-2</v>
      </c>
      <c r="L29" s="26">
        <f>(2687246/D29)*100</f>
        <v>56.619300715567043</v>
      </c>
      <c r="M29" s="26">
        <f t="shared" si="4"/>
        <v>43.380699284432957</v>
      </c>
      <c r="N29" s="26">
        <v>6.2</v>
      </c>
      <c r="O29" s="26">
        <v>6.12</v>
      </c>
      <c r="P29" s="26">
        <v>2.23</v>
      </c>
    </row>
    <row r="30" spans="1:86" x14ac:dyDescent="0.3">
      <c r="A30" s="17">
        <v>25</v>
      </c>
      <c r="B30" s="23" t="s">
        <v>67</v>
      </c>
      <c r="C30" s="34">
        <v>4364</v>
      </c>
      <c r="D30" s="33">
        <v>2902081</v>
      </c>
      <c r="E30" s="33">
        <v>2090416</v>
      </c>
      <c r="F30" s="33">
        <v>1463796</v>
      </c>
      <c r="G30" s="33">
        <v>1437989</v>
      </c>
      <c r="H30" s="27">
        <v>296</v>
      </c>
      <c r="I30" s="18">
        <f t="shared" si="0"/>
        <v>50.439529427331628</v>
      </c>
      <c r="J30" s="18">
        <f t="shared" si="1"/>
        <v>49.550270995192761</v>
      </c>
      <c r="K30" s="18">
        <f t="shared" si="2"/>
        <v>1.0199577475611466E-2</v>
      </c>
      <c r="L30" s="26">
        <f>(2395952/D30)*100</f>
        <v>82.559790715696764</v>
      </c>
      <c r="M30" s="26">
        <f t="shared" si="4"/>
        <v>17.440209284303236</v>
      </c>
      <c r="N30" s="26">
        <v>6.3</v>
      </c>
      <c r="O30" s="26">
        <v>6.19</v>
      </c>
      <c r="P30" s="26">
        <v>1.74</v>
      </c>
    </row>
    <row r="31" spans="1:86" x14ac:dyDescent="0.3">
      <c r="A31" s="17">
        <v>26</v>
      </c>
      <c r="B31" s="23" t="s">
        <v>35</v>
      </c>
      <c r="C31" s="26">
        <v>6857</v>
      </c>
      <c r="D31" s="26">
        <v>1886378</v>
      </c>
      <c r="E31" s="26">
        <v>1274935</v>
      </c>
      <c r="F31" s="26">
        <v>938650</v>
      </c>
      <c r="G31" s="26">
        <v>947597</v>
      </c>
      <c r="H31" s="26">
        <v>131</v>
      </c>
      <c r="I31" s="26">
        <f t="shared" si="0"/>
        <v>49.759380145442748</v>
      </c>
      <c r="J31" s="26">
        <f t="shared" si="1"/>
        <v>50.233675329122796</v>
      </c>
      <c r="K31" s="26">
        <f t="shared" si="2"/>
        <v>6.9445254344569331E-3</v>
      </c>
      <c r="L31" s="26">
        <f>(1395470/D31)*100</f>
        <v>73.976159603218434</v>
      </c>
      <c r="M31" s="26">
        <f t="shared" si="4"/>
        <v>26.023840396781566</v>
      </c>
      <c r="N31" s="26">
        <v>6.08</v>
      </c>
      <c r="O31" s="26">
        <v>6.13</v>
      </c>
      <c r="P31" s="26">
        <v>2.08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</row>
    <row r="32" spans="1:86" x14ac:dyDescent="0.3">
      <c r="A32" s="17">
        <v>27</v>
      </c>
      <c r="B32" s="23" t="s">
        <v>39</v>
      </c>
      <c r="C32" s="26">
        <v>6525</v>
      </c>
      <c r="D32" s="26">
        <v>1495463</v>
      </c>
      <c r="E32" s="26">
        <v>1083725</v>
      </c>
      <c r="F32" s="26">
        <v>723178</v>
      </c>
      <c r="G32" s="26">
        <v>772166</v>
      </c>
      <c r="H32" s="26">
        <v>119</v>
      </c>
      <c r="I32" s="26">
        <f t="shared" si="0"/>
        <v>48.358133902343283</v>
      </c>
      <c r="J32" s="26">
        <f t="shared" si="1"/>
        <v>51.633908695835338</v>
      </c>
      <c r="K32" s="26">
        <f t="shared" si="2"/>
        <v>7.9574018213757203E-3</v>
      </c>
      <c r="L32" s="26">
        <f>(1211855/D32)*100</f>
        <v>81.035438523052733</v>
      </c>
      <c r="M32" s="26">
        <f t="shared" si="4"/>
        <v>18.964561476947267</v>
      </c>
      <c r="N32" s="26">
        <v>5.51</v>
      </c>
      <c r="O32" s="26">
        <v>5.74</v>
      </c>
      <c r="P32" s="26">
        <v>1.71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</row>
    <row r="33" spans="1:86" x14ac:dyDescent="0.3">
      <c r="A33" s="17">
        <v>28</v>
      </c>
      <c r="B33" s="23" t="s">
        <v>215</v>
      </c>
      <c r="C33" s="26">
        <v>3587</v>
      </c>
      <c r="D33" s="26">
        <v>1222403</v>
      </c>
      <c r="E33" s="26">
        <v>936957</v>
      </c>
      <c r="F33" s="26">
        <v>601406</v>
      </c>
      <c r="G33" s="26">
        <v>620862</v>
      </c>
      <c r="H33" s="26">
        <v>135</v>
      </c>
      <c r="I33" s="26">
        <f t="shared" si="0"/>
        <v>49.198668524210099</v>
      </c>
      <c r="J33" s="26">
        <f t="shared" si="1"/>
        <v>50.790287654725972</v>
      </c>
      <c r="K33" s="26">
        <f t="shared" si="2"/>
        <v>1.1043821063920819E-2</v>
      </c>
      <c r="L33" s="26">
        <f>(868106/D33)*100</f>
        <v>71.016350581600335</v>
      </c>
      <c r="M33" s="26">
        <f t="shared" si="4"/>
        <v>28.983649418399665</v>
      </c>
      <c r="N33" s="26">
        <v>5.92</v>
      </c>
      <c r="O33" s="26">
        <v>5.79</v>
      </c>
      <c r="P33" s="26">
        <v>1.41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</row>
    <row r="34" spans="1:86" x14ac:dyDescent="0.3">
      <c r="A34" s="17">
        <v>29</v>
      </c>
      <c r="B34" s="23" t="s">
        <v>62</v>
      </c>
      <c r="C34" s="26">
        <v>5285</v>
      </c>
      <c r="D34" s="26">
        <v>5402380</v>
      </c>
      <c r="E34" s="26">
        <v>3363911</v>
      </c>
      <c r="F34" s="26">
        <v>2736180</v>
      </c>
      <c r="G34" s="26">
        <v>2665089</v>
      </c>
      <c r="H34" s="26">
        <v>1111</v>
      </c>
      <c r="I34" s="26">
        <f t="shared" si="0"/>
        <v>50.647677505099608</v>
      </c>
      <c r="J34" s="26">
        <f t="shared" si="1"/>
        <v>49.331757484664166</v>
      </c>
      <c r="K34" s="26">
        <f t="shared" si="2"/>
        <v>2.0565010236229218E-2</v>
      </c>
      <c r="L34" s="26">
        <f>(2396672/D34)*100</f>
        <v>44.363262117807338</v>
      </c>
      <c r="M34" s="26">
        <f t="shared" si="4"/>
        <v>55.636737882192662</v>
      </c>
      <c r="N34" s="26">
        <v>6</v>
      </c>
      <c r="O34" s="26">
        <v>6.02</v>
      </c>
      <c r="P34" s="26">
        <v>2.52</v>
      </c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</row>
    <row r="35" spans="1:86" x14ac:dyDescent="0.3">
      <c r="A35" s="17">
        <v>30</v>
      </c>
      <c r="B35" s="23" t="s">
        <v>58</v>
      </c>
      <c r="C35" s="34">
        <v>4377</v>
      </c>
      <c r="D35" s="33">
        <v>3040826</v>
      </c>
      <c r="E35" s="33">
        <v>2232992</v>
      </c>
      <c r="F35" s="33">
        <v>1564470</v>
      </c>
      <c r="G35" s="33">
        <v>1476071</v>
      </c>
      <c r="H35" s="27">
        <v>285</v>
      </c>
      <c r="I35" s="18">
        <f t="shared" si="0"/>
        <v>51.4488497533236</v>
      </c>
      <c r="J35" s="18">
        <f t="shared" si="1"/>
        <v>48.541777793270647</v>
      </c>
      <c r="K35" s="18">
        <f t="shared" si="2"/>
        <v>9.3724534057522523E-3</v>
      </c>
      <c r="L35" s="26">
        <f>(2198262/D35)*100</f>
        <v>72.291607609248274</v>
      </c>
      <c r="M35" s="26">
        <f t="shared" si="4"/>
        <v>27.708392390751726</v>
      </c>
      <c r="N35" s="26">
        <v>6.15</v>
      </c>
      <c r="O35" s="26">
        <v>6.18</v>
      </c>
      <c r="P35" s="26">
        <v>1.64</v>
      </c>
    </row>
    <row r="36" spans="1:86" x14ac:dyDescent="0.3">
      <c r="A36" s="17">
        <v>31</v>
      </c>
      <c r="B36" s="23" t="s">
        <v>59</v>
      </c>
      <c r="C36" s="34">
        <v>2724</v>
      </c>
      <c r="D36" s="33">
        <v>1824228</v>
      </c>
      <c r="E36" s="33">
        <v>1286680</v>
      </c>
      <c r="F36" s="33">
        <v>928110</v>
      </c>
      <c r="G36" s="33">
        <v>895899</v>
      </c>
      <c r="H36" s="27">
        <v>219</v>
      </c>
      <c r="I36" s="18">
        <f t="shared" si="0"/>
        <v>50.876864076201002</v>
      </c>
      <c r="J36" s="18">
        <f t="shared" si="1"/>
        <v>49.111130845486414</v>
      </c>
      <c r="K36" s="18">
        <f t="shared" si="2"/>
        <v>1.2005078312579348E-2</v>
      </c>
      <c r="L36" s="26">
        <f>(1535236/D36)*100</f>
        <v>84.158120585803971</v>
      </c>
      <c r="M36" s="26">
        <f t="shared" si="4"/>
        <v>15.841879414196029</v>
      </c>
      <c r="N36" s="26">
        <v>5.97</v>
      </c>
      <c r="O36" s="26">
        <v>5.89</v>
      </c>
      <c r="P36" s="26">
        <v>1.85</v>
      </c>
    </row>
    <row r="37" spans="1:86" x14ac:dyDescent="0.3">
      <c r="A37" s="17">
        <v>32</v>
      </c>
      <c r="B37" s="23" t="s">
        <v>63</v>
      </c>
      <c r="C37" s="26">
        <v>3201</v>
      </c>
      <c r="D37" s="26">
        <v>2513011</v>
      </c>
      <c r="E37" s="26">
        <v>1843194</v>
      </c>
      <c r="F37" s="26">
        <v>1276646</v>
      </c>
      <c r="G37" s="26">
        <v>1236119</v>
      </c>
      <c r="H37" s="26">
        <v>246</v>
      </c>
      <c r="I37" s="26">
        <f t="shared" si="0"/>
        <v>50.801448939141139</v>
      </c>
      <c r="J37" s="26">
        <f t="shared" si="1"/>
        <v>49.188762007010709</v>
      </c>
      <c r="K37" s="26">
        <f t="shared" si="2"/>
        <v>9.7890538481526738E-3</v>
      </c>
      <c r="L37" s="26">
        <f>(1997327/D37)*100</f>
        <v>79.479437216948114</v>
      </c>
      <c r="M37" s="26">
        <f t="shared" si="4"/>
        <v>20.520562783051886</v>
      </c>
      <c r="N37" s="26">
        <v>6.41</v>
      </c>
      <c r="O37" s="26">
        <v>6.16</v>
      </c>
      <c r="P37" s="26">
        <v>1.64</v>
      </c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</row>
    <row r="38" spans="1:86" x14ac:dyDescent="0.3">
      <c r="A38" s="17">
        <v>33</v>
      </c>
      <c r="B38" s="23" t="s">
        <v>214</v>
      </c>
      <c r="C38" s="26">
        <v>8153</v>
      </c>
      <c r="D38" s="26">
        <v>1647852</v>
      </c>
      <c r="E38" s="26">
        <v>1051456</v>
      </c>
      <c r="F38" s="26">
        <v>843056</v>
      </c>
      <c r="G38" s="26">
        <v>804669</v>
      </c>
      <c r="H38" s="26">
        <v>127</v>
      </c>
      <c r="I38" s="26">
        <f t="shared" si="0"/>
        <v>51.160905226925721</v>
      </c>
      <c r="J38" s="26">
        <f t="shared" si="1"/>
        <v>48.831387770260918</v>
      </c>
      <c r="K38" s="26">
        <f t="shared" si="2"/>
        <v>7.7070028133594528E-3</v>
      </c>
      <c r="L38" s="26">
        <f>(1388198/D38)*100</f>
        <v>84.242881035432788</v>
      </c>
      <c r="M38" s="26">
        <f t="shared" si="4"/>
        <v>15.757118964567212</v>
      </c>
      <c r="N38" s="26">
        <v>6.12</v>
      </c>
      <c r="O38" s="26">
        <v>6.11</v>
      </c>
      <c r="P38" s="26">
        <v>2.39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</row>
    <row r="39" spans="1:86" x14ac:dyDescent="0.3">
      <c r="A39" s="17">
        <v>34</v>
      </c>
      <c r="B39" s="23" t="s">
        <v>50</v>
      </c>
      <c r="C39" s="26">
        <v>6511</v>
      </c>
      <c r="D39" s="26">
        <v>1280372</v>
      </c>
      <c r="E39" s="26">
        <v>905711</v>
      </c>
      <c r="F39" s="26">
        <v>637474</v>
      </c>
      <c r="G39" s="26">
        <v>642791</v>
      </c>
      <c r="H39" s="26">
        <v>107</v>
      </c>
      <c r="I39" s="26">
        <f t="shared" si="0"/>
        <v>49.788186558281502</v>
      </c>
      <c r="J39" s="26">
        <f t="shared" si="1"/>
        <v>50.20345649545601</v>
      </c>
      <c r="K39" s="26">
        <f t="shared" si="2"/>
        <v>8.3569462624924623E-3</v>
      </c>
      <c r="L39" s="26">
        <f>(927412/D39)*100</f>
        <v>72.433011655987485</v>
      </c>
      <c r="M39" s="26">
        <f t="shared" si="4"/>
        <v>27.566988344012515</v>
      </c>
      <c r="N39" s="26">
        <v>6.08</v>
      </c>
      <c r="O39" s="26">
        <v>6.02</v>
      </c>
      <c r="P39" s="26">
        <v>1.84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</row>
    <row r="40" spans="1:86" x14ac:dyDescent="0.3">
      <c r="A40" s="17">
        <v>35</v>
      </c>
      <c r="B40" s="23" t="s">
        <v>54</v>
      </c>
      <c r="C40" s="26">
        <v>5840</v>
      </c>
      <c r="D40" s="26">
        <v>1542601</v>
      </c>
      <c r="E40" s="26">
        <v>1056620</v>
      </c>
      <c r="F40" s="26">
        <v>771969</v>
      </c>
      <c r="G40" s="26">
        <v>770502</v>
      </c>
      <c r="H40" s="26">
        <v>130</v>
      </c>
      <c r="I40" s="26">
        <f t="shared" si="0"/>
        <v>50.043335898265326</v>
      </c>
      <c r="J40" s="26">
        <f t="shared" si="1"/>
        <v>49.948236776716726</v>
      </c>
      <c r="K40" s="26">
        <f t="shared" si="2"/>
        <v>8.4273250179404784E-3</v>
      </c>
      <c r="L40" s="26">
        <f>(1214789/D40)*100</f>
        <v>78.74939793245305</v>
      </c>
      <c r="M40" s="26">
        <f t="shared" si="4"/>
        <v>21.25060206754695</v>
      </c>
      <c r="N40" s="26">
        <v>6.44</v>
      </c>
      <c r="O40" s="26">
        <v>6.27</v>
      </c>
      <c r="P40" s="26">
        <v>2.0099999999999998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86" x14ac:dyDescent="0.3">
      <c r="A41" s="17">
        <v>36</v>
      </c>
      <c r="B41" s="23" t="s">
        <v>213</v>
      </c>
      <c r="C41" s="26">
        <v>5856</v>
      </c>
      <c r="D41" s="26">
        <v>3696212</v>
      </c>
      <c r="E41" s="26">
        <v>2665979</v>
      </c>
      <c r="F41" s="26">
        <v>1867724</v>
      </c>
      <c r="G41" s="26">
        <v>1828074</v>
      </c>
      <c r="H41" s="26">
        <v>414</v>
      </c>
      <c r="I41" s="26">
        <f t="shared" si="0"/>
        <v>50.530759599287059</v>
      </c>
      <c r="J41" s="26">
        <f t="shared" si="1"/>
        <v>49.458039744473531</v>
      </c>
      <c r="K41" s="26">
        <f t="shared" si="2"/>
        <v>1.1200656239414838E-2</v>
      </c>
      <c r="L41" s="26">
        <f>(2608007/D41)*100</f>
        <v>70.558912746346806</v>
      </c>
      <c r="M41" s="26">
        <f t="shared" si="4"/>
        <v>29.441087253653194</v>
      </c>
      <c r="N41" s="26">
        <v>6.22</v>
      </c>
      <c r="O41" s="26">
        <v>6.06</v>
      </c>
      <c r="P41" s="26">
        <v>1.73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86" x14ac:dyDescent="0.3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86" x14ac:dyDescent="0.3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86" x14ac:dyDescent="0.3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86" x14ac:dyDescent="0.3">
      <c r="E45" s="30"/>
      <c r="F45" s="30"/>
      <c r="G45" s="30"/>
      <c r="H45" s="24"/>
      <c r="I45" s="24"/>
      <c r="J45" s="5"/>
      <c r="L45"/>
      <c r="M45" s="5"/>
      <c r="N45" s="30"/>
      <c r="O45" s="5"/>
    </row>
    <row r="46" spans="1:86" x14ac:dyDescent="0.3">
      <c r="D46" s="30"/>
      <c r="E46" s="30"/>
      <c r="F46" s="30"/>
      <c r="G46" s="30"/>
      <c r="H46" s="24"/>
      <c r="I46" s="24"/>
      <c r="J46" s="5"/>
      <c r="K46" s="5"/>
      <c r="M46" s="5"/>
      <c r="N46" s="30"/>
    </row>
    <row r="47" spans="1:86" x14ac:dyDescent="0.3">
      <c r="C47" s="45"/>
    </row>
    <row r="48" spans="1:86" x14ac:dyDescent="0.3">
      <c r="F48" s="30"/>
      <c r="G48" s="30"/>
      <c r="H48" s="24"/>
    </row>
    <row r="49" spans="3:12" x14ac:dyDescent="0.3">
      <c r="C49" s="30"/>
      <c r="D49" s="30"/>
      <c r="E49" s="30"/>
    </row>
    <row r="50" spans="3:12" x14ac:dyDescent="0.3">
      <c r="C50" s="30"/>
      <c r="D50" s="30"/>
      <c r="E50" s="30"/>
    </row>
    <row r="51" spans="3:12" x14ac:dyDescent="0.3">
      <c r="C51" s="30"/>
      <c r="D51" s="30"/>
      <c r="E51" s="30"/>
      <c r="J51" s="5"/>
    </row>
    <row r="52" spans="3:12" x14ac:dyDescent="0.3">
      <c r="C52" s="30"/>
      <c r="D52" s="30"/>
      <c r="J52" s="5"/>
    </row>
    <row r="53" spans="3:12" x14ac:dyDescent="0.3">
      <c r="C53" s="30"/>
      <c r="D53" s="30"/>
      <c r="E53" s="30"/>
    </row>
    <row r="54" spans="3:12" x14ac:dyDescent="0.3">
      <c r="C54" s="30"/>
      <c r="D54" s="30"/>
      <c r="E54" s="30"/>
      <c r="J54" s="5"/>
    </row>
    <row r="55" spans="3:12" x14ac:dyDescent="0.3">
      <c r="C55" s="30"/>
      <c r="D55" s="30"/>
      <c r="E55" s="30"/>
      <c r="J55" s="5"/>
    </row>
    <row r="56" spans="3:12" x14ac:dyDescent="0.3">
      <c r="C56" s="30"/>
      <c r="D56" s="30"/>
      <c r="E56" s="30"/>
      <c r="L56"/>
    </row>
    <row r="57" spans="3:12" x14ac:dyDescent="0.3">
      <c r="C57" s="30"/>
      <c r="D57" s="30"/>
      <c r="E57" s="30"/>
      <c r="J57" s="5"/>
    </row>
    <row r="58" spans="3:12" x14ac:dyDescent="0.3">
      <c r="C58" s="30"/>
      <c r="D58" s="30"/>
      <c r="E58" s="30"/>
      <c r="J58" s="5"/>
    </row>
    <row r="59" spans="3:12" x14ac:dyDescent="0.3">
      <c r="C59" s="30"/>
      <c r="D59" s="30"/>
      <c r="E59" s="30"/>
    </row>
    <row r="60" spans="3:12" x14ac:dyDescent="0.3">
      <c r="C60" s="30"/>
      <c r="D60" s="30"/>
      <c r="E60" s="30"/>
      <c r="J60" s="5"/>
    </row>
    <row r="61" spans="3:12" x14ac:dyDescent="0.3">
      <c r="C61" s="30"/>
      <c r="D61" s="30"/>
      <c r="E61" s="30"/>
      <c r="J61" s="5"/>
    </row>
    <row r="62" spans="3:12" x14ac:dyDescent="0.3">
      <c r="C62" s="30"/>
      <c r="D62" s="30"/>
      <c r="E62" s="30"/>
    </row>
    <row r="63" spans="3:12" x14ac:dyDescent="0.3">
      <c r="C63" s="30"/>
      <c r="D63" s="30"/>
      <c r="E63" s="30"/>
      <c r="J63" s="5"/>
    </row>
    <row r="64" spans="3:12" x14ac:dyDescent="0.3">
      <c r="C64" s="30"/>
      <c r="D64" s="30"/>
      <c r="E64" s="30"/>
      <c r="J64" s="5"/>
    </row>
    <row r="65" spans="3:10" x14ac:dyDescent="0.3">
      <c r="C65" s="30"/>
      <c r="D65" s="30"/>
      <c r="E65" s="30"/>
      <c r="J65" s="5"/>
    </row>
    <row r="66" spans="3:10" x14ac:dyDescent="0.3">
      <c r="C66" s="30"/>
      <c r="D66" s="30"/>
      <c r="E66" s="30"/>
      <c r="J66" s="5"/>
    </row>
    <row r="67" spans="3:10" x14ac:dyDescent="0.3">
      <c r="C67" s="30"/>
      <c r="D67" s="30"/>
      <c r="E67" s="30"/>
      <c r="J67" s="5"/>
    </row>
    <row r="68" spans="3:10" x14ac:dyDescent="0.3">
      <c r="C68" s="30"/>
      <c r="D68" s="30"/>
      <c r="E68" s="30"/>
      <c r="J68" s="5"/>
    </row>
    <row r="69" spans="3:10" x14ac:dyDescent="0.3">
      <c r="C69" s="30"/>
      <c r="D69" s="30"/>
      <c r="E69" s="30"/>
      <c r="J69" s="5"/>
    </row>
    <row r="70" spans="3:10" x14ac:dyDescent="0.3">
      <c r="C70" s="30"/>
      <c r="D70" s="30"/>
      <c r="E70" s="30"/>
      <c r="J70" s="5"/>
    </row>
    <row r="71" spans="3:10" x14ac:dyDescent="0.3">
      <c r="J71" s="5"/>
    </row>
    <row r="72" spans="3:10" x14ac:dyDescent="0.3">
      <c r="J72" s="5"/>
    </row>
    <row r="73" spans="3:10" x14ac:dyDescent="0.3">
      <c r="J73" s="5"/>
    </row>
    <row r="74" spans="3:10" x14ac:dyDescent="0.3">
      <c r="J74" s="5"/>
    </row>
    <row r="75" spans="3:10" x14ac:dyDescent="0.3">
      <c r="J75" s="5"/>
    </row>
    <row r="76" spans="3:10" x14ac:dyDescent="0.3">
      <c r="J76" s="5"/>
    </row>
    <row r="77" spans="3:10" x14ac:dyDescent="0.3">
      <c r="J77" s="5"/>
    </row>
    <row r="78" spans="3:10" x14ac:dyDescent="0.3">
      <c r="J78" s="5"/>
    </row>
    <row r="79" spans="3:10" x14ac:dyDescent="0.3">
      <c r="J79" s="5"/>
    </row>
    <row r="80" spans="3:10" x14ac:dyDescent="0.3">
      <c r="J80" s="5"/>
    </row>
    <row r="81" spans="10:10" x14ac:dyDescent="0.3">
      <c r="J81" s="5"/>
    </row>
    <row r="82" spans="10:10" x14ac:dyDescent="0.3">
      <c r="J82" s="5"/>
    </row>
    <row r="83" spans="10:10" x14ac:dyDescent="0.3">
      <c r="J83" s="5"/>
    </row>
    <row r="84" spans="10:10" x14ac:dyDescent="0.3">
      <c r="J84" s="5"/>
    </row>
    <row r="85" spans="10:10" x14ac:dyDescent="0.3">
      <c r="J85" s="5"/>
    </row>
    <row r="86" spans="10:10" x14ac:dyDescent="0.3">
      <c r="J86" s="5"/>
    </row>
    <row r="87" spans="10:10" x14ac:dyDescent="0.3">
      <c r="J87" s="5"/>
    </row>
    <row r="88" spans="10:10" x14ac:dyDescent="0.3">
      <c r="J88" s="5"/>
    </row>
    <row r="89" spans="10:10" x14ac:dyDescent="0.3">
      <c r="J89" s="5"/>
    </row>
    <row r="90" spans="10:10" x14ac:dyDescent="0.3">
      <c r="J90" s="5"/>
    </row>
    <row r="91" spans="10:10" x14ac:dyDescent="0.3">
      <c r="J91" s="5"/>
    </row>
    <row r="92" spans="10:10" x14ac:dyDescent="0.3">
      <c r="J92" s="5"/>
    </row>
    <row r="93" spans="10:10" x14ac:dyDescent="0.3">
      <c r="J93" s="5"/>
    </row>
    <row r="94" spans="10:10" x14ac:dyDescent="0.3">
      <c r="J94" s="5"/>
    </row>
    <row r="95" spans="10:10" x14ac:dyDescent="0.3">
      <c r="J95" s="5"/>
    </row>
    <row r="96" spans="10:10" x14ac:dyDescent="0.3">
      <c r="J96" s="5"/>
    </row>
    <row r="97" spans="10:10" x14ac:dyDescent="0.3">
      <c r="J97" s="5"/>
    </row>
    <row r="100" spans="10:10" x14ac:dyDescent="0.3">
      <c r="J100" s="5"/>
    </row>
    <row r="101" spans="10:10" x14ac:dyDescent="0.3">
      <c r="J101" s="5"/>
    </row>
    <row r="102" spans="10:10" x14ac:dyDescent="0.3">
      <c r="J102" s="5"/>
    </row>
    <row r="103" spans="10:10" x14ac:dyDescent="0.3">
      <c r="J103" s="5"/>
    </row>
    <row r="104" spans="10:10" x14ac:dyDescent="0.3">
      <c r="J104" s="5"/>
    </row>
    <row r="105" spans="10:10" x14ac:dyDescent="0.3">
      <c r="J105" s="5"/>
    </row>
    <row r="106" spans="10:10" x14ac:dyDescent="0.3">
      <c r="J106" s="5"/>
    </row>
    <row r="107" spans="10:10" x14ac:dyDescent="0.3">
      <c r="J107" s="5"/>
    </row>
    <row r="108" spans="10:10" x14ac:dyDescent="0.3">
      <c r="J108" s="5"/>
    </row>
  </sheetData>
  <mergeCells count="5">
    <mergeCell ref="D1:E1"/>
    <mergeCell ref="F1:H1"/>
    <mergeCell ref="I1:K1"/>
    <mergeCell ref="L1:M1"/>
    <mergeCell ref="N1:O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DBCC-8293-421F-8E8F-5BE12773A4B5}">
  <dimension ref="A1:P145"/>
  <sheetViews>
    <sheetView workbookViewId="0">
      <selection activeCell="V11" sqref="V11"/>
    </sheetView>
  </sheetViews>
  <sheetFormatPr defaultRowHeight="14.4" x14ac:dyDescent="0.3"/>
  <cols>
    <col min="1" max="1" width="10.21875" customWidth="1"/>
    <col min="2" max="2" width="17.6640625" bestFit="1" customWidth="1"/>
    <col min="3" max="3" width="12.33203125" bestFit="1" customWidth="1"/>
    <col min="4" max="7" width="9.88671875" bestFit="1" customWidth="1"/>
    <col min="8" max="8" width="5.109375" bestFit="1" customWidth="1"/>
    <col min="9" max="10" width="5.5546875" bestFit="1" customWidth="1"/>
    <col min="11" max="11" width="4.5546875" bestFit="1" customWidth="1"/>
    <col min="12" max="12" width="7.109375" bestFit="1" customWidth="1"/>
    <col min="13" max="13" width="6.33203125" bestFit="1" customWidth="1"/>
    <col min="14" max="14" width="6" bestFit="1" customWidth="1"/>
    <col min="15" max="15" width="6.33203125" bestFit="1" customWidth="1"/>
    <col min="16" max="16" width="9.5546875" customWidth="1"/>
  </cols>
  <sheetData>
    <row r="1" spans="1:16" x14ac:dyDescent="0.3">
      <c r="A1" s="22" t="s">
        <v>160</v>
      </c>
      <c r="B1" s="23" t="s">
        <v>159</v>
      </c>
      <c r="C1" s="23" t="s">
        <v>158</v>
      </c>
      <c r="D1" s="621" t="s">
        <v>222</v>
      </c>
      <c r="E1" s="621"/>
      <c r="F1" s="621" t="s">
        <v>180</v>
      </c>
      <c r="G1" s="621"/>
      <c r="H1" s="621"/>
      <c r="I1" s="621" t="s">
        <v>155</v>
      </c>
      <c r="J1" s="621"/>
      <c r="K1" s="621"/>
      <c r="L1" s="621" t="s">
        <v>154</v>
      </c>
      <c r="M1" s="621"/>
      <c r="N1" s="621" t="s">
        <v>179</v>
      </c>
      <c r="O1" s="621"/>
      <c r="P1" s="23" t="s">
        <v>212</v>
      </c>
    </row>
    <row r="2" spans="1:16" x14ac:dyDescent="0.3">
      <c r="A2" s="17"/>
      <c r="B2" s="22"/>
      <c r="C2" s="22"/>
      <c r="D2" s="23">
        <v>2017</v>
      </c>
      <c r="E2" s="23">
        <v>1998</v>
      </c>
      <c r="F2" s="23" t="s">
        <v>152</v>
      </c>
      <c r="G2" s="23" t="s">
        <v>151</v>
      </c>
      <c r="H2" s="23" t="s">
        <v>150</v>
      </c>
      <c r="I2" s="23" t="s">
        <v>152</v>
      </c>
      <c r="J2" s="23" t="s">
        <v>151</v>
      </c>
      <c r="K2" s="23" t="s">
        <v>150</v>
      </c>
      <c r="L2" s="35" t="s">
        <v>146</v>
      </c>
      <c r="M2" s="23" t="s">
        <v>149</v>
      </c>
      <c r="N2" s="23" t="s">
        <v>146</v>
      </c>
      <c r="O2" s="23" t="s">
        <v>149</v>
      </c>
      <c r="P2" s="23"/>
    </row>
    <row r="3" spans="1:16" x14ac:dyDescent="0.3">
      <c r="A3" s="17"/>
      <c r="B3" s="23" t="s">
        <v>148</v>
      </c>
      <c r="C3" s="21">
        <v>74521</v>
      </c>
      <c r="D3" s="20">
        <v>30508920</v>
      </c>
      <c r="E3" s="20">
        <v>17743645</v>
      </c>
      <c r="F3" s="20">
        <v>15444481</v>
      </c>
      <c r="G3" s="20">
        <v>15062440</v>
      </c>
      <c r="H3" s="19">
        <v>1999</v>
      </c>
      <c r="I3" s="18">
        <f>(F3/D3)*100</f>
        <v>50.622837517683351</v>
      </c>
      <c r="J3" s="18">
        <f>(G3/D3)*100</f>
        <v>49.370610300200731</v>
      </c>
      <c r="K3" s="18">
        <f>(H3/D3)*100</f>
        <v>6.5521821159188849E-3</v>
      </c>
      <c r="L3" s="18">
        <f>(24773492/D3)*100</f>
        <v>81.200816023641607</v>
      </c>
      <c r="M3" s="18">
        <f>(5735428/D3)*100</f>
        <v>18.799183976358389</v>
      </c>
      <c r="N3" s="17">
        <v>7.9</v>
      </c>
      <c r="O3" s="17">
        <v>7.52</v>
      </c>
      <c r="P3" s="17">
        <v>2.89</v>
      </c>
    </row>
    <row r="4" spans="1:16" x14ac:dyDescent="0.3">
      <c r="A4" s="17"/>
      <c r="B4" s="17"/>
      <c r="C4" s="17"/>
      <c r="D4" s="17"/>
      <c r="E4" s="17"/>
      <c r="F4" s="17"/>
      <c r="G4" s="17"/>
      <c r="H4" s="17"/>
      <c r="I4" s="18"/>
      <c r="J4" s="18"/>
      <c r="K4" s="18"/>
      <c r="L4" s="17"/>
      <c r="M4" s="18"/>
      <c r="N4" s="17"/>
      <c r="O4" s="17"/>
      <c r="P4" s="17"/>
    </row>
    <row r="5" spans="1:16" x14ac:dyDescent="0.3">
      <c r="A5" s="17">
        <v>1</v>
      </c>
      <c r="B5" s="23" t="s">
        <v>233</v>
      </c>
      <c r="C5" s="34">
        <v>1227</v>
      </c>
      <c r="D5" s="34">
        <v>1167071</v>
      </c>
      <c r="E5" s="34">
        <v>675667</v>
      </c>
      <c r="F5" s="34">
        <v>592625</v>
      </c>
      <c r="G5" s="34">
        <v>574422</v>
      </c>
      <c r="H5" s="25">
        <v>24</v>
      </c>
      <c r="I5" s="18">
        <f t="shared" ref="I5:I29" si="0">(F5/D5)*100</f>
        <v>50.778830079746648</v>
      </c>
      <c r="J5" s="18">
        <f t="shared" ref="J5:J29" si="1">(G5/D5)*100</f>
        <v>49.219113490096142</v>
      </c>
      <c r="K5" s="18">
        <f t="shared" ref="K5:K29" si="2">(H5/D5)*100</f>
        <v>2.056430157205517E-3</v>
      </c>
      <c r="L5" s="26">
        <f>(1117123/D5)*100</f>
        <v>95.720226104495794</v>
      </c>
      <c r="M5" s="26">
        <f t="shared" ref="M5:M29" si="3">100-L5</f>
        <v>4.2797738955042064</v>
      </c>
      <c r="N5" s="26">
        <v>9.4499999999999993</v>
      </c>
      <c r="O5" s="26">
        <v>7.42</v>
      </c>
      <c r="P5" s="26">
        <v>2.91</v>
      </c>
    </row>
    <row r="6" spans="1:16" x14ac:dyDescent="0.3">
      <c r="A6" s="17">
        <v>2</v>
      </c>
      <c r="B6" s="23" t="s">
        <v>20</v>
      </c>
      <c r="C6" s="34">
        <v>3164</v>
      </c>
      <c r="D6" s="34">
        <v>875744</v>
      </c>
      <c r="E6" s="34">
        <v>490025</v>
      </c>
      <c r="F6" s="34">
        <v>441717</v>
      </c>
      <c r="G6" s="34">
        <v>434023</v>
      </c>
      <c r="H6" s="25">
        <v>4</v>
      </c>
      <c r="I6" s="18">
        <f t="shared" si="0"/>
        <v>50.439055249022545</v>
      </c>
      <c r="J6" s="18">
        <f t="shared" si="1"/>
        <v>49.560487996492128</v>
      </c>
      <c r="K6" s="18">
        <f t="shared" si="2"/>
        <v>4.5675448532904591E-4</v>
      </c>
      <c r="L6" s="26">
        <f>(786492/$D6)*100</f>
        <v>89.80843716885299</v>
      </c>
      <c r="M6" s="26">
        <f t="shared" si="3"/>
        <v>10.19156283114701</v>
      </c>
      <c r="N6" s="26">
        <v>8.83</v>
      </c>
      <c r="O6" s="26">
        <v>7.8</v>
      </c>
      <c r="P6" s="26">
        <v>3.1</v>
      </c>
    </row>
    <row r="7" spans="1:16" x14ac:dyDescent="0.3">
      <c r="A7" s="17">
        <v>3</v>
      </c>
      <c r="B7" s="23" t="s">
        <v>232</v>
      </c>
      <c r="C7" s="34">
        <v>7326</v>
      </c>
      <c r="D7" s="34">
        <v>1625088</v>
      </c>
      <c r="E7" s="34">
        <v>852995</v>
      </c>
      <c r="F7" s="34">
        <v>837685</v>
      </c>
      <c r="G7" s="34">
        <v>787301</v>
      </c>
      <c r="H7" s="25">
        <v>102</v>
      </c>
      <c r="I7" s="18">
        <f t="shared" si="0"/>
        <v>51.547054682577183</v>
      </c>
      <c r="J7" s="18">
        <f t="shared" si="1"/>
        <v>48.446668734247005</v>
      </c>
      <c r="K7" s="18">
        <f t="shared" si="2"/>
        <v>6.2765831758034027E-3</v>
      </c>
      <c r="L7" s="26">
        <f>(1264870/D7)*100</f>
        <v>77.833938839004418</v>
      </c>
      <c r="M7" s="26">
        <f t="shared" si="3"/>
        <v>22.166061160995582</v>
      </c>
      <c r="N7" s="26">
        <v>8.2799999999999994</v>
      </c>
      <c r="O7" s="26">
        <v>7</v>
      </c>
      <c r="P7" s="26">
        <v>3.44</v>
      </c>
    </row>
    <row r="8" spans="1:16" x14ac:dyDescent="0.3">
      <c r="A8" s="17">
        <v>4</v>
      </c>
      <c r="B8" s="23" t="s">
        <v>32</v>
      </c>
      <c r="C8" s="34">
        <v>1679</v>
      </c>
      <c r="D8" s="34">
        <v>390626</v>
      </c>
      <c r="E8" s="34">
        <v>238216</v>
      </c>
      <c r="F8" s="34">
        <v>200100</v>
      </c>
      <c r="G8" s="34">
        <v>190499</v>
      </c>
      <c r="H8" s="25">
        <v>27</v>
      </c>
      <c r="I8" s="18">
        <f t="shared" si="0"/>
        <v>51.225468862799708</v>
      </c>
      <c r="J8" s="18">
        <f t="shared" si="1"/>
        <v>48.767619154894966</v>
      </c>
      <c r="K8" s="18">
        <f t="shared" si="2"/>
        <v>6.9119823053252977E-3</v>
      </c>
      <c r="L8" s="26">
        <f>(343562/D8)*100</f>
        <v>87.951646843784076</v>
      </c>
      <c r="M8" s="26">
        <f t="shared" si="3"/>
        <v>12.048353156215924</v>
      </c>
      <c r="N8" s="26">
        <v>8.98</v>
      </c>
      <c r="O8" s="26">
        <v>8.0299999999999994</v>
      </c>
      <c r="P8" s="26">
        <v>2.63</v>
      </c>
    </row>
    <row r="9" spans="1:16" x14ac:dyDescent="0.3">
      <c r="A9" s="17">
        <v>5</v>
      </c>
      <c r="B9" s="23" t="s">
        <v>231</v>
      </c>
      <c r="C9" s="34">
        <v>1967</v>
      </c>
      <c r="D9" s="34">
        <v>1333089</v>
      </c>
      <c r="E9" s="34">
        <v>880666</v>
      </c>
      <c r="F9" s="34">
        <v>677857</v>
      </c>
      <c r="G9" s="34">
        <v>655196</v>
      </c>
      <c r="H9" s="25">
        <v>36</v>
      </c>
      <c r="I9" s="18">
        <f t="shared" si="0"/>
        <v>50.84859300466811</v>
      </c>
      <c r="J9" s="18">
        <f t="shared" si="1"/>
        <v>49.148706500466211</v>
      </c>
      <c r="K9" s="18">
        <f t="shared" si="2"/>
        <v>2.7004948656841367E-3</v>
      </c>
      <c r="L9" s="26">
        <f>(1039104/D9)*100</f>
        <v>77.947083803106921</v>
      </c>
      <c r="M9" s="26">
        <f t="shared" si="3"/>
        <v>22.052916196893079</v>
      </c>
      <c r="N9" s="26">
        <v>6.05</v>
      </c>
      <c r="O9" s="26">
        <v>6.2</v>
      </c>
      <c r="P9" s="26">
        <v>2.2000000000000002</v>
      </c>
    </row>
    <row r="10" spans="1:16" x14ac:dyDescent="0.3">
      <c r="A10" s="17">
        <v>6</v>
      </c>
      <c r="B10" s="23" t="s">
        <v>9</v>
      </c>
      <c r="C10" s="34">
        <v>1301</v>
      </c>
      <c r="D10" s="34">
        <v>476749</v>
      </c>
      <c r="E10" s="34">
        <v>307278</v>
      </c>
      <c r="F10" s="34">
        <v>238402</v>
      </c>
      <c r="G10" s="34">
        <v>238312</v>
      </c>
      <c r="H10" s="25">
        <v>35</v>
      </c>
      <c r="I10" s="18">
        <f t="shared" si="0"/>
        <v>50.005768234437831</v>
      </c>
      <c r="J10" s="18">
        <f t="shared" si="1"/>
        <v>49.986890376277664</v>
      </c>
      <c r="K10" s="18">
        <f t="shared" si="2"/>
        <v>7.3413892845082002E-3</v>
      </c>
      <c r="L10" s="26">
        <f>(476749/D10)*100</f>
        <v>100</v>
      </c>
      <c r="M10" s="26">
        <f t="shared" si="3"/>
        <v>0</v>
      </c>
      <c r="N10" s="26">
        <v>6.88</v>
      </c>
      <c r="O10" s="17" t="s">
        <v>172</v>
      </c>
      <c r="P10" s="26">
        <v>2.33</v>
      </c>
    </row>
    <row r="11" spans="1:16" x14ac:dyDescent="0.3">
      <c r="A11" s="17">
        <v>7</v>
      </c>
      <c r="B11" s="23" t="s">
        <v>230</v>
      </c>
      <c r="C11" s="34">
        <v>1725</v>
      </c>
      <c r="D11" s="34">
        <v>1001515</v>
      </c>
      <c r="E11" s="34">
        <v>692228</v>
      </c>
      <c r="F11" s="34">
        <v>498202</v>
      </c>
      <c r="G11" s="34">
        <v>503266</v>
      </c>
      <c r="H11" s="25">
        <v>47</v>
      </c>
      <c r="I11" s="18">
        <f t="shared" si="0"/>
        <v>49.744836572592519</v>
      </c>
      <c r="J11" s="18">
        <f t="shared" si="1"/>
        <v>50.250470537136238</v>
      </c>
      <c r="K11" s="18">
        <f t="shared" si="2"/>
        <v>4.6928902712390728E-3</v>
      </c>
      <c r="L11" s="26">
        <f>(868415/D11)*100</f>
        <v>86.710134146767643</v>
      </c>
      <c r="M11" s="26">
        <f t="shared" si="3"/>
        <v>13.289865853232357</v>
      </c>
      <c r="N11" s="26">
        <v>6.07</v>
      </c>
      <c r="O11" s="26">
        <v>6.1</v>
      </c>
      <c r="P11" s="26">
        <v>1.96</v>
      </c>
    </row>
    <row r="12" spans="1:16" x14ac:dyDescent="0.3">
      <c r="A12" s="17">
        <v>8</v>
      </c>
      <c r="B12" s="23" t="s">
        <v>23</v>
      </c>
      <c r="C12" s="34">
        <v>4125</v>
      </c>
      <c r="D12" s="34">
        <v>1555742</v>
      </c>
      <c r="E12" s="34">
        <v>978157</v>
      </c>
      <c r="F12" s="34">
        <v>771976</v>
      </c>
      <c r="G12" s="34">
        <v>783509</v>
      </c>
      <c r="H12" s="25">
        <v>257</v>
      </c>
      <c r="I12" s="18">
        <f t="shared" si="0"/>
        <v>49.621081130418801</v>
      </c>
      <c r="J12" s="18">
        <f t="shared" si="1"/>
        <v>50.362399420983685</v>
      </c>
      <c r="K12" s="18">
        <f t="shared" si="2"/>
        <v>1.65194485975181E-2</v>
      </c>
      <c r="L12" s="26">
        <f>(1410844/D12)*100</f>
        <v>90.686244891505154</v>
      </c>
      <c r="M12" s="26">
        <f t="shared" si="3"/>
        <v>9.3137551084948456</v>
      </c>
      <c r="N12" s="26">
        <v>6.5</v>
      </c>
      <c r="O12" s="26">
        <v>6.63</v>
      </c>
      <c r="P12" s="26">
        <v>2.4700000000000002</v>
      </c>
    </row>
    <row r="13" spans="1:16" x14ac:dyDescent="0.3">
      <c r="A13" s="17">
        <v>9</v>
      </c>
      <c r="B13" s="23" t="s">
        <v>229</v>
      </c>
      <c r="C13" s="25">
        <v>454</v>
      </c>
      <c r="D13" s="34">
        <v>171349</v>
      </c>
      <c r="E13" s="34">
        <v>174682</v>
      </c>
      <c r="F13" s="34">
        <v>86059</v>
      </c>
      <c r="G13" s="34">
        <v>85274</v>
      </c>
      <c r="H13" s="25">
        <v>16</v>
      </c>
      <c r="I13" s="18">
        <f t="shared" si="0"/>
        <v>50.224395823728187</v>
      </c>
      <c r="J13" s="18">
        <f t="shared" si="1"/>
        <v>49.766266508704454</v>
      </c>
      <c r="K13" s="18">
        <f t="shared" si="2"/>
        <v>9.3376675673625172E-3</v>
      </c>
      <c r="L13" s="26">
        <f>(171349/D13)*100</f>
        <v>100</v>
      </c>
      <c r="M13" s="26">
        <f t="shared" si="3"/>
        <v>0</v>
      </c>
      <c r="N13" s="26">
        <v>6.49</v>
      </c>
      <c r="O13" s="17" t="s">
        <v>172</v>
      </c>
      <c r="P13" s="26">
        <v>-0.1</v>
      </c>
    </row>
    <row r="14" spans="1:16" x14ac:dyDescent="0.3">
      <c r="A14" s="17">
        <v>10</v>
      </c>
      <c r="B14" s="23" t="s">
        <v>18</v>
      </c>
      <c r="C14" s="25">
        <v>7492</v>
      </c>
      <c r="D14" s="25">
        <v>784711</v>
      </c>
      <c r="E14" s="25">
        <v>472570</v>
      </c>
      <c r="F14" s="25">
        <v>424643</v>
      </c>
      <c r="G14" s="25">
        <v>360055</v>
      </c>
      <c r="H14" s="25">
        <v>13</v>
      </c>
      <c r="I14" s="18">
        <f t="shared" si="0"/>
        <v>54.114572116358758</v>
      </c>
      <c r="J14" s="18">
        <f t="shared" si="1"/>
        <v>45.883771222781384</v>
      </c>
      <c r="K14" s="18">
        <f t="shared" si="2"/>
        <v>1.6566608598579603E-3</v>
      </c>
      <c r="L14" s="26">
        <f>(784711/D14)*100</f>
        <v>100</v>
      </c>
      <c r="M14" s="26">
        <f t="shared" si="3"/>
        <v>0</v>
      </c>
      <c r="N14" s="26">
        <v>7.84</v>
      </c>
      <c r="O14" s="17" t="s">
        <v>172</v>
      </c>
      <c r="P14" s="26">
        <v>2.7</v>
      </c>
    </row>
    <row r="15" spans="1:16" x14ac:dyDescent="0.3">
      <c r="A15" s="17">
        <v>11</v>
      </c>
      <c r="B15" s="23" t="s">
        <v>13</v>
      </c>
      <c r="C15" s="34">
        <v>1097</v>
      </c>
      <c r="D15" s="34">
        <v>518811</v>
      </c>
      <c r="E15" s="34">
        <v>314529</v>
      </c>
      <c r="F15" s="34">
        <v>249044</v>
      </c>
      <c r="G15" s="34">
        <v>269732</v>
      </c>
      <c r="H15" s="25">
        <v>35</v>
      </c>
      <c r="I15" s="18">
        <f t="shared" si="0"/>
        <v>48.002837256727403</v>
      </c>
      <c r="J15" s="18">
        <f t="shared" si="1"/>
        <v>51.990416548608266</v>
      </c>
      <c r="K15" s="18">
        <f t="shared" si="2"/>
        <v>6.7461946643382655E-3</v>
      </c>
      <c r="L15" s="26">
        <f>(416309/D15)*100</f>
        <v>80.242901557599978</v>
      </c>
      <c r="M15" s="26">
        <f t="shared" si="3"/>
        <v>19.757098442400022</v>
      </c>
      <c r="N15" s="26">
        <v>10.44</v>
      </c>
      <c r="O15" s="26">
        <v>9.73</v>
      </c>
      <c r="P15" s="26">
        <v>2.66</v>
      </c>
    </row>
    <row r="16" spans="1:16" x14ac:dyDescent="0.3">
      <c r="A16" s="17">
        <v>12</v>
      </c>
      <c r="B16" s="23" t="s">
        <v>228</v>
      </c>
      <c r="C16" s="34">
        <v>2545</v>
      </c>
      <c r="D16" s="34">
        <v>992427</v>
      </c>
      <c r="E16" s="34">
        <v>562644</v>
      </c>
      <c r="F16" s="34">
        <v>495782</v>
      </c>
      <c r="G16" s="34">
        <v>496539</v>
      </c>
      <c r="H16" s="25">
        <v>106</v>
      </c>
      <c r="I16" s="18">
        <f t="shared" si="0"/>
        <v>49.956520731499651</v>
      </c>
      <c r="J16" s="18">
        <f t="shared" si="1"/>
        <v>50.032798382148002</v>
      </c>
      <c r="K16" s="18">
        <f t="shared" si="2"/>
        <v>1.0680886352346318E-2</v>
      </c>
      <c r="L16" s="26">
        <f>(722501/D16)*100</f>
        <v>72.801425192986486</v>
      </c>
      <c r="M16" s="26">
        <f t="shared" si="3"/>
        <v>27.198574807013514</v>
      </c>
      <c r="N16" s="26">
        <v>8.2899999999999991</v>
      </c>
      <c r="O16" s="26">
        <v>7.31</v>
      </c>
      <c r="P16" s="26">
        <v>3.03</v>
      </c>
    </row>
    <row r="17" spans="1:16" x14ac:dyDescent="0.3">
      <c r="A17" s="17">
        <v>13</v>
      </c>
      <c r="B17" s="23" t="s">
        <v>15</v>
      </c>
      <c r="C17" s="34">
        <v>3371</v>
      </c>
      <c r="D17" s="34">
        <v>705362</v>
      </c>
      <c r="E17" s="34">
        <v>430796</v>
      </c>
      <c r="F17" s="34">
        <v>348315</v>
      </c>
      <c r="G17" s="34">
        <v>357004</v>
      </c>
      <c r="H17" s="25">
        <v>43</v>
      </c>
      <c r="I17" s="18">
        <f t="shared" si="0"/>
        <v>49.381027047104894</v>
      </c>
      <c r="J17" s="18">
        <f t="shared" si="1"/>
        <v>50.612876792342085</v>
      </c>
      <c r="K17" s="18">
        <f t="shared" si="2"/>
        <v>6.096160553021002E-3</v>
      </c>
      <c r="L17" s="26">
        <f>(654276/D17)*100</f>
        <v>92.757477720659736</v>
      </c>
      <c r="M17" s="26">
        <f t="shared" si="3"/>
        <v>7.2425222793402639</v>
      </c>
      <c r="N17" s="26">
        <v>9.3800000000000008</v>
      </c>
      <c r="O17" s="26">
        <v>9.31</v>
      </c>
      <c r="P17" s="26">
        <v>2.62</v>
      </c>
    </row>
    <row r="18" spans="1:16" x14ac:dyDescent="0.3">
      <c r="A18" s="17">
        <v>14</v>
      </c>
      <c r="B18" s="23" t="s">
        <v>24</v>
      </c>
      <c r="C18" s="34">
        <v>1632</v>
      </c>
      <c r="D18" s="34">
        <v>2373399</v>
      </c>
      <c r="E18" s="34">
        <v>1460100</v>
      </c>
      <c r="F18" s="34">
        <v>1201122</v>
      </c>
      <c r="G18" s="34">
        <v>1172215</v>
      </c>
      <c r="H18" s="25">
        <v>62</v>
      </c>
      <c r="I18" s="18">
        <f t="shared" si="0"/>
        <v>50.60767279332299</v>
      </c>
      <c r="J18" s="18">
        <f t="shared" si="1"/>
        <v>49.389714919404618</v>
      </c>
      <c r="K18" s="18">
        <f t="shared" si="2"/>
        <v>2.6122872723886715E-3</v>
      </c>
      <c r="L18" s="26">
        <f>(1933177/D18)*100</f>
        <v>81.451833425395392</v>
      </c>
      <c r="M18" s="26">
        <f t="shared" si="3"/>
        <v>18.548166574604608</v>
      </c>
      <c r="N18" s="26">
        <v>7.62</v>
      </c>
      <c r="O18" s="26">
        <v>7.36</v>
      </c>
      <c r="P18" s="26">
        <v>2.59</v>
      </c>
    </row>
    <row r="19" spans="1:16" x14ac:dyDescent="0.3">
      <c r="A19" s="17">
        <v>15</v>
      </c>
      <c r="B19" s="23" t="s">
        <v>227</v>
      </c>
      <c r="C19" s="34">
        <v>1543</v>
      </c>
      <c r="D19" s="34">
        <v>1625477</v>
      </c>
      <c r="E19" s="34">
        <v>1026804</v>
      </c>
      <c r="F19" s="34">
        <v>815828</v>
      </c>
      <c r="G19" s="34">
        <v>809550</v>
      </c>
      <c r="H19" s="25">
        <v>99</v>
      </c>
      <c r="I19" s="18">
        <f t="shared" si="0"/>
        <v>50.190067284864689</v>
      </c>
      <c r="J19" s="18">
        <f t="shared" si="1"/>
        <v>49.80384219524484</v>
      </c>
      <c r="K19" s="18">
        <f t="shared" si="2"/>
        <v>6.0905198904690743E-3</v>
      </c>
      <c r="L19" s="26">
        <f>(1349513/D19)*100</f>
        <v>83.022583524713056</v>
      </c>
      <c r="M19" s="26">
        <f t="shared" si="3"/>
        <v>16.977416475286944</v>
      </c>
      <c r="N19" s="26">
        <v>7.58</v>
      </c>
      <c r="O19" s="26">
        <v>7.43</v>
      </c>
      <c r="P19" s="26">
        <v>2.44</v>
      </c>
    </row>
    <row r="20" spans="1:16" x14ac:dyDescent="0.3">
      <c r="A20" s="17">
        <v>16</v>
      </c>
      <c r="B20" s="23" t="s">
        <v>226</v>
      </c>
      <c r="C20" s="25">
        <v>996</v>
      </c>
      <c r="D20" s="34">
        <v>1610960</v>
      </c>
      <c r="E20" s="34">
        <v>1022364</v>
      </c>
      <c r="F20" s="34">
        <v>817651</v>
      </c>
      <c r="G20" s="34">
        <v>793298</v>
      </c>
      <c r="H20" s="25">
        <v>11</v>
      </c>
      <c r="I20" s="18">
        <f t="shared" si="0"/>
        <v>50.755512241148139</v>
      </c>
      <c r="J20" s="18">
        <f t="shared" si="1"/>
        <v>49.243804936187118</v>
      </c>
      <c r="K20" s="18">
        <f t="shared" si="2"/>
        <v>6.8282266474648662E-4</v>
      </c>
      <c r="L20" s="26">
        <f>(1340756/D20)*100</f>
        <v>83.227144063167302</v>
      </c>
      <c r="M20" s="26">
        <f t="shared" si="3"/>
        <v>16.772855936832698</v>
      </c>
      <c r="N20" s="26">
        <v>7.33</v>
      </c>
      <c r="O20" s="26">
        <v>7.15</v>
      </c>
      <c r="P20" s="26">
        <v>2.42</v>
      </c>
    </row>
    <row r="21" spans="1:16" x14ac:dyDescent="0.3">
      <c r="A21" s="17">
        <v>17</v>
      </c>
      <c r="B21" s="23" t="s">
        <v>225</v>
      </c>
      <c r="C21" s="34">
        <v>1748</v>
      </c>
      <c r="D21" s="34">
        <v>1520995</v>
      </c>
      <c r="E21" s="34">
        <v>874373</v>
      </c>
      <c r="F21" s="34">
        <v>783035</v>
      </c>
      <c r="G21" s="34">
        <v>737834</v>
      </c>
      <c r="H21" s="25">
        <v>126</v>
      </c>
      <c r="I21" s="18">
        <f t="shared" si="0"/>
        <v>51.481760295070004</v>
      </c>
      <c r="J21" s="18">
        <f t="shared" si="1"/>
        <v>48.509955654029106</v>
      </c>
      <c r="K21" s="18">
        <f t="shared" si="2"/>
        <v>8.2840509008905352E-3</v>
      </c>
      <c r="L21" s="26">
        <f>(1181460/D21)*100</f>
        <v>77.676783947350259</v>
      </c>
      <c r="M21" s="26">
        <f t="shared" si="3"/>
        <v>22.323216052649741</v>
      </c>
      <c r="N21" s="26">
        <v>7.71</v>
      </c>
      <c r="O21" s="26">
        <v>6.91</v>
      </c>
      <c r="P21" s="26">
        <v>2.95</v>
      </c>
    </row>
    <row r="22" spans="1:16" x14ac:dyDescent="0.3">
      <c r="A22" s="17">
        <v>18</v>
      </c>
      <c r="B22" s="23" t="s">
        <v>28</v>
      </c>
      <c r="C22" s="34">
        <v>1257</v>
      </c>
      <c r="D22" s="34">
        <v>4267198</v>
      </c>
      <c r="E22" s="34">
        <v>2026851</v>
      </c>
      <c r="F22" s="34">
        <v>2198005</v>
      </c>
      <c r="G22" s="34">
        <v>2068568</v>
      </c>
      <c r="H22" s="25">
        <v>625</v>
      </c>
      <c r="I22" s="18">
        <f t="shared" si="0"/>
        <v>51.509327666539029</v>
      </c>
      <c r="J22" s="18">
        <f t="shared" si="1"/>
        <v>48.476025719922063</v>
      </c>
      <c r="K22" s="18">
        <f t="shared" si="2"/>
        <v>1.4646613538907732E-2</v>
      </c>
      <c r="L22" s="26">
        <f>(2297375/D22)*100</f>
        <v>53.83802204631705</v>
      </c>
      <c r="M22" s="26">
        <f t="shared" si="3"/>
        <v>46.16197795368295</v>
      </c>
      <c r="N22" s="26">
        <v>8.74</v>
      </c>
      <c r="O22" s="26">
        <v>7.97</v>
      </c>
      <c r="P22" s="26">
        <v>3.99</v>
      </c>
    </row>
    <row r="23" spans="1:16" x14ac:dyDescent="0.3">
      <c r="A23" s="17">
        <v>19</v>
      </c>
      <c r="B23" s="23" t="s">
        <v>224</v>
      </c>
      <c r="C23" s="34">
        <v>1865</v>
      </c>
      <c r="D23" s="34">
        <v>895460</v>
      </c>
      <c r="E23" s="34">
        <v>506048</v>
      </c>
      <c r="F23" s="34">
        <v>445872</v>
      </c>
      <c r="G23" s="34">
        <v>449555</v>
      </c>
      <c r="H23" s="25">
        <v>33</v>
      </c>
      <c r="I23" s="18">
        <f t="shared" si="0"/>
        <v>49.792508878118511</v>
      </c>
      <c r="J23" s="18">
        <f t="shared" si="1"/>
        <v>50.203805865141938</v>
      </c>
      <c r="K23" s="18">
        <f t="shared" si="2"/>
        <v>3.6852567395528556E-3</v>
      </c>
      <c r="L23" s="26">
        <f>(895460/D23)*100</f>
        <v>100</v>
      </c>
      <c r="M23" s="26">
        <f t="shared" si="3"/>
        <v>0</v>
      </c>
      <c r="N23" s="26">
        <v>9.36</v>
      </c>
      <c r="O23" s="17" t="s">
        <v>172</v>
      </c>
      <c r="P23" s="26">
        <v>3.04</v>
      </c>
    </row>
    <row r="24" spans="1:16" x14ac:dyDescent="0.3">
      <c r="A24" s="17">
        <v>20</v>
      </c>
      <c r="B24" s="23" t="s">
        <v>12</v>
      </c>
      <c r="C24" s="34">
        <v>14850</v>
      </c>
      <c r="D24" s="34">
        <v>447625</v>
      </c>
      <c r="E24" s="34">
        <v>318689</v>
      </c>
      <c r="F24" s="34">
        <v>225669</v>
      </c>
      <c r="G24" s="34">
        <v>221934</v>
      </c>
      <c r="H24" s="25">
        <v>22</v>
      </c>
      <c r="I24" s="18">
        <f t="shared" si="0"/>
        <v>50.414744484780783</v>
      </c>
      <c r="J24" s="18">
        <f t="shared" si="1"/>
        <v>49.580340686958948</v>
      </c>
      <c r="K24" s="18">
        <f t="shared" si="2"/>
        <v>4.9148282602624969E-3</v>
      </c>
      <c r="L24" s="26">
        <f>(397845/D24)*100</f>
        <v>88.879084054733312</v>
      </c>
      <c r="M24" s="26">
        <f t="shared" si="3"/>
        <v>11.120915945266688</v>
      </c>
      <c r="N24" s="26">
        <v>7.26</v>
      </c>
      <c r="O24" s="26">
        <v>6.95</v>
      </c>
      <c r="P24" s="26">
        <v>1.8</v>
      </c>
    </row>
    <row r="25" spans="1:16" x14ac:dyDescent="0.3">
      <c r="A25" s="17">
        <v>21</v>
      </c>
      <c r="B25" s="23" t="s">
        <v>29</v>
      </c>
      <c r="C25" s="34">
        <v>1586</v>
      </c>
      <c r="D25" s="34">
        <v>759609</v>
      </c>
      <c r="E25" s="34">
        <v>434563</v>
      </c>
      <c r="F25" s="34">
        <v>386082</v>
      </c>
      <c r="G25" s="34">
        <v>373508</v>
      </c>
      <c r="H25" s="25">
        <v>19</v>
      </c>
      <c r="I25" s="18">
        <f t="shared" si="0"/>
        <v>50.826412009336387</v>
      </c>
      <c r="J25" s="18">
        <f t="shared" si="1"/>
        <v>49.171086703817359</v>
      </c>
      <c r="K25" s="18">
        <f t="shared" si="2"/>
        <v>2.5012868462590625E-3</v>
      </c>
      <c r="L25" s="26">
        <f>(759609/D25)*100</f>
        <v>100</v>
      </c>
      <c r="M25" s="26">
        <f t="shared" si="3"/>
        <v>0</v>
      </c>
      <c r="N25" s="26">
        <v>8.44</v>
      </c>
      <c r="O25" s="17" t="s">
        <v>172</v>
      </c>
      <c r="P25" s="26">
        <v>2.98</v>
      </c>
    </row>
    <row r="26" spans="1:16" x14ac:dyDescent="0.3">
      <c r="A26" s="17">
        <v>22</v>
      </c>
      <c r="B26" s="23" t="s">
        <v>31</v>
      </c>
      <c r="C26" s="34">
        <v>5337</v>
      </c>
      <c r="D26" s="34">
        <v>2308624</v>
      </c>
      <c r="E26" s="34">
        <v>1257602</v>
      </c>
      <c r="F26" s="34">
        <v>1171947</v>
      </c>
      <c r="G26" s="34">
        <v>1136544</v>
      </c>
      <c r="H26" s="25">
        <v>133</v>
      </c>
      <c r="I26" s="18">
        <f t="shared" si="0"/>
        <v>50.763874931560963</v>
      </c>
      <c r="J26" s="18">
        <f t="shared" si="1"/>
        <v>49.230364061016438</v>
      </c>
      <c r="K26" s="18">
        <f t="shared" si="2"/>
        <v>5.7610074226032478E-3</v>
      </c>
      <c r="L26" s="26">
        <f>(1612803/D26)*100</f>
        <v>69.859925219524698</v>
      </c>
      <c r="M26" s="26">
        <f t="shared" si="3"/>
        <v>30.140074780475302</v>
      </c>
      <c r="N26" s="26">
        <v>8.49</v>
      </c>
      <c r="O26" s="26">
        <v>8.25</v>
      </c>
      <c r="P26" s="26">
        <v>3.24</v>
      </c>
    </row>
    <row r="27" spans="1:16" x14ac:dyDescent="0.3">
      <c r="A27" s="17">
        <v>23</v>
      </c>
      <c r="B27" s="23" t="s">
        <v>223</v>
      </c>
      <c r="C27" s="34">
        <v>1583</v>
      </c>
      <c r="D27" s="34">
        <v>1436082</v>
      </c>
      <c r="E27" s="34">
        <v>779056</v>
      </c>
      <c r="F27" s="34">
        <v>709829</v>
      </c>
      <c r="G27" s="34">
        <v>726203</v>
      </c>
      <c r="H27" s="25">
        <v>50</v>
      </c>
      <c r="I27" s="18">
        <f t="shared" si="0"/>
        <v>49.428166358188456</v>
      </c>
      <c r="J27" s="18">
        <f t="shared" si="1"/>
        <v>50.568351946476596</v>
      </c>
      <c r="K27" s="18">
        <f t="shared" si="2"/>
        <v>3.4816953349460548E-3</v>
      </c>
      <c r="L27" s="26">
        <f>(1395768/D27)*100</f>
        <v>97.192778685339704</v>
      </c>
      <c r="M27" s="26">
        <f t="shared" si="3"/>
        <v>2.8072213146602962</v>
      </c>
      <c r="N27" s="26">
        <v>9.19</v>
      </c>
      <c r="O27" s="26">
        <v>8.5299999999999994</v>
      </c>
      <c r="P27" s="26">
        <v>3.27</v>
      </c>
    </row>
    <row r="28" spans="1:16" x14ac:dyDescent="0.3">
      <c r="A28" s="17">
        <v>24</v>
      </c>
      <c r="B28" s="23" t="s">
        <v>34</v>
      </c>
      <c r="C28" s="34">
        <v>3699</v>
      </c>
      <c r="D28" s="34">
        <v>947401</v>
      </c>
      <c r="E28" s="34">
        <v>514451</v>
      </c>
      <c r="F28" s="34">
        <v>466594</v>
      </c>
      <c r="G28" s="34">
        <v>480766</v>
      </c>
      <c r="H28" s="25">
        <v>41</v>
      </c>
      <c r="I28" s="18">
        <f t="shared" si="0"/>
        <v>49.249895239713702</v>
      </c>
      <c r="J28" s="18">
        <f t="shared" si="1"/>
        <v>50.745777131330868</v>
      </c>
      <c r="K28" s="18">
        <f t="shared" si="2"/>
        <v>4.3276289554264775E-3</v>
      </c>
      <c r="L28" s="26">
        <f>(903301/D28)*100</f>
        <v>95.345160074772977</v>
      </c>
      <c r="M28" s="26">
        <f t="shared" si="3"/>
        <v>4.6548399252270229</v>
      </c>
      <c r="N28" s="26">
        <v>7.9</v>
      </c>
      <c r="O28" s="26">
        <v>7.23</v>
      </c>
      <c r="P28" s="26">
        <v>3.26</v>
      </c>
    </row>
    <row r="29" spans="1:16" x14ac:dyDescent="0.3">
      <c r="A29" s="17">
        <v>25</v>
      </c>
      <c r="B29" s="23" t="s">
        <v>22</v>
      </c>
      <c r="C29" s="25">
        <v>952</v>
      </c>
      <c r="D29" s="34">
        <v>717806</v>
      </c>
      <c r="E29" s="34">
        <v>452291</v>
      </c>
      <c r="F29" s="34">
        <v>360440</v>
      </c>
      <c r="G29" s="34">
        <v>357333</v>
      </c>
      <c r="H29" s="25">
        <v>33</v>
      </c>
      <c r="I29" s="18">
        <f t="shared" si="0"/>
        <v>50.214124707790134</v>
      </c>
      <c r="J29" s="18">
        <f t="shared" si="1"/>
        <v>49.781277949752436</v>
      </c>
      <c r="K29" s="18">
        <f t="shared" si="2"/>
        <v>4.5973424574327878E-3</v>
      </c>
      <c r="L29" s="26">
        <f>(650120/D29)*100</f>
        <v>90.570432679581941</v>
      </c>
      <c r="M29" s="26">
        <f t="shared" si="3"/>
        <v>9.4295673204180588</v>
      </c>
      <c r="N29" s="26">
        <v>7.84</v>
      </c>
      <c r="O29" s="26">
        <v>7.93</v>
      </c>
      <c r="P29" s="26">
        <v>2.46</v>
      </c>
    </row>
    <row r="35" spans="3:14" x14ac:dyDescent="0.3">
      <c r="C35" s="30"/>
      <c r="D35" s="30"/>
      <c r="E35" s="30"/>
      <c r="F35" s="30"/>
      <c r="G35" s="623"/>
      <c r="H35" s="624"/>
      <c r="I35" s="5"/>
      <c r="J35" s="5"/>
      <c r="K35" s="5"/>
      <c r="L35" s="5"/>
      <c r="M35" s="30"/>
      <c r="N35" s="5"/>
    </row>
    <row r="36" spans="3:14" x14ac:dyDescent="0.3">
      <c r="D36" s="30"/>
      <c r="E36" s="30"/>
      <c r="F36" s="30"/>
      <c r="G36" s="623"/>
      <c r="H36" s="624"/>
      <c r="I36" s="5"/>
      <c r="L36" s="5"/>
      <c r="M36" s="30"/>
      <c r="N36" s="5"/>
    </row>
    <row r="37" spans="3:14" x14ac:dyDescent="0.3">
      <c r="D37" s="30"/>
      <c r="E37" s="30"/>
      <c r="F37" s="30"/>
      <c r="G37" s="625"/>
      <c r="H37" s="624"/>
      <c r="I37" s="5"/>
      <c r="L37" s="5"/>
      <c r="M37" s="30"/>
      <c r="N37" s="5"/>
    </row>
    <row r="38" spans="3:14" x14ac:dyDescent="0.3">
      <c r="C38" s="30"/>
      <c r="D38" s="30"/>
      <c r="E38" s="30"/>
      <c r="F38" s="30"/>
      <c r="G38" s="24"/>
      <c r="I38" s="5"/>
      <c r="J38" s="5"/>
      <c r="K38" s="5"/>
      <c r="L38" s="5"/>
      <c r="M38" s="30"/>
      <c r="N38" s="5"/>
    </row>
    <row r="39" spans="3:14" x14ac:dyDescent="0.3">
      <c r="D39" s="30"/>
      <c r="E39" s="30"/>
      <c r="F39" s="30"/>
      <c r="G39" s="24"/>
      <c r="I39" s="5"/>
      <c r="M39" s="30"/>
      <c r="N39" s="5"/>
    </row>
    <row r="40" spans="3:14" x14ac:dyDescent="0.3">
      <c r="D40" s="30"/>
      <c r="E40" s="30"/>
      <c r="F40" s="30"/>
      <c r="G40" s="24"/>
      <c r="I40" s="5"/>
      <c r="M40" s="30"/>
      <c r="N40" s="5"/>
    </row>
    <row r="41" spans="3:14" x14ac:dyDescent="0.3">
      <c r="C41" s="30"/>
      <c r="D41" s="30"/>
      <c r="E41" s="30"/>
      <c r="F41" s="30"/>
      <c r="G41" s="24"/>
      <c r="I41" s="5"/>
      <c r="J41" s="5"/>
      <c r="K41" s="5"/>
      <c r="L41" s="5"/>
      <c r="M41" s="30"/>
      <c r="N41" s="5"/>
    </row>
    <row r="42" spans="3:14" x14ac:dyDescent="0.3">
      <c r="D42" s="30"/>
      <c r="E42" s="30"/>
      <c r="F42" s="30"/>
      <c r="G42" s="24"/>
      <c r="I42" s="5"/>
      <c r="M42" s="30"/>
      <c r="N42" s="5"/>
    </row>
    <row r="43" spans="3:14" x14ac:dyDescent="0.3">
      <c r="D43" s="30"/>
      <c r="E43" s="30"/>
      <c r="F43" s="30"/>
      <c r="I43" s="5"/>
      <c r="M43" s="30"/>
      <c r="N43" s="5"/>
    </row>
    <row r="44" spans="3:14" x14ac:dyDescent="0.3">
      <c r="C44" s="30"/>
      <c r="D44" s="30"/>
      <c r="E44" s="30"/>
      <c r="F44" s="30"/>
      <c r="G44" s="24"/>
      <c r="I44" s="5"/>
      <c r="J44" s="5"/>
      <c r="K44" s="5"/>
      <c r="L44" s="5"/>
      <c r="M44" s="30"/>
      <c r="N44" s="5"/>
    </row>
    <row r="45" spans="3:14" x14ac:dyDescent="0.3">
      <c r="D45" s="30"/>
      <c r="E45" s="30"/>
      <c r="F45" s="30"/>
      <c r="G45" s="24"/>
      <c r="I45" s="5"/>
      <c r="M45" s="30"/>
      <c r="N45" s="5"/>
    </row>
    <row r="46" spans="3:14" x14ac:dyDescent="0.3">
      <c r="D46" s="30"/>
      <c r="E46" s="30"/>
      <c r="F46" s="30"/>
      <c r="G46" s="24"/>
      <c r="I46" s="5"/>
      <c r="M46" s="30"/>
      <c r="N46" s="5"/>
    </row>
    <row r="47" spans="3:14" x14ac:dyDescent="0.3">
      <c r="C47" s="30"/>
      <c r="D47" s="30"/>
      <c r="E47" s="30"/>
      <c r="F47" s="30"/>
      <c r="G47" s="24"/>
      <c r="I47" s="5"/>
      <c r="J47" s="5"/>
      <c r="K47" s="5"/>
      <c r="L47" s="5"/>
      <c r="M47" s="30"/>
      <c r="N47" s="5"/>
    </row>
    <row r="48" spans="3:14" x14ac:dyDescent="0.3">
      <c r="D48" s="30"/>
      <c r="E48" s="30"/>
      <c r="F48" s="30"/>
      <c r="G48" s="24"/>
      <c r="I48" s="5"/>
      <c r="M48" s="30"/>
      <c r="N48" s="5"/>
    </row>
    <row r="49" spans="3:14" x14ac:dyDescent="0.3">
      <c r="D49" s="30"/>
      <c r="E49" s="30"/>
      <c r="F49" s="30"/>
      <c r="G49" s="24"/>
      <c r="I49" s="5"/>
      <c r="M49" s="30"/>
      <c r="N49" s="5"/>
    </row>
    <row r="50" spans="3:14" x14ac:dyDescent="0.3">
      <c r="C50" s="30"/>
      <c r="D50" s="30"/>
      <c r="E50" s="30"/>
      <c r="F50" s="30"/>
      <c r="G50" s="24"/>
      <c r="I50" s="5"/>
      <c r="J50" s="5"/>
      <c r="K50" s="5"/>
      <c r="L50" s="5"/>
      <c r="M50" s="30"/>
      <c r="N50" s="5"/>
    </row>
    <row r="51" spans="3:14" x14ac:dyDescent="0.3">
      <c r="D51" s="30"/>
      <c r="E51" s="30"/>
      <c r="F51" s="30"/>
      <c r="G51" s="24"/>
      <c r="I51" s="5"/>
      <c r="M51" s="30"/>
      <c r="N51" s="5"/>
    </row>
    <row r="52" spans="3:14" x14ac:dyDescent="0.3">
      <c r="D52" s="30"/>
      <c r="E52" s="30"/>
      <c r="F52" s="30"/>
      <c r="G52" s="24"/>
      <c r="I52" s="5"/>
      <c r="M52" s="30"/>
      <c r="N52" s="5"/>
    </row>
    <row r="53" spans="3:14" x14ac:dyDescent="0.3">
      <c r="C53" s="30"/>
      <c r="D53" s="30"/>
      <c r="E53" s="30"/>
      <c r="F53" s="30"/>
      <c r="G53" s="24"/>
      <c r="I53" s="5"/>
      <c r="J53" s="5"/>
      <c r="L53" s="5"/>
      <c r="M53" s="30"/>
      <c r="N53" s="5"/>
    </row>
    <row r="54" spans="3:14" x14ac:dyDescent="0.3">
      <c r="D54" s="30"/>
      <c r="E54" s="30"/>
      <c r="F54" s="30"/>
      <c r="G54" s="24"/>
      <c r="I54" s="5"/>
      <c r="M54" s="30"/>
      <c r="N54" s="5"/>
    </row>
    <row r="56" spans="3:14" x14ac:dyDescent="0.3">
      <c r="C56" s="30"/>
      <c r="D56" s="30"/>
      <c r="E56" s="30"/>
      <c r="F56" s="30"/>
      <c r="G56" s="24"/>
      <c r="I56" s="5"/>
      <c r="J56" s="5"/>
      <c r="K56" s="5"/>
      <c r="L56" s="5"/>
      <c r="M56" s="30"/>
      <c r="N56" s="5"/>
    </row>
    <row r="57" spans="3:14" x14ac:dyDescent="0.3">
      <c r="D57" s="30"/>
      <c r="E57" s="30"/>
      <c r="F57" s="30"/>
      <c r="G57" s="24"/>
      <c r="I57" s="5"/>
      <c r="M57" s="30"/>
      <c r="N57" s="5"/>
    </row>
    <row r="58" spans="3:14" x14ac:dyDescent="0.3">
      <c r="D58" s="30"/>
      <c r="E58" s="30"/>
      <c r="F58" s="30"/>
      <c r="G58" s="24"/>
      <c r="I58" s="5"/>
      <c r="M58" s="30"/>
      <c r="N58" s="5"/>
    </row>
    <row r="59" spans="3:14" x14ac:dyDescent="0.3">
      <c r="C59" s="30"/>
      <c r="D59" s="30"/>
      <c r="E59" s="30"/>
      <c r="F59" s="30"/>
      <c r="G59" s="24"/>
      <c r="I59" s="5"/>
      <c r="J59" s="5"/>
      <c r="K59" s="5"/>
      <c r="L59" s="5"/>
      <c r="M59" s="30"/>
      <c r="N59" s="5"/>
    </row>
    <row r="60" spans="3:14" x14ac:dyDescent="0.3">
      <c r="D60" s="30"/>
      <c r="E60" s="30"/>
      <c r="F60" s="30"/>
      <c r="G60" s="24"/>
      <c r="I60" s="5"/>
      <c r="M60" s="30"/>
      <c r="N60" s="5"/>
    </row>
    <row r="61" spans="3:14" x14ac:dyDescent="0.3">
      <c r="D61" s="30"/>
      <c r="E61" s="30"/>
      <c r="F61" s="30"/>
      <c r="G61" s="24"/>
      <c r="I61" s="5"/>
      <c r="M61" s="30"/>
      <c r="N61" s="5"/>
    </row>
    <row r="62" spans="3:14" x14ac:dyDescent="0.3">
      <c r="C62" s="24"/>
      <c r="D62" s="30"/>
      <c r="E62" s="30"/>
      <c r="F62" s="30"/>
      <c r="G62" s="24"/>
      <c r="I62" s="5"/>
      <c r="J62" s="5"/>
      <c r="L62" s="5"/>
      <c r="M62" s="30"/>
      <c r="N62" s="5"/>
    </row>
    <row r="63" spans="3:14" x14ac:dyDescent="0.3">
      <c r="D63" s="30"/>
      <c r="E63" s="30"/>
      <c r="F63" s="30"/>
      <c r="G63" s="24"/>
      <c r="I63" s="5"/>
      <c r="M63" s="30"/>
      <c r="N63" s="5"/>
    </row>
    <row r="65" spans="3:14" x14ac:dyDescent="0.3">
      <c r="C65" s="24"/>
      <c r="D65" s="24"/>
      <c r="E65" s="24"/>
      <c r="F65" s="24"/>
      <c r="G65" s="24"/>
      <c r="I65" s="5"/>
      <c r="J65" s="5"/>
      <c r="L65" s="5"/>
      <c r="M65" s="24"/>
      <c r="N65" s="5"/>
    </row>
    <row r="66" spans="3:14" x14ac:dyDescent="0.3">
      <c r="C66" s="24"/>
      <c r="D66" s="24"/>
      <c r="E66" s="24"/>
      <c r="F66" s="24"/>
      <c r="G66" s="24"/>
      <c r="I66" s="5"/>
      <c r="M66" s="24"/>
      <c r="N66" s="5"/>
    </row>
    <row r="68" spans="3:14" x14ac:dyDescent="0.3">
      <c r="C68" s="30"/>
      <c r="D68" s="30"/>
      <c r="E68" s="30"/>
      <c r="F68" s="30"/>
      <c r="G68" s="24"/>
      <c r="I68" s="5"/>
      <c r="J68" s="5"/>
      <c r="K68" s="5"/>
      <c r="L68" s="5"/>
      <c r="M68" s="30"/>
      <c r="N68" s="5"/>
    </row>
    <row r="69" spans="3:14" x14ac:dyDescent="0.3">
      <c r="D69" s="30"/>
      <c r="E69" s="30"/>
      <c r="F69" s="30"/>
      <c r="G69" s="24"/>
      <c r="I69" s="5"/>
      <c r="M69" s="30"/>
      <c r="N69" s="5"/>
    </row>
    <row r="70" spans="3:14" x14ac:dyDescent="0.3">
      <c r="D70" s="30"/>
      <c r="E70" s="30"/>
      <c r="F70" s="30"/>
      <c r="G70" s="24"/>
      <c r="I70" s="5"/>
      <c r="M70" s="30"/>
      <c r="N70" s="5"/>
    </row>
    <row r="71" spans="3:14" x14ac:dyDescent="0.3">
      <c r="C71" s="30"/>
      <c r="D71" s="30"/>
      <c r="E71" s="30"/>
      <c r="F71" s="30"/>
      <c r="G71" s="24"/>
      <c r="I71" s="5"/>
      <c r="J71" s="5"/>
      <c r="K71" s="5"/>
      <c r="L71" s="5"/>
      <c r="M71" s="30"/>
      <c r="N71" s="5"/>
    </row>
    <row r="72" spans="3:14" x14ac:dyDescent="0.3">
      <c r="D72" s="30"/>
      <c r="E72" s="30"/>
      <c r="F72" s="30"/>
      <c r="G72" s="24"/>
      <c r="I72" s="5"/>
      <c r="M72" s="30"/>
      <c r="N72" s="5"/>
    </row>
    <row r="73" spans="3:14" x14ac:dyDescent="0.3">
      <c r="D73" s="30"/>
      <c r="E73" s="30"/>
      <c r="F73" s="30"/>
      <c r="G73" s="24"/>
      <c r="I73" s="5"/>
      <c r="M73" s="30"/>
      <c r="N73" s="5"/>
    </row>
    <row r="74" spans="3:14" x14ac:dyDescent="0.3">
      <c r="C74" s="30"/>
      <c r="D74" s="30"/>
      <c r="E74" s="30"/>
      <c r="F74" s="30"/>
      <c r="G74" s="24"/>
      <c r="I74" s="5"/>
      <c r="J74" s="5"/>
      <c r="K74" s="5"/>
      <c r="L74" s="5"/>
      <c r="M74" s="30"/>
      <c r="N74" s="5"/>
    </row>
    <row r="75" spans="3:14" x14ac:dyDescent="0.3">
      <c r="D75" s="30"/>
      <c r="E75" s="30"/>
      <c r="F75" s="30"/>
      <c r="G75" s="24"/>
      <c r="I75" s="5"/>
      <c r="M75" s="30"/>
      <c r="N75" s="5"/>
    </row>
    <row r="76" spans="3:14" x14ac:dyDescent="0.3">
      <c r="D76" s="30"/>
      <c r="E76" s="30"/>
      <c r="F76" s="30"/>
      <c r="G76" s="24"/>
      <c r="I76" s="5"/>
      <c r="M76" s="30"/>
      <c r="N76" s="5"/>
    </row>
    <row r="77" spans="3:14" x14ac:dyDescent="0.3">
      <c r="C77" s="30"/>
      <c r="D77" s="30"/>
      <c r="E77" s="30"/>
      <c r="F77" s="30"/>
      <c r="G77" s="24"/>
      <c r="I77" s="5"/>
      <c r="J77" s="5"/>
      <c r="K77" s="5"/>
      <c r="L77" s="5"/>
      <c r="M77" s="30"/>
      <c r="N77" s="5"/>
    </row>
    <row r="78" spans="3:14" x14ac:dyDescent="0.3">
      <c r="D78" s="30"/>
      <c r="E78" s="30"/>
      <c r="F78" s="30"/>
      <c r="G78" s="24"/>
      <c r="I78" s="5"/>
      <c r="M78" s="30"/>
      <c r="N78" s="5"/>
    </row>
    <row r="79" spans="3:14" x14ac:dyDescent="0.3">
      <c r="D79" s="30"/>
      <c r="E79" s="30"/>
      <c r="F79" s="30"/>
      <c r="G79" s="24"/>
      <c r="I79" s="5"/>
      <c r="M79" s="30"/>
      <c r="N79" s="5"/>
    </row>
    <row r="80" spans="3:14" x14ac:dyDescent="0.3">
      <c r="C80" s="30"/>
      <c r="D80" s="30"/>
      <c r="E80" s="30"/>
      <c r="F80" s="30"/>
      <c r="G80" s="24"/>
      <c r="I80" s="5"/>
      <c r="J80" s="5"/>
      <c r="K80" s="5"/>
      <c r="L80" s="5"/>
      <c r="M80" s="30"/>
      <c r="N80" s="5"/>
    </row>
    <row r="81" spans="3:14" x14ac:dyDescent="0.3">
      <c r="D81" s="30"/>
      <c r="E81" s="30"/>
      <c r="F81" s="30"/>
      <c r="G81" s="24"/>
      <c r="I81" s="5"/>
      <c r="M81" s="30"/>
      <c r="N81" s="5"/>
    </row>
    <row r="82" spans="3:14" x14ac:dyDescent="0.3">
      <c r="D82" s="30"/>
      <c r="E82" s="30"/>
      <c r="F82" s="30"/>
      <c r="G82" s="24"/>
      <c r="I82" s="5"/>
      <c r="M82" s="30"/>
      <c r="N82" s="5"/>
    </row>
    <row r="83" spans="3:14" x14ac:dyDescent="0.3">
      <c r="C83" s="24"/>
      <c r="D83" s="30"/>
      <c r="E83" s="30"/>
      <c r="F83" s="30"/>
      <c r="G83" s="24"/>
      <c r="I83" s="5"/>
      <c r="J83" s="5"/>
      <c r="K83" s="5"/>
      <c r="L83" s="5"/>
      <c r="M83" s="30"/>
      <c r="N83" s="5"/>
    </row>
    <row r="84" spans="3:14" x14ac:dyDescent="0.3">
      <c r="D84" s="30"/>
      <c r="E84" s="30"/>
      <c r="F84" s="30"/>
      <c r="G84" s="24"/>
      <c r="I84" s="5"/>
      <c r="M84" s="30"/>
      <c r="N84" s="5"/>
    </row>
    <row r="85" spans="3:14" x14ac:dyDescent="0.3">
      <c r="D85" s="30"/>
      <c r="E85" s="30"/>
      <c r="F85" s="30"/>
      <c r="G85" s="24"/>
      <c r="I85" s="5"/>
      <c r="M85" s="30"/>
      <c r="N85" s="5"/>
    </row>
    <row r="86" spans="3:14" x14ac:dyDescent="0.3">
      <c r="C86" s="30"/>
      <c r="D86" s="30"/>
      <c r="E86" s="30"/>
      <c r="F86" s="30"/>
      <c r="G86" s="24"/>
      <c r="I86" s="5"/>
      <c r="J86" s="5"/>
      <c r="K86" s="5"/>
      <c r="L86" s="5"/>
      <c r="M86" s="30"/>
      <c r="N86" s="5"/>
    </row>
    <row r="87" spans="3:14" x14ac:dyDescent="0.3">
      <c r="D87" s="30"/>
      <c r="E87" s="30"/>
      <c r="F87" s="30"/>
      <c r="G87" s="24"/>
      <c r="I87" s="5"/>
      <c r="M87" s="30"/>
      <c r="N87" s="5"/>
    </row>
    <row r="88" spans="3:14" x14ac:dyDescent="0.3">
      <c r="D88" s="30"/>
      <c r="E88" s="30"/>
      <c r="F88" s="30"/>
      <c r="G88" s="24"/>
      <c r="I88" s="5"/>
      <c r="M88" s="30"/>
      <c r="N88" s="5"/>
    </row>
    <row r="89" spans="3:14" x14ac:dyDescent="0.3">
      <c r="C89" s="30"/>
      <c r="D89" s="30"/>
      <c r="E89" s="30"/>
      <c r="F89" s="30"/>
      <c r="G89" s="24"/>
      <c r="I89" s="5"/>
      <c r="J89" s="5"/>
      <c r="K89" s="5"/>
      <c r="L89" s="5"/>
      <c r="M89" s="30"/>
      <c r="N89" s="5"/>
    </row>
    <row r="90" spans="3:14" x14ac:dyDescent="0.3">
      <c r="D90" s="30"/>
      <c r="E90" s="30"/>
      <c r="F90" s="30"/>
      <c r="G90" s="24"/>
      <c r="I90" s="5"/>
      <c r="M90" s="30"/>
      <c r="N90" s="5"/>
    </row>
    <row r="91" spans="3:14" x14ac:dyDescent="0.3">
      <c r="D91" s="30"/>
      <c r="E91" s="30"/>
      <c r="F91" s="30"/>
      <c r="G91" s="24"/>
      <c r="I91" s="5"/>
      <c r="M91" s="30"/>
      <c r="N91" s="5"/>
    </row>
    <row r="92" spans="3:14" x14ac:dyDescent="0.3">
      <c r="C92" s="30"/>
      <c r="D92" s="30"/>
      <c r="E92" s="30"/>
      <c r="F92" s="30"/>
      <c r="G92" s="24"/>
      <c r="I92" s="5"/>
      <c r="J92" s="5"/>
      <c r="L92" s="5"/>
      <c r="M92" s="30"/>
      <c r="N92" s="5"/>
    </row>
    <row r="93" spans="3:14" x14ac:dyDescent="0.3">
      <c r="D93" s="30"/>
      <c r="E93" s="30"/>
      <c r="F93" s="30"/>
      <c r="G93" s="24"/>
      <c r="I93" s="5"/>
      <c r="M93" s="30"/>
      <c r="N93" s="5"/>
    </row>
    <row r="95" spans="3:14" x14ac:dyDescent="0.3">
      <c r="C95" s="30"/>
      <c r="D95" s="30"/>
      <c r="E95" s="30"/>
      <c r="F95" s="30"/>
      <c r="G95" s="24"/>
      <c r="I95" s="5"/>
      <c r="J95" s="5"/>
      <c r="K95" s="5"/>
      <c r="L95" s="5"/>
      <c r="M95" s="30"/>
      <c r="N95" s="5"/>
    </row>
    <row r="96" spans="3:14" x14ac:dyDescent="0.3">
      <c r="D96" s="30"/>
      <c r="E96" s="30"/>
      <c r="F96" s="30"/>
      <c r="G96" s="24"/>
      <c r="I96" s="5"/>
      <c r="M96" s="30"/>
      <c r="N96" s="5"/>
    </row>
    <row r="97" spans="3:14" x14ac:dyDescent="0.3">
      <c r="D97" s="30"/>
      <c r="E97" s="30"/>
      <c r="F97" s="30"/>
      <c r="G97" s="24"/>
      <c r="I97" s="5"/>
      <c r="M97" s="30"/>
      <c r="N97" s="5"/>
    </row>
    <row r="98" spans="3:14" x14ac:dyDescent="0.3">
      <c r="C98" s="30"/>
      <c r="D98" s="30"/>
      <c r="E98" s="30"/>
      <c r="F98" s="30"/>
      <c r="G98" s="24"/>
      <c r="I98" s="5"/>
      <c r="J98" s="5"/>
      <c r="K98" s="5"/>
      <c r="L98" s="5"/>
      <c r="M98" s="30"/>
      <c r="N98" s="5"/>
    </row>
    <row r="99" spans="3:14" x14ac:dyDescent="0.3">
      <c r="D99" s="30"/>
      <c r="E99" s="30"/>
      <c r="F99" s="30"/>
      <c r="G99" s="24"/>
      <c r="I99" s="5"/>
      <c r="M99" s="30"/>
      <c r="N99" s="5"/>
    </row>
    <row r="101" spans="3:14" x14ac:dyDescent="0.3">
      <c r="C101" s="30"/>
      <c r="D101" s="30"/>
      <c r="E101" s="30"/>
      <c r="F101" s="30"/>
      <c r="G101" s="24"/>
      <c r="I101" s="5"/>
      <c r="J101" s="5"/>
      <c r="K101" s="5"/>
      <c r="L101" s="5"/>
      <c r="M101" s="30"/>
      <c r="N101" s="5"/>
    </row>
    <row r="102" spans="3:14" x14ac:dyDescent="0.3">
      <c r="D102" s="30"/>
      <c r="E102" s="30"/>
      <c r="F102" s="30"/>
      <c r="G102" s="24"/>
      <c r="I102" s="5"/>
      <c r="M102" s="30"/>
      <c r="N102" s="5"/>
    </row>
    <row r="103" spans="3:14" x14ac:dyDescent="0.3">
      <c r="D103" s="30"/>
      <c r="E103" s="30"/>
      <c r="F103" s="30"/>
      <c r="G103" s="24"/>
      <c r="I103" s="5"/>
      <c r="L103" s="5"/>
      <c r="M103" s="30"/>
      <c r="N103" s="5"/>
    </row>
    <row r="104" spans="3:14" x14ac:dyDescent="0.3">
      <c r="D104" s="30"/>
      <c r="E104" s="30"/>
      <c r="F104" s="30"/>
      <c r="G104" s="24"/>
      <c r="I104" s="5"/>
      <c r="L104" s="5"/>
    </row>
    <row r="105" spans="3:14" x14ac:dyDescent="0.3">
      <c r="C105" s="30"/>
      <c r="D105" s="30"/>
      <c r="E105" s="30"/>
      <c r="F105" s="30"/>
      <c r="G105" s="24"/>
      <c r="I105" s="5"/>
      <c r="J105" s="5"/>
      <c r="K105" s="5"/>
      <c r="L105" s="5"/>
      <c r="M105" s="30"/>
      <c r="N105" s="5"/>
    </row>
    <row r="106" spans="3:14" x14ac:dyDescent="0.3">
      <c r="D106" s="30"/>
      <c r="E106" s="30"/>
      <c r="F106" s="30"/>
      <c r="G106" s="24"/>
      <c r="I106" s="5"/>
      <c r="M106" s="30"/>
      <c r="N106" s="5"/>
    </row>
    <row r="107" spans="3:14" x14ac:dyDescent="0.3">
      <c r="D107" s="30"/>
      <c r="E107" s="30"/>
      <c r="F107" s="30"/>
      <c r="G107" s="24"/>
      <c r="I107" s="5"/>
      <c r="M107" s="30"/>
      <c r="N107" s="5"/>
    </row>
    <row r="108" spans="3:14" x14ac:dyDescent="0.3">
      <c r="C108" s="30"/>
      <c r="D108" s="30"/>
      <c r="E108" s="30"/>
      <c r="F108" s="30"/>
      <c r="G108" s="24"/>
      <c r="I108" s="5"/>
      <c r="J108" s="5"/>
      <c r="K108" s="5"/>
      <c r="L108" s="5"/>
      <c r="M108" s="30"/>
      <c r="N108" s="5"/>
    </row>
    <row r="109" spans="3:14" x14ac:dyDescent="0.3">
      <c r="D109" s="30"/>
      <c r="E109" s="30"/>
      <c r="F109" s="30"/>
      <c r="G109" s="24"/>
      <c r="I109" s="5"/>
      <c r="M109" s="30"/>
      <c r="N109" s="5"/>
    </row>
    <row r="110" spans="3:14" x14ac:dyDescent="0.3">
      <c r="D110" s="30"/>
      <c r="E110" s="30"/>
      <c r="F110" s="30"/>
      <c r="G110" s="24"/>
      <c r="I110" s="5"/>
      <c r="M110" s="30"/>
      <c r="N110" s="5"/>
    </row>
    <row r="111" spans="3:14" x14ac:dyDescent="0.3">
      <c r="C111" s="24"/>
      <c r="D111" s="30"/>
      <c r="E111" s="30"/>
      <c r="F111" s="30"/>
      <c r="G111" s="24"/>
      <c r="I111" s="5"/>
      <c r="J111" s="5"/>
      <c r="K111" s="5"/>
      <c r="L111" s="5"/>
      <c r="M111" s="30"/>
      <c r="N111" s="5"/>
    </row>
    <row r="112" spans="3:14" x14ac:dyDescent="0.3">
      <c r="D112" s="30"/>
      <c r="E112" s="30"/>
      <c r="F112" s="30"/>
      <c r="G112" s="24"/>
      <c r="I112" s="5"/>
      <c r="M112" s="30"/>
      <c r="N112" s="5"/>
    </row>
    <row r="113" spans="4:14" x14ac:dyDescent="0.3">
      <c r="D113" s="30"/>
      <c r="E113" s="30"/>
      <c r="F113" s="30"/>
      <c r="G113" s="24"/>
      <c r="I113" s="5"/>
      <c r="M113" s="30"/>
      <c r="N113" s="5"/>
    </row>
    <row r="117" spans="4:14" x14ac:dyDescent="0.3">
      <c r="D117" s="30"/>
    </row>
    <row r="119" spans="4:14" x14ac:dyDescent="0.3">
      <c r="I119" s="5">
        <v>2.91</v>
      </c>
    </row>
    <row r="120" spans="4:14" x14ac:dyDescent="0.3">
      <c r="I120" s="5">
        <v>3.1</v>
      </c>
    </row>
    <row r="121" spans="4:14" x14ac:dyDescent="0.3">
      <c r="I121" s="5">
        <v>3.44</v>
      </c>
    </row>
    <row r="122" spans="4:14" x14ac:dyDescent="0.3">
      <c r="I122" s="5">
        <v>2.63</v>
      </c>
    </row>
    <row r="123" spans="4:14" x14ac:dyDescent="0.3">
      <c r="I123" s="5">
        <v>2.2000000000000002</v>
      </c>
    </row>
    <row r="124" spans="4:14" x14ac:dyDescent="0.3">
      <c r="I124" s="5">
        <v>2.33</v>
      </c>
    </row>
    <row r="125" spans="4:14" x14ac:dyDescent="0.3">
      <c r="I125" s="5">
        <v>1.96</v>
      </c>
    </row>
    <row r="126" spans="4:14" x14ac:dyDescent="0.3">
      <c r="I126" s="5">
        <v>2.4700000000000002</v>
      </c>
    </row>
    <row r="127" spans="4:14" x14ac:dyDescent="0.3">
      <c r="D127" s="30"/>
      <c r="I127" s="5">
        <v>-0.1</v>
      </c>
    </row>
    <row r="128" spans="4:14" x14ac:dyDescent="0.3">
      <c r="I128" s="5">
        <v>2.7</v>
      </c>
    </row>
    <row r="129" spans="9:9" x14ac:dyDescent="0.3">
      <c r="I129" s="5">
        <v>2.66</v>
      </c>
    </row>
    <row r="130" spans="9:9" x14ac:dyDescent="0.3">
      <c r="I130" s="5">
        <v>3.03</v>
      </c>
    </row>
    <row r="131" spans="9:9" x14ac:dyDescent="0.3">
      <c r="I131" s="5">
        <v>2.62</v>
      </c>
    </row>
    <row r="132" spans="9:9" x14ac:dyDescent="0.3">
      <c r="I132" s="5">
        <v>2.59</v>
      </c>
    </row>
    <row r="133" spans="9:9" x14ac:dyDescent="0.3">
      <c r="I133" s="5">
        <v>2.44</v>
      </c>
    </row>
    <row r="134" spans="9:9" x14ac:dyDescent="0.3">
      <c r="I134" s="5">
        <v>2.42</v>
      </c>
    </row>
    <row r="135" spans="9:9" x14ac:dyDescent="0.3">
      <c r="I135" s="5">
        <v>2.95</v>
      </c>
    </row>
    <row r="136" spans="9:9" x14ac:dyDescent="0.3">
      <c r="I136" s="5">
        <v>3.99</v>
      </c>
    </row>
    <row r="137" spans="9:9" x14ac:dyDescent="0.3">
      <c r="I137" s="5">
        <v>3.04</v>
      </c>
    </row>
    <row r="138" spans="9:9" x14ac:dyDescent="0.3">
      <c r="I138" s="5">
        <v>1.8</v>
      </c>
    </row>
    <row r="139" spans="9:9" x14ac:dyDescent="0.3">
      <c r="I139" s="5">
        <v>2.98</v>
      </c>
    </row>
    <row r="140" spans="9:9" x14ac:dyDescent="0.3">
      <c r="I140" s="5">
        <v>3.24</v>
      </c>
    </row>
    <row r="141" spans="9:9" x14ac:dyDescent="0.3">
      <c r="I141" s="5">
        <v>3.27</v>
      </c>
    </row>
    <row r="142" spans="9:9" x14ac:dyDescent="0.3">
      <c r="I142" s="5">
        <v>3.26</v>
      </c>
    </row>
    <row r="143" spans="9:9" x14ac:dyDescent="0.3">
      <c r="I143" s="5">
        <v>2.46</v>
      </c>
    </row>
    <row r="144" spans="9:9" x14ac:dyDescent="0.3">
      <c r="I144" s="5"/>
    </row>
    <row r="145" spans="9:9" x14ac:dyDescent="0.3">
      <c r="I145" s="5"/>
    </row>
  </sheetData>
  <mergeCells count="8">
    <mergeCell ref="N1:O1"/>
    <mergeCell ref="G35:H35"/>
    <mergeCell ref="G36:H36"/>
    <mergeCell ref="G37:H37"/>
    <mergeCell ref="D1:E1"/>
    <mergeCell ref="F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6C47-21E6-42CF-9A0D-EC4983539C46}">
  <dimension ref="B1:G40"/>
  <sheetViews>
    <sheetView topLeftCell="A18" zoomScale="105" zoomScaleNormal="105" workbookViewId="0">
      <selection activeCell="C40" sqref="C40"/>
    </sheetView>
  </sheetViews>
  <sheetFormatPr defaultRowHeight="14.4" x14ac:dyDescent="0.3"/>
  <cols>
    <col min="1" max="1" width="5.5546875" customWidth="1"/>
    <col min="2" max="2" width="15.44140625" bestFit="1" customWidth="1"/>
    <col min="3" max="3" width="12.109375" bestFit="1" customWidth="1"/>
    <col min="4" max="4" width="10.44140625" bestFit="1" customWidth="1"/>
    <col min="5" max="5" width="19.44140625" bestFit="1" customWidth="1"/>
    <col min="7" max="7" width="9.44140625" bestFit="1" customWidth="1"/>
  </cols>
  <sheetData>
    <row r="1" spans="2:7" s="441" customFormat="1" ht="15" thickBot="1" x14ac:dyDescent="0.35">
      <c r="E1" s="2"/>
    </row>
    <row r="2" spans="2:7" ht="23.4" x14ac:dyDescent="0.3">
      <c r="B2" s="449" t="s">
        <v>495</v>
      </c>
      <c r="C2" s="560" t="s">
        <v>278</v>
      </c>
      <c r="D2" s="560"/>
      <c r="E2" s="561"/>
    </row>
    <row r="3" spans="2:7" x14ac:dyDescent="0.3">
      <c r="B3" s="450"/>
      <c r="C3" s="456" t="s">
        <v>496</v>
      </c>
      <c r="D3" s="457" t="s">
        <v>489</v>
      </c>
      <c r="E3" s="459" t="s">
        <v>497</v>
      </c>
      <c r="G3" s="445"/>
    </row>
    <row r="4" spans="2:7" ht="17.399999999999999" x14ac:dyDescent="0.3">
      <c r="B4" s="446" t="s">
        <v>490</v>
      </c>
      <c r="C4" s="451"/>
      <c r="D4" s="451"/>
      <c r="E4" s="452"/>
    </row>
    <row r="5" spans="2:7" x14ac:dyDescent="0.3">
      <c r="B5" s="447" t="s">
        <v>491</v>
      </c>
      <c r="C5" s="532">
        <v>6666.67</v>
      </c>
      <c r="D5" s="532">
        <v>38</v>
      </c>
      <c r="E5" s="452">
        <v>0.56999999999999995</v>
      </c>
    </row>
    <row r="6" spans="2:7" x14ac:dyDescent="0.3">
      <c r="B6" s="447" t="s">
        <v>492</v>
      </c>
      <c r="C6" s="532">
        <v>14629</v>
      </c>
      <c r="D6" s="43">
        <v>79</v>
      </c>
      <c r="E6" s="452">
        <v>0.54</v>
      </c>
    </row>
    <row r="7" spans="2:7" x14ac:dyDescent="0.3">
      <c r="B7" s="447" t="s">
        <v>493</v>
      </c>
      <c r="C7" s="453">
        <v>33024571.43</v>
      </c>
      <c r="D7" s="453">
        <v>231172</v>
      </c>
      <c r="E7" s="452">
        <v>0.7</v>
      </c>
    </row>
    <row r="8" spans="2:7" ht="15" thickBot="1" x14ac:dyDescent="0.35">
      <c r="B8" s="448" t="s">
        <v>494</v>
      </c>
      <c r="C8" s="454">
        <v>40188750</v>
      </c>
      <c r="D8" s="454">
        <v>482265</v>
      </c>
      <c r="E8" s="455">
        <v>1.2</v>
      </c>
    </row>
    <row r="9" spans="2:7" ht="15" thickBot="1" x14ac:dyDescent="0.35">
      <c r="B9" s="43"/>
      <c r="C9" s="43"/>
      <c r="D9" s="43"/>
      <c r="E9" s="43"/>
    </row>
    <row r="10" spans="2:7" ht="23.4" x14ac:dyDescent="0.3">
      <c r="B10" s="449" t="s">
        <v>495</v>
      </c>
      <c r="C10" s="562" t="s">
        <v>281</v>
      </c>
      <c r="D10" s="562"/>
      <c r="E10" s="563"/>
    </row>
    <row r="11" spans="2:7" x14ac:dyDescent="0.3">
      <c r="B11" s="450"/>
      <c r="C11" s="456" t="s">
        <v>496</v>
      </c>
      <c r="D11" s="457" t="s">
        <v>489</v>
      </c>
      <c r="E11" s="459" t="s">
        <v>497</v>
      </c>
    </row>
    <row r="12" spans="2:7" ht="17.399999999999999" x14ac:dyDescent="0.3">
      <c r="B12" s="446" t="s">
        <v>490</v>
      </c>
      <c r="C12" s="451"/>
      <c r="D12" s="451"/>
      <c r="E12" s="452"/>
    </row>
    <row r="13" spans="2:7" x14ac:dyDescent="0.3">
      <c r="B13" s="447" t="s">
        <v>491</v>
      </c>
      <c r="C13" s="453"/>
      <c r="D13" s="453"/>
      <c r="E13" s="452"/>
    </row>
    <row r="14" spans="2:7" x14ac:dyDescent="0.3">
      <c r="B14" s="447" t="s">
        <v>492</v>
      </c>
      <c r="C14" s="453"/>
      <c r="D14" s="453"/>
      <c r="E14" s="452"/>
    </row>
    <row r="15" spans="2:7" x14ac:dyDescent="0.3">
      <c r="B15" s="447" t="s">
        <v>493</v>
      </c>
      <c r="C15" s="453"/>
      <c r="D15" s="453"/>
      <c r="E15" s="452"/>
    </row>
    <row r="16" spans="2:7" ht="15" thickBot="1" x14ac:dyDescent="0.35">
      <c r="B16" s="448" t="s">
        <v>494</v>
      </c>
      <c r="C16" s="454"/>
      <c r="D16" s="454">
        <v>181543.68300000002</v>
      </c>
      <c r="E16" s="533" t="e">
        <f>(D16/C16)*100</f>
        <v>#DIV/0!</v>
      </c>
    </row>
    <row r="17" spans="2:5" ht="15" thickBot="1" x14ac:dyDescent="0.35">
      <c r="B17" s="43"/>
      <c r="C17" s="43"/>
      <c r="D17" s="43"/>
      <c r="E17" s="43"/>
    </row>
    <row r="18" spans="2:5" ht="23.4" x14ac:dyDescent="0.3">
      <c r="B18" s="449" t="s">
        <v>495</v>
      </c>
      <c r="C18" s="564" t="s">
        <v>284</v>
      </c>
      <c r="D18" s="564"/>
      <c r="E18" s="565"/>
    </row>
    <row r="19" spans="2:5" x14ac:dyDescent="0.3">
      <c r="B19" s="450"/>
      <c r="C19" s="456" t="s">
        <v>496</v>
      </c>
      <c r="D19" s="457" t="s">
        <v>489</v>
      </c>
      <c r="E19" s="459" t="s">
        <v>497</v>
      </c>
    </row>
    <row r="20" spans="2:5" ht="17.399999999999999" x14ac:dyDescent="0.3">
      <c r="B20" s="446" t="s">
        <v>490</v>
      </c>
      <c r="C20" s="451"/>
      <c r="D20" s="451"/>
      <c r="E20" s="452"/>
    </row>
    <row r="21" spans="2:5" x14ac:dyDescent="0.3">
      <c r="B21" s="447" t="s">
        <v>491</v>
      </c>
      <c r="C21" s="453"/>
      <c r="D21" s="453"/>
      <c r="E21" s="452"/>
    </row>
    <row r="22" spans="2:5" x14ac:dyDescent="0.3">
      <c r="B22" s="447" t="s">
        <v>492</v>
      </c>
      <c r="C22" s="453"/>
      <c r="D22" s="453"/>
      <c r="E22" s="452"/>
    </row>
    <row r="23" spans="2:5" x14ac:dyDescent="0.3">
      <c r="B23" s="447" t="s">
        <v>493</v>
      </c>
      <c r="C23" s="453"/>
      <c r="D23" s="453"/>
      <c r="E23" s="452"/>
    </row>
    <row r="24" spans="2:5" ht="15" thickBot="1" x14ac:dyDescent="0.35">
      <c r="B24" s="448" t="s">
        <v>494</v>
      </c>
      <c r="C24" s="454">
        <v>1301368</v>
      </c>
      <c r="D24" s="454">
        <v>135686</v>
      </c>
      <c r="E24" s="455">
        <f>(D24/C24)*100</f>
        <v>10.426412820969933</v>
      </c>
    </row>
    <row r="25" spans="2:5" ht="15" thickBot="1" x14ac:dyDescent="0.35">
      <c r="B25" s="43"/>
      <c r="C25" s="43"/>
      <c r="D25" s="43"/>
      <c r="E25" s="43"/>
    </row>
    <row r="26" spans="2:5" ht="23.4" x14ac:dyDescent="0.3">
      <c r="B26" s="449" t="s">
        <v>495</v>
      </c>
      <c r="C26" s="556" t="s">
        <v>290</v>
      </c>
      <c r="D26" s="556"/>
      <c r="E26" s="557"/>
    </row>
    <row r="27" spans="2:5" x14ac:dyDescent="0.3">
      <c r="B27" s="450"/>
      <c r="C27" s="456" t="s">
        <v>496</v>
      </c>
      <c r="D27" s="457" t="s">
        <v>489</v>
      </c>
      <c r="E27" s="459" t="s">
        <v>497</v>
      </c>
    </row>
    <row r="28" spans="2:5" ht="17.399999999999999" x14ac:dyDescent="0.3">
      <c r="B28" s="446" t="s">
        <v>490</v>
      </c>
      <c r="C28" s="451"/>
      <c r="D28" s="451"/>
      <c r="E28" s="452"/>
    </row>
    <row r="29" spans="2:5" x14ac:dyDescent="0.3">
      <c r="B29" s="447" t="s">
        <v>491</v>
      </c>
      <c r="C29" s="453"/>
      <c r="D29" s="453"/>
      <c r="E29" s="452"/>
    </row>
    <row r="30" spans="2:5" x14ac:dyDescent="0.3">
      <c r="B30" s="447" t="s">
        <v>492</v>
      </c>
      <c r="C30" s="453"/>
      <c r="D30" s="453"/>
      <c r="E30" s="452"/>
    </row>
    <row r="31" spans="2:5" x14ac:dyDescent="0.3">
      <c r="B31" s="447" t="s">
        <v>493</v>
      </c>
      <c r="C31" s="453"/>
      <c r="D31" s="453"/>
      <c r="E31" s="452"/>
    </row>
    <row r="32" spans="2:5" ht="15" thickBot="1" x14ac:dyDescent="0.35">
      <c r="B32" s="448" t="s">
        <v>494</v>
      </c>
      <c r="C32" s="454"/>
      <c r="D32" s="454"/>
      <c r="E32" s="455"/>
    </row>
    <row r="33" spans="2:5" ht="15" thickBot="1" x14ac:dyDescent="0.35">
      <c r="B33" s="43"/>
      <c r="C33" s="43"/>
      <c r="D33" s="43"/>
      <c r="E33" s="43"/>
    </row>
    <row r="34" spans="2:5" ht="23.4" x14ac:dyDescent="0.3">
      <c r="B34" s="449" t="s">
        <v>495</v>
      </c>
      <c r="C34" s="558" t="s">
        <v>148</v>
      </c>
      <c r="D34" s="558"/>
      <c r="E34" s="559"/>
    </row>
    <row r="35" spans="2:5" x14ac:dyDescent="0.3">
      <c r="B35" s="450"/>
      <c r="C35" s="456" t="s">
        <v>496</v>
      </c>
      <c r="D35" s="457" t="s">
        <v>489</v>
      </c>
      <c r="E35" s="459" t="s">
        <v>497</v>
      </c>
    </row>
    <row r="36" spans="2:5" ht="17.399999999999999" x14ac:dyDescent="0.3">
      <c r="B36" s="446" t="s">
        <v>490</v>
      </c>
      <c r="C36" s="451"/>
      <c r="D36" s="451"/>
      <c r="E36" s="452"/>
    </row>
    <row r="37" spans="2:5" x14ac:dyDescent="0.3">
      <c r="B37" s="447" t="s">
        <v>491</v>
      </c>
      <c r="C37" s="453"/>
      <c r="D37" s="453"/>
      <c r="E37" s="452"/>
    </row>
    <row r="38" spans="2:5" x14ac:dyDescent="0.3">
      <c r="B38" s="447" t="s">
        <v>492</v>
      </c>
      <c r="C38" s="453"/>
      <c r="D38" s="453"/>
      <c r="E38" s="452"/>
    </row>
    <row r="39" spans="2:5" x14ac:dyDescent="0.3">
      <c r="B39" s="447" t="s">
        <v>493</v>
      </c>
      <c r="C39" s="453"/>
      <c r="D39" s="453"/>
      <c r="E39" s="452"/>
    </row>
    <row r="40" spans="2:5" ht="15" thickBot="1" x14ac:dyDescent="0.35">
      <c r="B40" s="448" t="s">
        <v>494</v>
      </c>
      <c r="C40" s="454"/>
      <c r="D40" s="454"/>
      <c r="E40" s="455"/>
    </row>
  </sheetData>
  <mergeCells count="5">
    <mergeCell ref="C26:E26"/>
    <mergeCell ref="C34:E34"/>
    <mergeCell ref="C2:E2"/>
    <mergeCell ref="C10:E10"/>
    <mergeCell ref="C18:E18"/>
  </mergeCells>
  <phoneticPr fontId="4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9804-087F-4785-B25B-1D61318BD08B}">
  <dimension ref="B1:H105"/>
  <sheetViews>
    <sheetView zoomScaleNormal="100" workbookViewId="0">
      <selection activeCell="F18" sqref="F18"/>
    </sheetView>
  </sheetViews>
  <sheetFormatPr defaultRowHeight="14.4" x14ac:dyDescent="0.3"/>
  <cols>
    <col min="1" max="1" width="3.109375" customWidth="1"/>
    <col min="2" max="2" width="8.88671875" hidden="1" customWidth="1"/>
    <col min="3" max="3" width="46.5546875" customWidth="1"/>
    <col min="4" max="4" width="25.5546875" customWidth="1"/>
    <col min="7" max="7" width="51.21875" customWidth="1"/>
    <col min="8" max="8" width="10.33203125" bestFit="1" customWidth="1"/>
  </cols>
  <sheetData>
    <row r="1" spans="3:8" s="445" customFormat="1" ht="23.4" thickBot="1" x14ac:dyDescent="0.35">
      <c r="C1" s="568" t="s">
        <v>536</v>
      </c>
      <c r="D1" s="569"/>
      <c r="G1" s="659" t="s">
        <v>536</v>
      </c>
      <c r="H1" s="660"/>
    </row>
    <row r="2" spans="3:8" ht="14.4" customHeight="1" thickBot="1" x14ac:dyDescent="0.35">
      <c r="C2" s="566" t="s">
        <v>281</v>
      </c>
      <c r="D2" s="567"/>
      <c r="G2" s="665" t="s">
        <v>284</v>
      </c>
      <c r="H2" s="666"/>
    </row>
    <row r="3" spans="3:8" ht="17.399999999999999" thickBot="1" x14ac:dyDescent="0.35">
      <c r="C3" s="661"/>
      <c r="D3" s="544" t="s">
        <v>495</v>
      </c>
      <c r="G3" s="661"/>
      <c r="H3" s="544" t="s">
        <v>495</v>
      </c>
    </row>
    <row r="4" spans="3:8" s="541" customFormat="1" ht="16.8" thickBot="1" x14ac:dyDescent="0.4">
      <c r="C4" s="662" t="s">
        <v>618</v>
      </c>
      <c r="D4" s="663">
        <f>SUM(D5,D9)</f>
        <v>181543.68300000002</v>
      </c>
      <c r="G4" s="662" t="s">
        <v>618</v>
      </c>
      <c r="H4" s="663">
        <v>135686</v>
      </c>
    </row>
    <row r="5" spans="3:8" s="541" customFormat="1" ht="16.8" x14ac:dyDescent="0.3">
      <c r="C5" s="543" t="s">
        <v>614</v>
      </c>
      <c r="D5" s="664">
        <f>SUM(D6:D8)</f>
        <v>153982.98500000002</v>
      </c>
      <c r="E5" s="534"/>
      <c r="G5" s="667" t="s">
        <v>614</v>
      </c>
      <c r="H5" s="542">
        <v>125696.374</v>
      </c>
    </row>
    <row r="6" spans="3:8" x14ac:dyDescent="0.3">
      <c r="C6" s="367" t="s">
        <v>532</v>
      </c>
      <c r="D6" s="542">
        <v>126174.519</v>
      </c>
      <c r="G6" s="367" t="s">
        <v>532</v>
      </c>
      <c r="H6" s="668">
        <v>92150.292000000001</v>
      </c>
    </row>
    <row r="7" spans="3:8" x14ac:dyDescent="0.3">
      <c r="C7" s="367" t="s">
        <v>533</v>
      </c>
      <c r="D7" s="542">
        <v>5081.29</v>
      </c>
      <c r="G7" s="367" t="s">
        <v>533</v>
      </c>
      <c r="H7" s="668">
        <v>7353.8320000000003</v>
      </c>
    </row>
    <row r="8" spans="3:8" x14ac:dyDescent="0.3">
      <c r="C8" s="367" t="s">
        <v>534</v>
      </c>
      <c r="D8" s="542">
        <v>22727.175999999999</v>
      </c>
      <c r="G8" s="367" t="s">
        <v>534</v>
      </c>
      <c r="H8" s="668">
        <v>125696.374</v>
      </c>
    </row>
    <row r="9" spans="3:8" ht="14.4" customHeight="1" x14ac:dyDescent="0.3">
      <c r="C9" s="543" t="s">
        <v>615</v>
      </c>
      <c r="D9" s="549">
        <v>27560.698</v>
      </c>
      <c r="G9" s="667" t="s">
        <v>615</v>
      </c>
      <c r="H9" s="549"/>
    </row>
    <row r="10" spans="3:8" s="541" customFormat="1" ht="14.4" customHeight="1" x14ac:dyDescent="0.3">
      <c r="C10" s="367" t="s">
        <v>532</v>
      </c>
      <c r="D10" s="542">
        <v>25714.067999999999</v>
      </c>
      <c r="G10" s="367" t="s">
        <v>532</v>
      </c>
      <c r="H10" s="542"/>
    </row>
    <row r="11" spans="3:8" s="541" customFormat="1" ht="14.4" customHeight="1" x14ac:dyDescent="0.3">
      <c r="C11" s="367" t="s">
        <v>533</v>
      </c>
      <c r="D11" s="542">
        <v>1751.8</v>
      </c>
      <c r="G11" s="367" t="s">
        <v>533</v>
      </c>
      <c r="H11" s="542"/>
    </row>
    <row r="12" spans="3:8" x14ac:dyDescent="0.3">
      <c r="C12" s="367" t="s">
        <v>616</v>
      </c>
      <c r="D12" s="542">
        <v>94.83</v>
      </c>
      <c r="G12" s="367" t="s">
        <v>616</v>
      </c>
      <c r="H12" s="542"/>
    </row>
    <row r="13" spans="3:8" ht="15" thickBot="1" x14ac:dyDescent="0.35"/>
    <row r="14" spans="3:8" ht="23.4" thickBot="1" x14ac:dyDescent="0.35">
      <c r="C14" s="568" t="s">
        <v>620</v>
      </c>
      <c r="D14" s="569"/>
      <c r="G14" s="659" t="s">
        <v>620</v>
      </c>
      <c r="H14" s="660"/>
    </row>
    <row r="15" spans="3:8" ht="24" thickBot="1" x14ac:dyDescent="0.35">
      <c r="C15" s="566" t="s">
        <v>281</v>
      </c>
      <c r="D15" s="567"/>
      <c r="G15" s="656" t="s">
        <v>284</v>
      </c>
      <c r="H15" s="657"/>
    </row>
    <row r="16" spans="3:8" ht="17.399999999999999" thickBot="1" x14ac:dyDescent="0.35">
      <c r="C16" s="645"/>
      <c r="D16" s="646" t="s">
        <v>495</v>
      </c>
      <c r="G16" s="645"/>
      <c r="H16" s="646" t="s">
        <v>495</v>
      </c>
    </row>
    <row r="17" spans="3:8" s="541" customFormat="1" ht="16.8" x14ac:dyDescent="0.3">
      <c r="C17" s="647" t="s">
        <v>614</v>
      </c>
      <c r="D17" s="648"/>
      <c r="G17" s="667" t="s">
        <v>614</v>
      </c>
      <c r="H17" s="648"/>
    </row>
    <row r="18" spans="3:8" ht="15" thickBot="1" x14ac:dyDescent="0.35">
      <c r="C18" s="649" t="s">
        <v>532</v>
      </c>
      <c r="D18" s="631">
        <v>126174.519</v>
      </c>
      <c r="G18" s="675" t="s">
        <v>532</v>
      </c>
      <c r="H18" s="668">
        <v>92150.292000000001</v>
      </c>
    </row>
    <row r="19" spans="3:8" x14ac:dyDescent="0.3">
      <c r="C19" s="632" t="s">
        <v>539</v>
      </c>
      <c r="D19" s="633">
        <v>6336.7629999999999</v>
      </c>
      <c r="E19" s="534"/>
      <c r="G19" s="669" t="s">
        <v>621</v>
      </c>
    </row>
    <row r="20" spans="3:8" x14ac:dyDescent="0.3">
      <c r="C20" s="632" t="s">
        <v>540</v>
      </c>
      <c r="D20" s="633">
        <v>7560.3190000000004</v>
      </c>
      <c r="G20" s="670" t="s">
        <v>622</v>
      </c>
      <c r="H20" s="671">
        <v>22.792999999999999</v>
      </c>
    </row>
    <row r="21" spans="3:8" ht="14.4" customHeight="1" x14ac:dyDescent="0.3">
      <c r="C21" s="632" t="s">
        <v>535</v>
      </c>
      <c r="D21" s="633">
        <v>2077.69</v>
      </c>
      <c r="E21" s="536"/>
      <c r="G21" s="670" t="s">
        <v>623</v>
      </c>
      <c r="H21" s="671">
        <v>140.26499999999999</v>
      </c>
    </row>
    <row r="22" spans="3:8" x14ac:dyDescent="0.3">
      <c r="C22" s="632" t="s">
        <v>541</v>
      </c>
      <c r="D22" s="634">
        <v>14.656000000000001</v>
      </c>
      <c r="E22" s="538"/>
      <c r="G22" s="669" t="s">
        <v>624</v>
      </c>
      <c r="H22" s="672"/>
    </row>
    <row r="23" spans="3:8" x14ac:dyDescent="0.3">
      <c r="C23" s="632" t="s">
        <v>542</v>
      </c>
      <c r="D23" s="634">
        <v>323.75200000000001</v>
      </c>
      <c r="E23" s="538"/>
      <c r="G23" s="669" t="s">
        <v>625</v>
      </c>
      <c r="H23" s="672"/>
    </row>
    <row r="24" spans="3:8" x14ac:dyDescent="0.3">
      <c r="C24" s="632" t="s">
        <v>543</v>
      </c>
      <c r="D24" s="633">
        <v>5703.76</v>
      </c>
      <c r="G24" s="670" t="s">
        <v>626</v>
      </c>
      <c r="H24" s="671">
        <v>118.22</v>
      </c>
    </row>
    <row r="25" spans="3:8" x14ac:dyDescent="0.3">
      <c r="C25" s="635" t="s">
        <v>537</v>
      </c>
      <c r="D25" s="634">
        <v>22.815000000000001</v>
      </c>
      <c r="E25" s="536"/>
      <c r="G25" s="670" t="s">
        <v>627</v>
      </c>
      <c r="H25" s="658">
        <v>1508.2380000000001</v>
      </c>
    </row>
    <row r="26" spans="3:8" s="445" customFormat="1" ht="14.4" customHeight="1" x14ac:dyDescent="0.3">
      <c r="C26" s="635" t="s">
        <v>538</v>
      </c>
      <c r="D26" s="633">
        <v>6037.9449999999997</v>
      </c>
      <c r="E26" s="539"/>
      <c r="G26" s="669" t="s">
        <v>628</v>
      </c>
      <c r="H26" s="672"/>
    </row>
    <row r="27" spans="3:8" x14ac:dyDescent="0.3">
      <c r="C27" s="632" t="s">
        <v>544</v>
      </c>
      <c r="D27" s="633">
        <v>7015.4040000000005</v>
      </c>
      <c r="E27" s="537"/>
      <c r="G27" s="670" t="s">
        <v>629</v>
      </c>
      <c r="H27" s="658">
        <v>82117.574999999997</v>
      </c>
    </row>
    <row r="28" spans="3:8" x14ac:dyDescent="0.3">
      <c r="C28" s="632" t="s">
        <v>545</v>
      </c>
      <c r="D28" s="633">
        <v>4121.9380000000001</v>
      </c>
      <c r="E28" s="537"/>
      <c r="G28" s="670" t="s">
        <v>630</v>
      </c>
      <c r="H28" s="671">
        <v>439.18099999999998</v>
      </c>
    </row>
    <row r="29" spans="3:8" x14ac:dyDescent="0.3">
      <c r="C29" s="632" t="s">
        <v>546</v>
      </c>
      <c r="D29" s="633">
        <v>4077.05</v>
      </c>
      <c r="E29" s="537"/>
      <c r="G29" s="670" t="s">
        <v>631</v>
      </c>
      <c r="H29" s="671">
        <v>44.121000000000002</v>
      </c>
    </row>
    <row r="30" spans="3:8" x14ac:dyDescent="0.3">
      <c r="C30" s="632" t="s">
        <v>547</v>
      </c>
      <c r="D30" s="633">
        <v>4915.1679999999997</v>
      </c>
      <c r="E30" s="537"/>
      <c r="G30" s="670" t="s">
        <v>632</v>
      </c>
      <c r="H30" s="673">
        <v>7759.8990000000003</v>
      </c>
    </row>
    <row r="31" spans="3:8" ht="14.4" customHeight="1" x14ac:dyDescent="0.3">
      <c r="C31" s="632" t="s">
        <v>548</v>
      </c>
      <c r="D31" s="633">
        <v>5458.5640000000003</v>
      </c>
      <c r="E31" s="537"/>
      <c r="G31" s="669" t="s">
        <v>633</v>
      </c>
    </row>
    <row r="32" spans="3:8" x14ac:dyDescent="0.3">
      <c r="C32" s="632" t="s">
        <v>549</v>
      </c>
      <c r="D32" s="633">
        <v>1994.2349999999999</v>
      </c>
      <c r="E32" s="537"/>
      <c r="G32" s="670" t="s">
        <v>634</v>
      </c>
      <c r="H32" s="671">
        <v>551.27099999999996</v>
      </c>
    </row>
    <row r="33" spans="3:8" x14ac:dyDescent="0.3">
      <c r="C33" s="632" t="s">
        <v>550</v>
      </c>
      <c r="D33" s="633">
        <v>1567.123</v>
      </c>
      <c r="E33" s="537"/>
      <c r="G33" s="670" t="s">
        <v>635</v>
      </c>
      <c r="H33" s="658">
        <v>5393.6459999999997</v>
      </c>
    </row>
    <row r="34" spans="3:8" ht="14.4" customHeight="1" x14ac:dyDescent="0.3">
      <c r="C34" s="632" t="s">
        <v>551</v>
      </c>
      <c r="D34" s="634">
        <v>126.71899999999999</v>
      </c>
      <c r="E34" s="538"/>
      <c r="G34" s="670" t="s">
        <v>636</v>
      </c>
      <c r="H34" s="671">
        <v>419.875</v>
      </c>
    </row>
    <row r="35" spans="3:8" x14ac:dyDescent="0.3">
      <c r="C35" s="632" t="s">
        <v>552</v>
      </c>
      <c r="D35" s="633">
        <v>6124.5290000000005</v>
      </c>
      <c r="E35" s="537"/>
      <c r="G35" s="670" t="s">
        <v>637</v>
      </c>
      <c r="H35" s="671">
        <v>117.785</v>
      </c>
    </row>
    <row r="36" spans="3:8" ht="14.4" customHeight="1" x14ac:dyDescent="0.3">
      <c r="C36" s="632" t="s">
        <v>553</v>
      </c>
      <c r="D36" s="633">
        <v>4162.8289999999997</v>
      </c>
      <c r="E36" s="537"/>
      <c r="G36" s="670" t="s">
        <v>638</v>
      </c>
      <c r="H36" s="671">
        <v>24.14</v>
      </c>
    </row>
    <row r="37" spans="3:8" ht="21.6" x14ac:dyDescent="0.3">
      <c r="C37" s="632" t="s">
        <v>554</v>
      </c>
      <c r="D37" s="633">
        <v>2441.8290000000002</v>
      </c>
      <c r="E37" s="537"/>
      <c r="G37" s="629" t="s">
        <v>639</v>
      </c>
      <c r="H37" s="674">
        <v>847.11500000000001</v>
      </c>
    </row>
    <row r="38" spans="3:8" x14ac:dyDescent="0.3">
      <c r="C38" s="632" t="s">
        <v>555</v>
      </c>
      <c r="D38" s="633">
        <v>1900.8510000000001</v>
      </c>
      <c r="E38" s="537"/>
    </row>
    <row r="39" spans="3:8" x14ac:dyDescent="0.3">
      <c r="C39" s="632" t="s">
        <v>556</v>
      </c>
      <c r="D39" s="633">
        <v>1750.7850000000001</v>
      </c>
      <c r="E39" s="537"/>
    </row>
    <row r="40" spans="3:8" ht="14.4" customHeight="1" x14ac:dyDescent="0.3">
      <c r="C40" s="632" t="s">
        <v>557</v>
      </c>
      <c r="D40" s="633">
        <v>3450.502</v>
      </c>
      <c r="E40" s="537"/>
    </row>
    <row r="41" spans="3:8" ht="14.4" customHeight="1" x14ac:dyDescent="0.3">
      <c r="C41" s="632" t="s">
        <v>558</v>
      </c>
      <c r="D41" s="633">
        <v>2386.741</v>
      </c>
      <c r="E41" s="537"/>
    </row>
    <row r="42" spans="3:8" ht="14.4" customHeight="1" x14ac:dyDescent="0.3">
      <c r="C42" s="632" t="s">
        <v>559</v>
      </c>
      <c r="D42" s="633" t="s">
        <v>172</v>
      </c>
      <c r="E42" s="535"/>
    </row>
    <row r="43" spans="3:8" x14ac:dyDescent="0.3">
      <c r="C43" s="632" t="s">
        <v>560</v>
      </c>
      <c r="D43" s="634">
        <v>215.86600000000001</v>
      </c>
    </row>
    <row r="44" spans="3:8" ht="14.4" customHeight="1" x14ac:dyDescent="0.3">
      <c r="C44" s="632" t="s">
        <v>561</v>
      </c>
      <c r="D44" s="634">
        <v>412.38600000000002</v>
      </c>
      <c r="E44" s="536"/>
      <c r="G44" s="545"/>
    </row>
    <row r="45" spans="3:8" x14ac:dyDescent="0.3">
      <c r="C45" s="632" t="s">
        <v>562</v>
      </c>
      <c r="D45" s="633">
        <v>3116.384</v>
      </c>
      <c r="E45" s="537"/>
      <c r="G45" s="545"/>
    </row>
    <row r="46" spans="3:8" ht="14.4" customHeight="1" x14ac:dyDescent="0.3">
      <c r="C46" s="632" t="s">
        <v>563</v>
      </c>
      <c r="D46" s="633">
        <v>1092.7829999999999</v>
      </c>
      <c r="E46" s="537"/>
      <c r="G46" s="546"/>
    </row>
    <row r="47" spans="3:8" ht="14.4" customHeight="1" x14ac:dyDescent="0.3">
      <c r="C47" s="632" t="s">
        <v>564</v>
      </c>
      <c r="D47" s="633">
        <v>1110.7809999999999</v>
      </c>
      <c r="E47" s="537"/>
    </row>
    <row r="48" spans="3:8" x14ac:dyDescent="0.3">
      <c r="C48" s="632" t="s">
        <v>565</v>
      </c>
      <c r="D48" s="633">
        <v>1060.95</v>
      </c>
      <c r="E48" s="537"/>
    </row>
    <row r="49" spans="3:5" x14ac:dyDescent="0.3">
      <c r="C49" s="632" t="s">
        <v>566</v>
      </c>
      <c r="D49" s="634">
        <v>925.06399999999996</v>
      </c>
      <c r="E49" s="538"/>
    </row>
    <row r="50" spans="3:5" ht="24" x14ac:dyDescent="0.3">
      <c r="C50" s="636" t="s">
        <v>567</v>
      </c>
      <c r="D50" s="633">
        <v>13058.907999999999</v>
      </c>
      <c r="E50" s="537"/>
    </row>
    <row r="51" spans="3:5" x14ac:dyDescent="0.3">
      <c r="C51" s="636" t="s">
        <v>576</v>
      </c>
      <c r="D51" s="634">
        <v>821.44500000000005</v>
      </c>
      <c r="E51" s="538"/>
    </row>
    <row r="52" spans="3:5" x14ac:dyDescent="0.3">
      <c r="C52" s="636" t="s">
        <v>577</v>
      </c>
      <c r="D52" s="634">
        <v>91.26</v>
      </c>
      <c r="E52" s="538"/>
    </row>
    <row r="53" spans="3:5" ht="24" x14ac:dyDescent="0.3">
      <c r="C53" s="636" t="s">
        <v>568</v>
      </c>
      <c r="D53" s="634">
        <v>899.87300000000005</v>
      </c>
      <c r="E53" s="538"/>
    </row>
    <row r="54" spans="3:5" x14ac:dyDescent="0.3">
      <c r="C54" s="636" t="s">
        <v>569</v>
      </c>
      <c r="D54" s="637">
        <v>2426.663</v>
      </c>
      <c r="E54" s="535"/>
    </row>
    <row r="55" spans="3:5" x14ac:dyDescent="0.3">
      <c r="C55" s="636" t="s">
        <v>570</v>
      </c>
      <c r="D55" s="633" t="s">
        <v>589</v>
      </c>
      <c r="E55" s="540"/>
    </row>
    <row r="56" spans="3:5" x14ac:dyDescent="0.3">
      <c r="C56" s="636" t="s">
        <v>578</v>
      </c>
      <c r="D56" s="634">
        <v>543.89700000000005</v>
      </c>
      <c r="E56" s="538"/>
    </row>
    <row r="57" spans="3:5" x14ac:dyDescent="0.3">
      <c r="C57" s="636" t="s">
        <v>573</v>
      </c>
      <c r="D57" s="633">
        <v>1042.7349999999999</v>
      </c>
      <c r="E57" s="537"/>
    </row>
    <row r="58" spans="3:5" x14ac:dyDescent="0.3">
      <c r="C58" s="636" t="s">
        <v>579</v>
      </c>
      <c r="D58" s="634">
        <v>500</v>
      </c>
      <c r="E58" s="538"/>
    </row>
    <row r="59" spans="3:5" x14ac:dyDescent="0.3">
      <c r="C59" s="636" t="s">
        <v>575</v>
      </c>
      <c r="D59" s="634">
        <v>545.87900000000002</v>
      </c>
      <c r="E59" s="538"/>
    </row>
    <row r="60" spans="3:5" x14ac:dyDescent="0.3">
      <c r="C60" s="636" t="s">
        <v>574</v>
      </c>
      <c r="D60" s="634">
        <v>637.5</v>
      </c>
      <c r="E60" s="538"/>
    </row>
    <row r="61" spans="3:5" x14ac:dyDescent="0.3">
      <c r="C61" s="636" t="s">
        <v>571</v>
      </c>
      <c r="D61" s="633">
        <v>3998</v>
      </c>
      <c r="E61" s="538"/>
    </row>
    <row r="62" spans="3:5" x14ac:dyDescent="0.3">
      <c r="C62" s="638" t="s">
        <v>572</v>
      </c>
      <c r="D62" s="634">
        <v>559.57399999999996</v>
      </c>
      <c r="E62" s="535"/>
    </row>
    <row r="63" spans="3:5" x14ac:dyDescent="0.3">
      <c r="C63" s="636" t="s">
        <v>580</v>
      </c>
      <c r="D63" s="633">
        <v>6937.8270000000002</v>
      </c>
      <c r="E63" s="537"/>
    </row>
    <row r="64" spans="3:5" x14ac:dyDescent="0.3">
      <c r="C64" s="636" t="s">
        <v>581</v>
      </c>
      <c r="D64" s="634">
        <v>750.36300000000006</v>
      </c>
      <c r="E64" s="538"/>
    </row>
    <row r="65" spans="3:5" x14ac:dyDescent="0.3">
      <c r="C65" s="636" t="s">
        <v>582</v>
      </c>
      <c r="D65" s="634">
        <v>536.10199999999998</v>
      </c>
      <c r="E65" s="538"/>
    </row>
    <row r="66" spans="3:5" x14ac:dyDescent="0.3">
      <c r="C66" s="636" t="s">
        <v>583</v>
      </c>
      <c r="D66" s="634">
        <v>154.054</v>
      </c>
      <c r="E66" s="538"/>
    </row>
    <row r="67" spans="3:5" x14ac:dyDescent="0.3">
      <c r="C67" s="636" t="s">
        <v>584</v>
      </c>
      <c r="D67" s="633">
        <v>4100</v>
      </c>
      <c r="E67" s="547"/>
    </row>
    <row r="68" spans="3:5" x14ac:dyDescent="0.3">
      <c r="C68" s="636" t="s">
        <v>585</v>
      </c>
      <c r="D68" s="633">
        <v>1064.258</v>
      </c>
      <c r="E68" s="548"/>
    </row>
    <row r="69" spans="3:5" ht="15" thickBot="1" x14ac:dyDescent="0.35">
      <c r="C69" s="649" t="s">
        <v>533</v>
      </c>
      <c r="D69" s="639">
        <v>5081.29</v>
      </c>
    </row>
    <row r="70" spans="3:5" x14ac:dyDescent="0.3">
      <c r="C70" s="640" t="s">
        <v>586</v>
      </c>
      <c r="D70" s="641">
        <v>702.08399999999995</v>
      </c>
      <c r="E70" s="627"/>
    </row>
    <row r="71" spans="3:5" x14ac:dyDescent="0.3">
      <c r="C71" s="636" t="s">
        <v>591</v>
      </c>
      <c r="D71" s="634">
        <v>14.227</v>
      </c>
      <c r="E71" s="538"/>
    </row>
    <row r="72" spans="3:5" x14ac:dyDescent="0.3">
      <c r="C72" s="636" t="s">
        <v>592</v>
      </c>
      <c r="D72" s="634">
        <v>667.96799999999996</v>
      </c>
      <c r="E72" s="538"/>
    </row>
    <row r="73" spans="3:5" x14ac:dyDescent="0.3">
      <c r="C73" s="636" t="s">
        <v>593</v>
      </c>
      <c r="D73" s="634">
        <v>19.888999999999999</v>
      </c>
      <c r="E73" s="538"/>
    </row>
    <row r="74" spans="3:5" x14ac:dyDescent="0.3">
      <c r="C74" s="640" t="s">
        <v>587</v>
      </c>
      <c r="D74" s="639">
        <v>4379.2060000000001</v>
      </c>
      <c r="E74" s="547"/>
    </row>
    <row r="75" spans="3:5" x14ac:dyDescent="0.3">
      <c r="C75" s="642" t="s">
        <v>588</v>
      </c>
      <c r="D75" s="634">
        <v>750.36300000000006</v>
      </c>
      <c r="E75" s="626"/>
    </row>
    <row r="76" spans="3:5" x14ac:dyDescent="0.3">
      <c r="C76" s="636" t="s">
        <v>594</v>
      </c>
      <c r="D76" s="634">
        <v>18.356000000000002</v>
      </c>
      <c r="E76" s="535"/>
    </row>
    <row r="77" spans="3:5" x14ac:dyDescent="0.3">
      <c r="C77" s="636" t="s">
        <v>595</v>
      </c>
      <c r="D77" s="634">
        <v>80.945999999999998</v>
      </c>
      <c r="E77" s="535"/>
    </row>
    <row r="78" spans="3:5" x14ac:dyDescent="0.3">
      <c r="C78" s="642" t="s">
        <v>590</v>
      </c>
      <c r="D78" s="633">
        <v>4279.9040000000005</v>
      </c>
      <c r="E78" s="628"/>
    </row>
    <row r="79" spans="3:5" ht="15" thickBot="1" x14ac:dyDescent="0.35">
      <c r="C79" s="649" t="s">
        <v>534</v>
      </c>
      <c r="D79" s="639">
        <v>22727.175999999999</v>
      </c>
      <c r="E79" s="548"/>
    </row>
    <row r="80" spans="3:5" x14ac:dyDescent="0.3">
      <c r="C80" s="640" t="s">
        <v>588</v>
      </c>
      <c r="D80" s="639">
        <v>1192.5930000000001</v>
      </c>
      <c r="E80" s="548"/>
    </row>
    <row r="81" spans="3:5" x14ac:dyDescent="0.3">
      <c r="C81" s="636" t="s">
        <v>596</v>
      </c>
      <c r="D81" s="634">
        <v>532.89599999999996</v>
      </c>
      <c r="E81" s="538"/>
    </row>
    <row r="82" spans="3:5" x14ac:dyDescent="0.3">
      <c r="C82" s="636" t="s">
        <v>597</v>
      </c>
      <c r="D82" s="634">
        <v>107.36499999999999</v>
      </c>
      <c r="E82" s="538"/>
    </row>
    <row r="83" spans="3:5" x14ac:dyDescent="0.3">
      <c r="C83" s="636" t="s">
        <v>598</v>
      </c>
      <c r="D83" s="634">
        <v>6.8179999999999996</v>
      </c>
      <c r="E83" s="538"/>
    </row>
    <row r="84" spans="3:5" x14ac:dyDescent="0.3">
      <c r="C84" s="636" t="s">
        <v>599</v>
      </c>
      <c r="D84" s="634">
        <v>545.51400000000001</v>
      </c>
      <c r="E84" s="538"/>
    </row>
    <row r="85" spans="3:5" x14ac:dyDescent="0.3">
      <c r="C85" s="640" t="s">
        <v>360</v>
      </c>
      <c r="D85" s="639">
        <v>21534.582999999999</v>
      </c>
      <c r="E85" s="548"/>
    </row>
    <row r="86" spans="3:5" x14ac:dyDescent="0.3">
      <c r="C86" s="636" t="s">
        <v>600</v>
      </c>
      <c r="D86" s="634">
        <v>764.73299999999995</v>
      </c>
      <c r="E86" s="538"/>
    </row>
    <row r="87" spans="3:5" x14ac:dyDescent="0.3">
      <c r="C87" s="636" t="s">
        <v>601</v>
      </c>
      <c r="D87" s="633">
        <v>16387.617999999999</v>
      </c>
      <c r="E87" s="537"/>
    </row>
    <row r="88" spans="3:5" x14ac:dyDescent="0.3">
      <c r="C88" s="636" t="s">
        <v>602</v>
      </c>
      <c r="D88" s="634">
        <v>9.2449999999999992</v>
      </c>
      <c r="E88" s="538"/>
    </row>
    <row r="89" spans="3:5" x14ac:dyDescent="0.3">
      <c r="C89" s="636" t="s">
        <v>603</v>
      </c>
      <c r="D89" s="633">
        <v>1158.3599999999999</v>
      </c>
    </row>
    <row r="90" spans="3:5" x14ac:dyDescent="0.3">
      <c r="C90" s="638" t="s">
        <v>604</v>
      </c>
      <c r="D90" s="634">
        <v>19.942</v>
      </c>
      <c r="E90" s="536"/>
    </row>
    <row r="91" spans="3:5" x14ac:dyDescent="0.3">
      <c r="C91" s="636" t="s">
        <v>605</v>
      </c>
      <c r="D91" s="634">
        <v>19.895</v>
      </c>
      <c r="E91" s="630"/>
    </row>
    <row r="92" spans="3:5" x14ac:dyDescent="0.3">
      <c r="C92" s="636" t="s">
        <v>606</v>
      </c>
      <c r="D92" s="634">
        <v>129.1</v>
      </c>
      <c r="E92" s="538"/>
    </row>
    <row r="93" spans="3:5" x14ac:dyDescent="0.3">
      <c r="C93" s="636" t="s">
        <v>607</v>
      </c>
      <c r="D93" s="634">
        <v>8.8699999999999992</v>
      </c>
      <c r="E93" s="538"/>
    </row>
    <row r="94" spans="3:5" x14ac:dyDescent="0.3">
      <c r="C94" s="636" t="s">
        <v>608</v>
      </c>
      <c r="D94" s="633">
        <v>1333.09</v>
      </c>
      <c r="E94" s="537"/>
    </row>
    <row r="95" spans="3:5" x14ac:dyDescent="0.3">
      <c r="C95" s="636" t="s">
        <v>609</v>
      </c>
      <c r="D95" s="634">
        <v>22.17</v>
      </c>
      <c r="E95" s="538"/>
    </row>
    <row r="96" spans="3:5" x14ac:dyDescent="0.3">
      <c r="C96" s="636" t="s">
        <v>610</v>
      </c>
      <c r="D96" s="633">
        <v>1652.771</v>
      </c>
      <c r="E96" s="537"/>
    </row>
    <row r="97" spans="3:5" x14ac:dyDescent="0.3">
      <c r="C97" s="636" t="s">
        <v>611</v>
      </c>
      <c r="D97" s="633" t="s">
        <v>619</v>
      </c>
      <c r="E97" s="535"/>
    </row>
    <row r="98" spans="3:5" x14ac:dyDescent="0.3">
      <c r="C98" s="636" t="s">
        <v>612</v>
      </c>
      <c r="D98" s="634">
        <v>11.5</v>
      </c>
    </row>
    <row r="99" spans="3:5" ht="15" thickBot="1" x14ac:dyDescent="0.35">
      <c r="C99" s="643" t="s">
        <v>613</v>
      </c>
      <c r="D99" s="644">
        <v>17.289000000000001</v>
      </c>
      <c r="E99" s="536"/>
    </row>
    <row r="100" spans="3:5" ht="17.399999999999999" thickBot="1" x14ac:dyDescent="0.35">
      <c r="C100" s="650" t="s">
        <v>615</v>
      </c>
      <c r="D100" s="651">
        <f>SUM(D101:D102,D105)</f>
        <v>27560.698</v>
      </c>
    </row>
    <row r="101" spans="3:5" ht="15" thickBot="1" x14ac:dyDescent="0.35">
      <c r="C101" s="652" t="s">
        <v>532</v>
      </c>
      <c r="D101" s="653">
        <v>25714.067999999999</v>
      </c>
    </row>
    <row r="102" spans="3:5" ht="15" thickBot="1" x14ac:dyDescent="0.35">
      <c r="C102" s="649" t="s">
        <v>533</v>
      </c>
      <c r="D102" s="631">
        <v>1751.8</v>
      </c>
    </row>
    <row r="103" spans="3:5" s="541" customFormat="1" x14ac:dyDescent="0.3">
      <c r="C103" s="636" t="s">
        <v>587</v>
      </c>
      <c r="D103" s="634">
        <v>693.71600000000001</v>
      </c>
    </row>
    <row r="104" spans="3:5" s="541" customFormat="1" x14ac:dyDescent="0.3">
      <c r="C104" s="636" t="s">
        <v>617</v>
      </c>
      <c r="D104" s="633">
        <v>1058.0840000000001</v>
      </c>
    </row>
    <row r="105" spans="3:5" ht="15" thickBot="1" x14ac:dyDescent="0.35">
      <c r="C105" s="654" t="s">
        <v>616</v>
      </c>
      <c r="D105" s="655">
        <v>94.83</v>
      </c>
    </row>
  </sheetData>
  <mergeCells count="8">
    <mergeCell ref="G2:H2"/>
    <mergeCell ref="G1:H1"/>
    <mergeCell ref="G14:H14"/>
    <mergeCell ref="G15:H15"/>
    <mergeCell ref="C2:D2"/>
    <mergeCell ref="C1:D1"/>
    <mergeCell ref="C15:D15"/>
    <mergeCell ref="C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8A8A-D64A-4178-83FB-D6C60AF553FF}">
  <sheetPr>
    <pageSetUpPr fitToPage="1"/>
  </sheetPr>
  <dimension ref="A1:F18"/>
  <sheetViews>
    <sheetView workbookViewId="0">
      <selection activeCell="B11" sqref="B11"/>
    </sheetView>
  </sheetViews>
  <sheetFormatPr defaultRowHeight="14.4" x14ac:dyDescent="0.3"/>
  <cols>
    <col min="1" max="1" width="8.88671875" style="441"/>
    <col min="2" max="2" width="60.6640625" bestFit="1" customWidth="1"/>
    <col min="3" max="3" width="17.88671875" bestFit="1" customWidth="1"/>
    <col min="4" max="4" width="16.77734375" style="42" bestFit="1" customWidth="1"/>
    <col min="5" max="5" width="17.44140625" customWidth="1"/>
    <col min="6" max="6" width="13.21875" bestFit="1" customWidth="1"/>
  </cols>
  <sheetData>
    <row r="1" spans="1:6" s="441" customFormat="1" ht="15" thickBot="1" x14ac:dyDescent="0.35"/>
    <row r="2" spans="1:6" ht="22.8" x14ac:dyDescent="0.4">
      <c r="B2" s="570" t="s">
        <v>508</v>
      </c>
      <c r="C2" s="571"/>
      <c r="D2" s="571"/>
      <c r="E2" s="571"/>
      <c r="F2" s="572"/>
    </row>
    <row r="3" spans="1:6" ht="17.399999999999999" x14ac:dyDescent="0.35">
      <c r="B3" s="458" t="s">
        <v>488</v>
      </c>
      <c r="C3" s="480" t="s">
        <v>366</v>
      </c>
      <c r="D3" s="480" t="s">
        <v>367</v>
      </c>
      <c r="E3" s="480" t="s">
        <v>368</v>
      </c>
      <c r="F3" s="481" t="s">
        <v>369</v>
      </c>
    </row>
    <row r="4" spans="1:6" x14ac:dyDescent="0.3">
      <c r="B4" s="476" t="s">
        <v>482</v>
      </c>
      <c r="C4" s="477">
        <v>176790</v>
      </c>
      <c r="D4" s="477">
        <v>24809</v>
      </c>
      <c r="E4" s="478">
        <v>16240</v>
      </c>
      <c r="F4" s="479">
        <v>136226</v>
      </c>
    </row>
    <row r="5" spans="1:6" s="31" customFormat="1" x14ac:dyDescent="0.3">
      <c r="A5" s="441"/>
      <c r="B5" s="469"/>
      <c r="C5" s="12"/>
      <c r="D5" s="12"/>
      <c r="E5" s="12"/>
      <c r="F5" s="471"/>
    </row>
    <row r="6" spans="1:6" s="31" customFormat="1" x14ac:dyDescent="0.3">
      <c r="A6" s="441"/>
      <c r="B6" s="469" t="s">
        <v>239</v>
      </c>
      <c r="C6" s="438">
        <v>876353</v>
      </c>
      <c r="D6" s="437">
        <v>175690</v>
      </c>
      <c r="E6" s="12"/>
      <c r="F6" s="471"/>
    </row>
    <row r="7" spans="1:6" s="31" customFormat="1" x14ac:dyDescent="0.3">
      <c r="A7" s="441"/>
      <c r="B7" s="472" t="s">
        <v>240</v>
      </c>
      <c r="C7" s="12">
        <v>450724</v>
      </c>
      <c r="D7" s="12">
        <v>88308</v>
      </c>
      <c r="E7" s="12"/>
      <c r="F7" s="471"/>
    </row>
    <row r="8" spans="1:6" s="31" customFormat="1" x14ac:dyDescent="0.3">
      <c r="A8" s="441"/>
      <c r="B8" s="472" t="s">
        <v>241</v>
      </c>
      <c r="C8" s="12">
        <v>425629</v>
      </c>
      <c r="D8" s="12">
        <v>87382</v>
      </c>
      <c r="E8" s="12"/>
      <c r="F8" s="471"/>
    </row>
    <row r="9" spans="1:6" s="31" customFormat="1" x14ac:dyDescent="0.3">
      <c r="A9" s="441"/>
      <c r="B9" s="472" t="s">
        <v>640</v>
      </c>
      <c r="C9" s="12"/>
      <c r="D9" s="12"/>
      <c r="E9" s="12"/>
      <c r="F9" s="471"/>
    </row>
    <row r="10" spans="1:6" s="541" customFormat="1" x14ac:dyDescent="0.3">
      <c r="B10" s="472" t="s">
        <v>641</v>
      </c>
      <c r="C10" s="12" t="s">
        <v>673</v>
      </c>
      <c r="D10" s="12" t="s">
        <v>673</v>
      </c>
      <c r="E10" s="12"/>
      <c r="F10" s="471"/>
    </row>
    <row r="11" spans="1:6" x14ac:dyDescent="0.3">
      <c r="B11" s="469" t="s">
        <v>484</v>
      </c>
      <c r="C11" s="438">
        <v>215264</v>
      </c>
      <c r="D11" s="438">
        <v>36786</v>
      </c>
      <c r="E11" s="12"/>
      <c r="F11" s="471"/>
    </row>
    <row r="12" spans="1:6" s="433" customFormat="1" x14ac:dyDescent="0.3">
      <c r="A12" s="441"/>
      <c r="B12" s="472" t="s">
        <v>483</v>
      </c>
      <c r="C12" s="12">
        <v>153077</v>
      </c>
      <c r="D12" s="12">
        <v>24811</v>
      </c>
      <c r="E12" s="12"/>
      <c r="F12" s="471"/>
    </row>
    <row r="13" spans="1:6" s="433" customFormat="1" x14ac:dyDescent="0.3">
      <c r="A13" s="441"/>
      <c r="B13" s="472" t="s">
        <v>238</v>
      </c>
      <c r="C13" s="12">
        <v>148119</v>
      </c>
      <c r="D13" s="12">
        <v>24198</v>
      </c>
      <c r="E13" s="12"/>
      <c r="F13" s="471"/>
    </row>
    <row r="14" spans="1:6" x14ac:dyDescent="0.3">
      <c r="B14" s="469" t="s">
        <v>486</v>
      </c>
      <c r="C14" s="436">
        <v>54021</v>
      </c>
      <c r="D14" s="436" t="s">
        <v>172</v>
      </c>
      <c r="E14" s="12"/>
      <c r="F14" s="471"/>
    </row>
    <row r="15" spans="1:6" s="433" customFormat="1" x14ac:dyDescent="0.3">
      <c r="A15" s="441"/>
      <c r="B15" s="469" t="s">
        <v>485</v>
      </c>
      <c r="C15" s="436" t="s">
        <v>172</v>
      </c>
      <c r="D15" s="436">
        <f>SUM(D16:D17)</f>
        <v>23145</v>
      </c>
      <c r="E15" s="12"/>
      <c r="F15" s="471"/>
    </row>
    <row r="16" spans="1:6" x14ac:dyDescent="0.3">
      <c r="B16" s="472" t="s">
        <v>236</v>
      </c>
      <c r="C16" s="12">
        <v>52602</v>
      </c>
      <c r="D16" s="12">
        <v>21453</v>
      </c>
      <c r="E16" s="12"/>
      <c r="F16" s="471"/>
    </row>
    <row r="17" spans="2:6" x14ac:dyDescent="0.3">
      <c r="B17" s="472" t="s">
        <v>237</v>
      </c>
      <c r="C17" s="12">
        <v>1419</v>
      </c>
      <c r="D17" s="12">
        <v>1692</v>
      </c>
      <c r="E17" s="12"/>
      <c r="F17" s="471"/>
    </row>
    <row r="18" spans="2:6" ht="15" thickBot="1" x14ac:dyDescent="0.35">
      <c r="B18" s="473" t="s">
        <v>487</v>
      </c>
      <c r="C18" s="474" t="s">
        <v>172</v>
      </c>
      <c r="D18" s="474">
        <v>5272</v>
      </c>
      <c r="E18" s="474"/>
      <c r="F18" s="475"/>
    </row>
  </sheetData>
  <mergeCells count="1">
    <mergeCell ref="B2:F2"/>
  </mergeCells>
  <printOptions horizontalCentered="1" verticalCentered="1"/>
  <pageMargins left="0.7" right="0.7" top="0.75" bottom="0.75" header="0.3" footer="0.3"/>
  <pageSetup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C136"/>
  <sheetViews>
    <sheetView zoomScale="70" zoomScaleNormal="70" workbookViewId="0">
      <pane xSplit="2" ySplit="4" topLeftCell="C100" activePane="bottomRight" state="frozen"/>
      <selection sqref="A1:E16"/>
      <selection pane="topRight" sqref="A1:E16"/>
      <selection pane="bottomLeft" sqref="A1:E16"/>
      <selection pane="bottomRight" activeCell="B116" sqref="B116"/>
    </sheetView>
  </sheetViews>
  <sheetFormatPr defaultColWidth="9.33203125" defaultRowHeight="14.4" x14ac:dyDescent="0.3"/>
  <cols>
    <col min="1" max="1" width="5.5546875" style="2" bestFit="1" customWidth="1"/>
    <col min="2" max="2" width="53.21875" style="3" customWidth="1"/>
    <col min="3" max="3" width="9.5546875" style="3" bestFit="1" customWidth="1"/>
    <col min="4" max="5" width="9.6640625" style="3" bestFit="1" customWidth="1"/>
    <col min="6" max="6" width="11.109375" style="3" bestFit="1" customWidth="1"/>
    <col min="7" max="7" width="9.33203125" style="3"/>
    <col min="8" max="8" width="9.5546875" style="3" bestFit="1" customWidth="1"/>
    <col min="9" max="10" width="9.33203125" style="3"/>
    <col min="11" max="11" width="11.109375" style="3" bestFit="1" customWidth="1"/>
    <col min="12" max="13" width="9.33203125" style="3" customWidth="1"/>
    <col min="14" max="20" width="9.33203125" style="3"/>
    <col min="21" max="21" width="9.33203125" style="3" customWidth="1"/>
    <col min="22" max="102" width="9.33203125" style="3"/>
    <col min="103" max="16384" width="9.33203125" style="6"/>
  </cols>
  <sheetData>
    <row r="1" spans="1:263" s="1" customFormat="1" x14ac:dyDescent="0.3"/>
    <row r="2" spans="1:263" s="1" customFormat="1" ht="23.4" thickBot="1" x14ac:dyDescent="0.45">
      <c r="B2" s="575" t="s">
        <v>0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0"/>
      <c r="CU2" s="10"/>
      <c r="CV2" s="10"/>
      <c r="CW2" s="10"/>
      <c r="CX2" s="10"/>
    </row>
    <row r="3" spans="1:263" s="1" customFormat="1" ht="19.8" thickTop="1" thickBot="1" x14ac:dyDescent="0.35">
      <c r="B3" s="468" t="s">
        <v>6</v>
      </c>
      <c r="C3" s="574" t="s">
        <v>506</v>
      </c>
      <c r="D3" s="574"/>
      <c r="E3" s="574"/>
      <c r="F3" s="574"/>
      <c r="G3" s="574"/>
      <c r="H3" s="573" t="s">
        <v>429</v>
      </c>
      <c r="I3" s="573"/>
      <c r="J3" s="573"/>
      <c r="K3" s="573"/>
      <c r="L3" s="573"/>
      <c r="M3" s="10"/>
      <c r="N3" s="10">
        <v>1</v>
      </c>
      <c r="O3" s="10">
        <v>2</v>
      </c>
      <c r="P3" s="10">
        <v>3</v>
      </c>
      <c r="Q3" s="10">
        <v>4</v>
      </c>
      <c r="R3" s="10">
        <v>5</v>
      </c>
      <c r="S3" s="10">
        <v>6</v>
      </c>
      <c r="T3" s="10">
        <v>7</v>
      </c>
      <c r="U3" s="10">
        <v>8</v>
      </c>
      <c r="V3" s="10">
        <v>9</v>
      </c>
      <c r="W3" s="10">
        <v>10</v>
      </c>
      <c r="X3" s="10">
        <v>11</v>
      </c>
      <c r="Y3" s="10">
        <v>12</v>
      </c>
      <c r="Z3" s="10">
        <v>13</v>
      </c>
      <c r="AA3" s="10">
        <v>14</v>
      </c>
      <c r="AB3" s="10">
        <v>15</v>
      </c>
      <c r="AC3" s="10">
        <v>16</v>
      </c>
      <c r="AD3" s="10">
        <v>17</v>
      </c>
      <c r="AE3" s="10">
        <v>18</v>
      </c>
      <c r="AF3" s="10">
        <v>19</v>
      </c>
      <c r="AG3" s="10">
        <v>20</v>
      </c>
      <c r="AH3" s="10">
        <v>21</v>
      </c>
      <c r="AI3" s="10">
        <v>22</v>
      </c>
      <c r="AJ3" s="10">
        <v>23</v>
      </c>
      <c r="AK3" s="10">
        <v>24</v>
      </c>
      <c r="AL3" s="10">
        <v>25</v>
      </c>
      <c r="AM3" s="10">
        <v>26</v>
      </c>
      <c r="AN3" s="10">
        <v>27</v>
      </c>
      <c r="AO3" s="10">
        <v>28</v>
      </c>
      <c r="AP3" s="10">
        <v>29</v>
      </c>
      <c r="AQ3" s="10">
        <v>30</v>
      </c>
      <c r="AR3" s="10">
        <v>31</v>
      </c>
      <c r="AS3" s="10">
        <v>32</v>
      </c>
      <c r="AT3" s="10">
        <v>33</v>
      </c>
      <c r="AU3" s="10">
        <v>34</v>
      </c>
      <c r="AV3" s="10">
        <v>35</v>
      </c>
      <c r="AW3" s="10">
        <v>36</v>
      </c>
      <c r="AX3" s="10">
        <v>37</v>
      </c>
      <c r="AY3" s="10">
        <v>38</v>
      </c>
      <c r="AZ3" s="10">
        <v>39</v>
      </c>
      <c r="BA3" s="10">
        <v>40</v>
      </c>
      <c r="BB3" s="10">
        <v>41</v>
      </c>
      <c r="BC3" s="10">
        <v>42</v>
      </c>
      <c r="BD3" s="10">
        <v>43</v>
      </c>
      <c r="BE3" s="10">
        <v>44</v>
      </c>
      <c r="BF3" s="10">
        <v>45</v>
      </c>
      <c r="BG3" s="10">
        <v>46</v>
      </c>
      <c r="BH3" s="10">
        <v>47</v>
      </c>
      <c r="BI3" s="10">
        <v>48</v>
      </c>
      <c r="BJ3" s="10">
        <v>49</v>
      </c>
      <c r="BK3" s="10">
        <v>50</v>
      </c>
      <c r="BL3" s="10">
        <v>51</v>
      </c>
      <c r="BM3" s="10">
        <v>52</v>
      </c>
      <c r="BN3" s="10">
        <v>53</v>
      </c>
      <c r="BO3" s="10">
        <v>54</v>
      </c>
      <c r="BP3" s="10">
        <v>55</v>
      </c>
      <c r="BQ3" s="10">
        <v>56</v>
      </c>
      <c r="BR3" s="10">
        <v>57</v>
      </c>
      <c r="BS3" s="10">
        <v>58</v>
      </c>
      <c r="BT3" s="10">
        <v>59</v>
      </c>
      <c r="BU3" s="10">
        <v>60</v>
      </c>
      <c r="BV3" s="10">
        <v>61</v>
      </c>
      <c r="BW3" s="10">
        <v>62</v>
      </c>
      <c r="BX3" s="10">
        <v>63</v>
      </c>
      <c r="BY3" s="10">
        <v>64</v>
      </c>
      <c r="BZ3" s="10">
        <v>65</v>
      </c>
      <c r="CA3" s="10">
        <v>66</v>
      </c>
      <c r="CB3" s="10">
        <v>67</v>
      </c>
      <c r="CC3" s="10">
        <v>68</v>
      </c>
      <c r="CD3" s="10">
        <v>69</v>
      </c>
      <c r="CE3" s="10">
        <v>70</v>
      </c>
      <c r="CF3" s="10">
        <v>71</v>
      </c>
      <c r="CG3" s="10">
        <v>72</v>
      </c>
      <c r="CH3" s="10">
        <v>73</v>
      </c>
      <c r="CI3" s="10">
        <v>74</v>
      </c>
      <c r="CJ3" s="10">
        <v>75</v>
      </c>
      <c r="CK3" s="10">
        <v>76</v>
      </c>
      <c r="CL3" s="10">
        <v>77</v>
      </c>
      <c r="CM3" s="10">
        <v>78</v>
      </c>
      <c r="CN3" s="10">
        <v>79</v>
      </c>
      <c r="CO3" s="10">
        <v>80</v>
      </c>
      <c r="CP3" s="10">
        <v>81</v>
      </c>
      <c r="CQ3" s="10">
        <v>82</v>
      </c>
      <c r="CR3" s="10">
        <v>83</v>
      </c>
      <c r="CS3" s="10">
        <v>84</v>
      </c>
      <c r="CT3" s="10">
        <v>85</v>
      </c>
      <c r="CU3" s="10">
        <v>86</v>
      </c>
      <c r="CV3" s="10">
        <v>87</v>
      </c>
      <c r="CW3" s="10">
        <v>88</v>
      </c>
      <c r="CX3" s="10">
        <v>89</v>
      </c>
      <c r="CY3" s="10">
        <v>90</v>
      </c>
      <c r="CZ3" s="10">
        <v>91</v>
      </c>
      <c r="DA3" s="10">
        <v>92</v>
      </c>
      <c r="DB3" s="10">
        <v>93</v>
      </c>
      <c r="DC3" s="10">
        <v>94</v>
      </c>
      <c r="DD3" s="10">
        <v>95</v>
      </c>
      <c r="DE3" s="10">
        <v>96</v>
      </c>
      <c r="DF3" s="10">
        <v>97</v>
      </c>
      <c r="DG3" s="10">
        <v>98</v>
      </c>
      <c r="DH3" s="10">
        <v>99</v>
      </c>
      <c r="DI3" s="10">
        <v>100</v>
      </c>
      <c r="DJ3" s="10">
        <v>101</v>
      </c>
      <c r="DK3" s="10">
        <v>102</v>
      </c>
      <c r="DL3" s="10">
        <v>103</v>
      </c>
      <c r="DM3" s="10">
        <v>104</v>
      </c>
      <c r="DN3" s="10">
        <v>105</v>
      </c>
      <c r="DO3" s="10">
        <v>106</v>
      </c>
      <c r="DP3" s="10">
        <v>107</v>
      </c>
      <c r="DQ3" s="10">
        <v>108</v>
      </c>
      <c r="DR3" s="10">
        <v>109</v>
      </c>
      <c r="DS3" s="10">
        <v>110</v>
      </c>
      <c r="DT3" s="10">
        <v>111</v>
      </c>
      <c r="DU3" s="10">
        <v>112</v>
      </c>
      <c r="DV3" s="10">
        <v>113</v>
      </c>
      <c r="DW3" s="10">
        <v>114</v>
      </c>
      <c r="DX3" s="10">
        <v>115</v>
      </c>
      <c r="DY3" s="10">
        <v>116</v>
      </c>
      <c r="DZ3" s="10">
        <v>117</v>
      </c>
      <c r="EA3" s="10">
        <v>118</v>
      </c>
      <c r="EB3" s="10">
        <v>119</v>
      </c>
      <c r="EC3" s="10">
        <v>120</v>
      </c>
      <c r="ED3" s="10">
        <v>121</v>
      </c>
      <c r="EE3" s="10"/>
      <c r="EF3" s="10"/>
      <c r="EG3" s="10"/>
      <c r="EH3" s="10"/>
      <c r="EI3" s="10"/>
      <c r="EM3" s="1">
        <v>1</v>
      </c>
      <c r="EN3" s="1">
        <v>2</v>
      </c>
      <c r="EO3" s="1">
        <v>3</v>
      </c>
      <c r="EP3" s="1">
        <v>4</v>
      </c>
      <c r="EQ3" s="1">
        <v>5</v>
      </c>
      <c r="ER3" s="1">
        <v>6</v>
      </c>
      <c r="ES3" s="1">
        <v>7</v>
      </c>
      <c r="ET3" s="1">
        <v>8</v>
      </c>
      <c r="EU3" s="1">
        <v>9</v>
      </c>
      <c r="EV3" s="1">
        <v>10</v>
      </c>
      <c r="EW3" s="1">
        <v>11</v>
      </c>
      <c r="EX3" s="1">
        <v>12</v>
      </c>
      <c r="EY3" s="1">
        <v>13</v>
      </c>
      <c r="EZ3" s="1">
        <v>14</v>
      </c>
      <c r="FA3" s="1">
        <v>15</v>
      </c>
      <c r="FB3" s="1">
        <v>16</v>
      </c>
      <c r="FC3" s="1">
        <v>17</v>
      </c>
      <c r="FD3" s="1">
        <v>18</v>
      </c>
      <c r="FE3" s="1">
        <v>19</v>
      </c>
      <c r="FF3" s="1">
        <v>20</v>
      </c>
      <c r="FG3" s="1">
        <v>21</v>
      </c>
      <c r="FH3" s="1">
        <v>22</v>
      </c>
      <c r="FI3" s="1">
        <v>23</v>
      </c>
      <c r="FJ3" s="1">
        <v>24</v>
      </c>
      <c r="FK3" s="1">
        <v>25</v>
      </c>
      <c r="FL3" s="1">
        <v>26</v>
      </c>
      <c r="FM3" s="1">
        <v>27</v>
      </c>
      <c r="FN3" s="1">
        <v>28</v>
      </c>
      <c r="FO3" s="1">
        <v>29</v>
      </c>
      <c r="FP3" s="1">
        <v>30</v>
      </c>
      <c r="FQ3" s="1">
        <v>31</v>
      </c>
      <c r="FR3" s="1">
        <v>32</v>
      </c>
      <c r="FS3" s="1">
        <v>33</v>
      </c>
      <c r="FT3" s="1">
        <v>34</v>
      </c>
      <c r="FU3" s="1">
        <v>35</v>
      </c>
      <c r="FV3" s="1">
        <v>36</v>
      </c>
      <c r="FW3" s="1">
        <v>37</v>
      </c>
      <c r="FX3" s="1">
        <v>38</v>
      </c>
      <c r="FY3" s="1">
        <v>39</v>
      </c>
      <c r="FZ3" s="1">
        <v>40</v>
      </c>
      <c r="GA3" s="1">
        <v>41</v>
      </c>
      <c r="GB3" s="1">
        <v>42</v>
      </c>
      <c r="GC3" s="1">
        <v>43</v>
      </c>
      <c r="GD3" s="1">
        <v>44</v>
      </c>
      <c r="GE3" s="1">
        <v>45</v>
      </c>
      <c r="GF3" s="1">
        <v>46</v>
      </c>
      <c r="GG3" s="1">
        <v>47</v>
      </c>
      <c r="GH3" s="1">
        <v>48</v>
      </c>
      <c r="GI3" s="1">
        <v>49</v>
      </c>
      <c r="GJ3" s="1">
        <v>50</v>
      </c>
      <c r="GK3" s="1">
        <v>51</v>
      </c>
      <c r="GL3" s="1">
        <v>52</v>
      </c>
      <c r="GM3" s="1">
        <v>53</v>
      </c>
      <c r="GN3" s="1">
        <v>54</v>
      </c>
      <c r="GO3" s="1">
        <v>55</v>
      </c>
      <c r="GP3" s="1">
        <v>56</v>
      </c>
      <c r="GQ3" s="1">
        <v>57</v>
      </c>
      <c r="GR3" s="1">
        <v>58</v>
      </c>
      <c r="GS3" s="1">
        <v>59</v>
      </c>
      <c r="GT3" s="1">
        <v>60</v>
      </c>
      <c r="GU3" s="1">
        <v>61</v>
      </c>
      <c r="GV3" s="1">
        <v>62</v>
      </c>
      <c r="GW3" s="1">
        <v>63</v>
      </c>
      <c r="GX3" s="1">
        <v>64</v>
      </c>
      <c r="GY3" s="1">
        <v>65</v>
      </c>
      <c r="GZ3" s="1">
        <v>66</v>
      </c>
      <c r="HA3" s="1">
        <v>67</v>
      </c>
      <c r="HB3" s="1">
        <v>68</v>
      </c>
      <c r="HC3" s="1">
        <v>69</v>
      </c>
      <c r="HD3" s="1">
        <v>70</v>
      </c>
      <c r="HE3" s="1">
        <v>71</v>
      </c>
      <c r="HF3" s="1">
        <v>72</v>
      </c>
      <c r="HG3" s="1">
        <v>73</v>
      </c>
      <c r="HH3" s="1">
        <v>74</v>
      </c>
      <c r="HI3" s="1">
        <v>75</v>
      </c>
      <c r="HJ3" s="1">
        <v>76</v>
      </c>
      <c r="HK3" s="1">
        <v>77</v>
      </c>
      <c r="HL3" s="1">
        <v>78</v>
      </c>
      <c r="HM3" s="1">
        <v>79</v>
      </c>
      <c r="HN3" s="1">
        <v>80</v>
      </c>
      <c r="HO3" s="1">
        <v>81</v>
      </c>
      <c r="HP3" s="1">
        <v>82</v>
      </c>
      <c r="HQ3" s="1">
        <v>83</v>
      </c>
      <c r="HR3" s="1">
        <v>84</v>
      </c>
      <c r="HS3" s="1">
        <v>85</v>
      </c>
      <c r="HT3" s="1">
        <v>86</v>
      </c>
      <c r="HU3" s="1">
        <v>87</v>
      </c>
      <c r="HV3" s="1">
        <v>88</v>
      </c>
      <c r="HW3" s="1">
        <v>89</v>
      </c>
      <c r="HX3" s="1">
        <v>90</v>
      </c>
      <c r="HY3" s="1">
        <v>91</v>
      </c>
      <c r="HZ3" s="1">
        <v>92</v>
      </c>
      <c r="IA3" s="1">
        <v>93</v>
      </c>
      <c r="IB3" s="1">
        <v>94</v>
      </c>
      <c r="IC3" s="1">
        <v>95</v>
      </c>
      <c r="ID3" s="1">
        <v>96</v>
      </c>
      <c r="IE3" s="1">
        <v>97</v>
      </c>
      <c r="IF3" s="1">
        <v>98</v>
      </c>
      <c r="IG3" s="1">
        <v>99</v>
      </c>
      <c r="IH3" s="1">
        <v>100</v>
      </c>
      <c r="II3" s="1">
        <v>101</v>
      </c>
      <c r="IJ3" s="1">
        <v>102</v>
      </c>
      <c r="IK3" s="1">
        <v>103</v>
      </c>
      <c r="IL3" s="1">
        <v>104</v>
      </c>
      <c r="IM3" s="1">
        <v>105</v>
      </c>
      <c r="IN3" s="1">
        <v>106</v>
      </c>
      <c r="IO3" s="1">
        <v>107</v>
      </c>
      <c r="IP3" s="1">
        <v>108</v>
      </c>
      <c r="IQ3" s="1">
        <v>109</v>
      </c>
      <c r="IR3" s="1">
        <v>110</v>
      </c>
      <c r="IS3" s="1">
        <v>111</v>
      </c>
      <c r="IT3" s="1">
        <v>112</v>
      </c>
      <c r="IU3" s="1">
        <v>113</v>
      </c>
      <c r="IV3" s="1">
        <v>114</v>
      </c>
      <c r="IW3" s="1">
        <v>115</v>
      </c>
      <c r="IX3" s="1">
        <v>116</v>
      </c>
      <c r="IY3" s="1">
        <v>117</v>
      </c>
      <c r="IZ3" s="1">
        <v>118</v>
      </c>
      <c r="JA3" s="1">
        <v>119</v>
      </c>
      <c r="JB3" s="1">
        <v>120</v>
      </c>
      <c r="JC3" s="1">
        <v>121</v>
      </c>
    </row>
    <row r="4" spans="1:263" s="4" customFormat="1" ht="28.8" thickTop="1" thickBot="1" x14ac:dyDescent="0.35">
      <c r="B4" s="465"/>
      <c r="C4" s="466" t="s">
        <v>1</v>
      </c>
      <c r="D4" s="461" t="s">
        <v>2</v>
      </c>
      <c r="E4" s="462" t="s">
        <v>3</v>
      </c>
      <c r="F4" s="467" t="s">
        <v>4</v>
      </c>
      <c r="G4" s="463" t="s">
        <v>148</v>
      </c>
      <c r="H4" s="460" t="s">
        <v>147</v>
      </c>
      <c r="I4" s="461" t="s">
        <v>2</v>
      </c>
      <c r="J4" s="462" t="s">
        <v>3</v>
      </c>
      <c r="K4" s="467" t="s">
        <v>4</v>
      </c>
      <c r="L4" s="463" t="s">
        <v>148</v>
      </c>
      <c r="M4" s="464"/>
      <c r="N4" s="37" t="s">
        <v>35</v>
      </c>
      <c r="O4" s="37" t="s">
        <v>251</v>
      </c>
      <c r="P4" s="37" t="s">
        <v>252</v>
      </c>
      <c r="Q4" s="37" t="s">
        <v>38</v>
      </c>
      <c r="R4" s="37" t="s">
        <v>39</v>
      </c>
      <c r="S4" s="37" t="s">
        <v>40</v>
      </c>
      <c r="T4" s="37" t="s">
        <v>250</v>
      </c>
      <c r="U4" s="37" t="s">
        <v>41</v>
      </c>
      <c r="V4" s="37" t="s">
        <v>42</v>
      </c>
      <c r="W4" s="37" t="s">
        <v>43</v>
      </c>
      <c r="X4" s="37" t="s">
        <v>44</v>
      </c>
      <c r="Y4" s="37" t="s">
        <v>45</v>
      </c>
      <c r="Z4" s="37" t="s">
        <v>46</v>
      </c>
      <c r="AA4" s="37" t="s">
        <v>47</v>
      </c>
      <c r="AB4" s="37" t="s">
        <v>48</v>
      </c>
      <c r="AC4" s="37" t="s">
        <v>49</v>
      </c>
      <c r="AD4" s="37" t="s">
        <v>50</v>
      </c>
      <c r="AE4" s="37" t="s">
        <v>51</v>
      </c>
      <c r="AF4" s="37" t="s">
        <v>52</v>
      </c>
      <c r="AG4" s="37" t="s">
        <v>253</v>
      </c>
      <c r="AH4" s="37" t="s">
        <v>54</v>
      </c>
      <c r="AI4" s="37" t="s">
        <v>55</v>
      </c>
      <c r="AJ4" s="37" t="s">
        <v>254</v>
      </c>
      <c r="AK4" s="37" t="s">
        <v>255</v>
      </c>
      <c r="AL4" s="37" t="s">
        <v>57</v>
      </c>
      <c r="AM4" s="37" t="s">
        <v>58</v>
      </c>
      <c r="AN4" s="37" t="s">
        <v>59</v>
      </c>
      <c r="AO4" s="37" t="s">
        <v>256</v>
      </c>
      <c r="AP4" s="37" t="s">
        <v>61</v>
      </c>
      <c r="AQ4" s="37" t="s">
        <v>62</v>
      </c>
      <c r="AR4" s="37" t="s">
        <v>63</v>
      </c>
      <c r="AS4" s="37" t="s">
        <v>64</v>
      </c>
      <c r="AT4" s="37" t="s">
        <v>257</v>
      </c>
      <c r="AU4" s="37" t="s">
        <v>65</v>
      </c>
      <c r="AV4" s="37" t="s">
        <v>66</v>
      </c>
      <c r="AW4" s="37" t="s">
        <v>67</v>
      </c>
      <c r="AX4" s="38" t="s">
        <v>68</v>
      </c>
      <c r="AY4" s="38" t="s">
        <v>69</v>
      </c>
      <c r="AZ4" s="38" t="s">
        <v>70</v>
      </c>
      <c r="BA4" s="38" t="s">
        <v>71</v>
      </c>
      <c r="BB4" s="38" t="s">
        <v>72</v>
      </c>
      <c r="BC4" s="38" t="s">
        <v>73</v>
      </c>
      <c r="BD4" s="38" t="s">
        <v>74</v>
      </c>
      <c r="BE4" s="38" t="s">
        <v>75</v>
      </c>
      <c r="BF4" s="38" t="s">
        <v>76</v>
      </c>
      <c r="BG4" s="38" t="s">
        <v>77</v>
      </c>
      <c r="BH4" s="38" t="s">
        <v>78</v>
      </c>
      <c r="BI4" s="38" t="s">
        <v>79</v>
      </c>
      <c r="BJ4" s="38" t="s">
        <v>258</v>
      </c>
      <c r="BK4" s="38" t="s">
        <v>259</v>
      </c>
      <c r="BL4" s="38" t="s">
        <v>80</v>
      </c>
      <c r="BM4" s="38" t="s">
        <v>260</v>
      </c>
      <c r="BN4" s="38" t="s">
        <v>261</v>
      </c>
      <c r="BO4" s="38" t="s">
        <v>81</v>
      </c>
      <c r="BP4" s="38" t="s">
        <v>82</v>
      </c>
      <c r="BQ4" s="38" t="s">
        <v>83</v>
      </c>
      <c r="BR4" s="38" t="s">
        <v>262</v>
      </c>
      <c r="BS4" s="38" t="s">
        <v>263</v>
      </c>
      <c r="BT4" s="38" t="s">
        <v>264</v>
      </c>
      <c r="BU4" s="38" t="s">
        <v>85</v>
      </c>
      <c r="BV4" s="38" t="s">
        <v>86</v>
      </c>
      <c r="BW4" s="39" t="s">
        <v>87</v>
      </c>
      <c r="BX4" s="39" t="s">
        <v>88</v>
      </c>
      <c r="BY4" s="39" t="s">
        <v>89</v>
      </c>
      <c r="BZ4" s="39" t="s">
        <v>90</v>
      </c>
      <c r="CA4" s="39" t="s">
        <v>91</v>
      </c>
      <c r="CB4" s="39" t="s">
        <v>92</v>
      </c>
      <c r="CC4" s="39" t="s">
        <v>93</v>
      </c>
      <c r="CD4" s="39" t="s">
        <v>94</v>
      </c>
      <c r="CE4" s="39" t="s">
        <v>95</v>
      </c>
      <c r="CF4" s="39" t="s">
        <v>96</v>
      </c>
      <c r="CG4" s="39" t="s">
        <v>97</v>
      </c>
      <c r="CH4" s="39" t="s">
        <v>98</v>
      </c>
      <c r="CI4" s="39" t="s">
        <v>99</v>
      </c>
      <c r="CJ4" s="39" t="s">
        <v>100</v>
      </c>
      <c r="CK4" s="39" t="s">
        <v>101</v>
      </c>
      <c r="CL4" s="39" t="s">
        <v>102</v>
      </c>
      <c r="CM4" s="39" t="s">
        <v>103</v>
      </c>
      <c r="CN4" s="39" t="s">
        <v>104</v>
      </c>
      <c r="CO4" s="39" t="s">
        <v>105</v>
      </c>
      <c r="CP4" s="39" t="s">
        <v>265</v>
      </c>
      <c r="CQ4" s="39" t="s">
        <v>266</v>
      </c>
      <c r="CR4" s="39" t="s">
        <v>106</v>
      </c>
      <c r="CS4" s="39" t="s">
        <v>267</v>
      </c>
      <c r="CT4" s="39" t="s">
        <v>107</v>
      </c>
      <c r="CU4" s="39" t="s">
        <v>108</v>
      </c>
      <c r="CV4" s="39" t="s">
        <v>109</v>
      </c>
      <c r="CW4" s="39" t="s">
        <v>110</v>
      </c>
      <c r="CX4" s="39" t="s">
        <v>111</v>
      </c>
      <c r="CY4" s="40" t="s">
        <v>268</v>
      </c>
      <c r="CZ4" s="40" t="s">
        <v>7</v>
      </c>
      <c r="DA4" s="40" t="s">
        <v>8</v>
      </c>
      <c r="DB4" s="40" t="s">
        <v>9</v>
      </c>
      <c r="DC4" s="40" t="s">
        <v>10</v>
      </c>
      <c r="DD4" s="40" t="s">
        <v>11</v>
      </c>
      <c r="DE4" s="40" t="s">
        <v>12</v>
      </c>
      <c r="DF4" s="40" t="s">
        <v>269</v>
      </c>
      <c r="DG4" s="40" t="s">
        <v>13</v>
      </c>
      <c r="DH4" s="40" t="s">
        <v>14</v>
      </c>
      <c r="DI4" s="40" t="s">
        <v>15</v>
      </c>
      <c r="DJ4" s="40" t="s">
        <v>16</v>
      </c>
      <c r="DK4" s="40" t="s">
        <v>17</v>
      </c>
      <c r="DL4" s="40" t="s">
        <v>18</v>
      </c>
      <c r="DM4" s="40" t="s">
        <v>19</v>
      </c>
      <c r="DN4" s="40" t="s">
        <v>20</v>
      </c>
      <c r="DO4" s="40" t="s">
        <v>21</v>
      </c>
      <c r="DP4" s="40" t="s">
        <v>22</v>
      </c>
      <c r="DQ4" s="40" t="s">
        <v>23</v>
      </c>
      <c r="DR4" s="40" t="s">
        <v>24</v>
      </c>
      <c r="DS4" s="40" t="s">
        <v>25</v>
      </c>
      <c r="DT4" s="40" t="s">
        <v>270</v>
      </c>
      <c r="DU4" s="40" t="s">
        <v>26</v>
      </c>
      <c r="DV4" s="40" t="s">
        <v>27</v>
      </c>
      <c r="DW4" s="40" t="s">
        <v>28</v>
      </c>
      <c r="DX4" s="40" t="s">
        <v>29</v>
      </c>
      <c r="DY4" s="40" t="s">
        <v>271</v>
      </c>
      <c r="DZ4" s="40" t="s">
        <v>30</v>
      </c>
      <c r="EA4" s="40" t="s">
        <v>31</v>
      </c>
      <c r="EB4" s="40" t="s">
        <v>32</v>
      </c>
      <c r="EC4" s="40" t="s">
        <v>33</v>
      </c>
      <c r="ED4" s="40" t="s">
        <v>34</v>
      </c>
      <c r="EM4" s="40" t="s">
        <v>268</v>
      </c>
      <c r="EN4" s="40" t="s">
        <v>7</v>
      </c>
      <c r="EO4" s="40" t="s">
        <v>8</v>
      </c>
      <c r="EP4" s="40" t="s">
        <v>9</v>
      </c>
      <c r="EQ4" s="40" t="s">
        <v>10</v>
      </c>
      <c r="ER4" s="40" t="s">
        <v>11</v>
      </c>
      <c r="ES4" s="40" t="s">
        <v>12</v>
      </c>
      <c r="ET4" s="40" t="s">
        <v>269</v>
      </c>
      <c r="EU4" s="40" t="s">
        <v>13</v>
      </c>
      <c r="EV4" s="40" t="s">
        <v>14</v>
      </c>
      <c r="EW4" s="40" t="s">
        <v>15</v>
      </c>
      <c r="EX4" s="40" t="s">
        <v>16</v>
      </c>
      <c r="EY4" s="40" t="s">
        <v>17</v>
      </c>
      <c r="EZ4" s="40" t="s">
        <v>18</v>
      </c>
      <c r="FA4" s="40" t="s">
        <v>19</v>
      </c>
      <c r="FB4" s="40" t="s">
        <v>20</v>
      </c>
      <c r="FC4" s="40" t="s">
        <v>21</v>
      </c>
      <c r="FD4" s="40" t="s">
        <v>22</v>
      </c>
      <c r="FE4" s="40" t="s">
        <v>23</v>
      </c>
      <c r="FF4" s="40" t="s">
        <v>24</v>
      </c>
      <c r="FG4" s="40" t="s">
        <v>25</v>
      </c>
      <c r="FH4" s="40" t="s">
        <v>270</v>
      </c>
      <c r="FI4" s="40" t="s">
        <v>26</v>
      </c>
      <c r="FJ4" s="40" t="s">
        <v>27</v>
      </c>
      <c r="FK4" s="40" t="s">
        <v>28</v>
      </c>
      <c r="FL4" s="40" t="s">
        <v>29</v>
      </c>
      <c r="FM4" s="40" t="s">
        <v>271</v>
      </c>
      <c r="FN4" s="40" t="s">
        <v>30</v>
      </c>
      <c r="FO4" s="40" t="s">
        <v>31</v>
      </c>
      <c r="FP4" s="40" t="s">
        <v>32</v>
      </c>
      <c r="FQ4" s="40" t="s">
        <v>33</v>
      </c>
      <c r="FR4" s="40" t="s">
        <v>34</v>
      </c>
      <c r="FS4" s="37" t="s">
        <v>35</v>
      </c>
      <c r="FT4" s="37" t="s">
        <v>251</v>
      </c>
      <c r="FU4" s="37" t="s">
        <v>252</v>
      </c>
      <c r="FV4" s="37" t="s">
        <v>38</v>
      </c>
      <c r="FW4" s="37" t="s">
        <v>39</v>
      </c>
      <c r="FX4" s="37" t="s">
        <v>40</v>
      </c>
      <c r="FY4" s="37" t="s">
        <v>250</v>
      </c>
      <c r="FZ4" s="37" t="s">
        <v>41</v>
      </c>
      <c r="GA4" s="37" t="s">
        <v>42</v>
      </c>
      <c r="GB4" s="37" t="s">
        <v>43</v>
      </c>
      <c r="GC4" s="37" t="s">
        <v>44</v>
      </c>
      <c r="GD4" s="37" t="s">
        <v>45</v>
      </c>
      <c r="GE4" s="37" t="s">
        <v>46</v>
      </c>
      <c r="GF4" s="37" t="s">
        <v>47</v>
      </c>
      <c r="GG4" s="37" t="s">
        <v>48</v>
      </c>
      <c r="GH4" s="37" t="s">
        <v>49</v>
      </c>
      <c r="GI4" s="37" t="s">
        <v>50</v>
      </c>
      <c r="GJ4" s="37" t="s">
        <v>51</v>
      </c>
      <c r="GK4" s="37" t="s">
        <v>52</v>
      </c>
      <c r="GL4" s="37" t="s">
        <v>253</v>
      </c>
      <c r="GM4" s="37" t="s">
        <v>54</v>
      </c>
      <c r="GN4" s="37" t="s">
        <v>55</v>
      </c>
      <c r="GO4" s="37" t="s">
        <v>254</v>
      </c>
      <c r="GP4" s="37" t="s">
        <v>255</v>
      </c>
      <c r="GQ4" s="37" t="s">
        <v>57</v>
      </c>
      <c r="GR4" s="37" t="s">
        <v>58</v>
      </c>
      <c r="GS4" s="37" t="s">
        <v>59</v>
      </c>
      <c r="GT4" s="37" t="s">
        <v>256</v>
      </c>
      <c r="GU4" s="37" t="s">
        <v>61</v>
      </c>
      <c r="GV4" s="37" t="s">
        <v>62</v>
      </c>
      <c r="GW4" s="37" t="s">
        <v>63</v>
      </c>
      <c r="GX4" s="37" t="s">
        <v>64</v>
      </c>
      <c r="GY4" s="37" t="s">
        <v>257</v>
      </c>
      <c r="GZ4" s="37" t="s">
        <v>65</v>
      </c>
      <c r="HA4" s="37" t="s">
        <v>66</v>
      </c>
      <c r="HB4" s="37" t="s">
        <v>67</v>
      </c>
      <c r="HC4" s="38" t="s">
        <v>68</v>
      </c>
      <c r="HD4" s="38" t="s">
        <v>69</v>
      </c>
      <c r="HE4" s="38" t="s">
        <v>70</v>
      </c>
      <c r="HF4" s="38" t="s">
        <v>71</v>
      </c>
      <c r="HG4" s="38" t="s">
        <v>72</v>
      </c>
      <c r="HH4" s="38" t="s">
        <v>73</v>
      </c>
      <c r="HI4" s="38" t="s">
        <v>74</v>
      </c>
      <c r="HJ4" s="38" t="s">
        <v>75</v>
      </c>
      <c r="HK4" s="38" t="s">
        <v>76</v>
      </c>
      <c r="HL4" s="38" t="s">
        <v>77</v>
      </c>
      <c r="HM4" s="38" t="s">
        <v>78</v>
      </c>
      <c r="HN4" s="38" t="s">
        <v>79</v>
      </c>
      <c r="HO4" s="38" t="s">
        <v>258</v>
      </c>
      <c r="HP4" s="38" t="s">
        <v>259</v>
      </c>
      <c r="HQ4" s="38" t="s">
        <v>80</v>
      </c>
      <c r="HR4" s="38" t="s">
        <v>260</v>
      </c>
      <c r="HS4" s="38" t="s">
        <v>261</v>
      </c>
      <c r="HT4" s="38" t="s">
        <v>81</v>
      </c>
      <c r="HU4" s="38" t="s">
        <v>82</v>
      </c>
      <c r="HV4" s="38" t="s">
        <v>83</v>
      </c>
      <c r="HW4" s="38" t="s">
        <v>262</v>
      </c>
      <c r="HX4" s="38" t="s">
        <v>263</v>
      </c>
      <c r="HY4" s="38" t="s">
        <v>264</v>
      </c>
      <c r="HZ4" s="38" t="s">
        <v>85</v>
      </c>
      <c r="IA4" s="38" t="s">
        <v>86</v>
      </c>
      <c r="IB4" s="39" t="s">
        <v>87</v>
      </c>
      <c r="IC4" s="39" t="s">
        <v>88</v>
      </c>
      <c r="ID4" s="39" t="s">
        <v>89</v>
      </c>
      <c r="IE4" s="39" t="s">
        <v>90</v>
      </c>
      <c r="IF4" s="39" t="s">
        <v>91</v>
      </c>
      <c r="IG4" s="39" t="s">
        <v>92</v>
      </c>
      <c r="IH4" s="39" t="s">
        <v>93</v>
      </c>
      <c r="II4" s="39" t="s">
        <v>94</v>
      </c>
      <c r="IJ4" s="39" t="s">
        <v>95</v>
      </c>
      <c r="IK4" s="39" t="s">
        <v>96</v>
      </c>
      <c r="IL4" s="39" t="s">
        <v>97</v>
      </c>
      <c r="IM4" s="39" t="s">
        <v>98</v>
      </c>
      <c r="IN4" s="39" t="s">
        <v>99</v>
      </c>
      <c r="IO4" s="39" t="s">
        <v>100</v>
      </c>
      <c r="IP4" s="39" t="s">
        <v>101</v>
      </c>
      <c r="IQ4" s="39" t="s">
        <v>102</v>
      </c>
      <c r="IR4" s="39" t="s">
        <v>103</v>
      </c>
      <c r="IS4" s="39" t="s">
        <v>104</v>
      </c>
      <c r="IT4" s="39" t="s">
        <v>105</v>
      </c>
      <c r="IU4" s="39" t="s">
        <v>265</v>
      </c>
      <c r="IV4" s="39" t="s">
        <v>266</v>
      </c>
      <c r="IW4" s="39" t="s">
        <v>106</v>
      </c>
      <c r="IX4" s="39" t="s">
        <v>267</v>
      </c>
      <c r="IY4" s="39" t="s">
        <v>107</v>
      </c>
      <c r="IZ4" s="39" t="s">
        <v>108</v>
      </c>
      <c r="JA4" s="39" t="s">
        <v>109</v>
      </c>
      <c r="JB4" s="39" t="s">
        <v>110</v>
      </c>
      <c r="JC4" s="39" t="s">
        <v>111</v>
      </c>
    </row>
    <row r="5" spans="1:263" s="2" customFormat="1" x14ac:dyDescent="0.3">
      <c r="B5" s="15"/>
      <c r="C5" s="10"/>
      <c r="D5" s="10"/>
      <c r="E5" s="10"/>
      <c r="F5" s="10"/>
      <c r="G5" s="10"/>
      <c r="H5" s="15"/>
      <c r="I5" s="15"/>
      <c r="J5" s="15"/>
      <c r="K5" s="15"/>
      <c r="L5" s="15"/>
      <c r="EM5" s="396">
        <v>249</v>
      </c>
      <c r="EN5" s="396">
        <v>457</v>
      </c>
      <c r="EO5" s="396">
        <v>174</v>
      </c>
      <c r="EP5" s="396">
        <v>211</v>
      </c>
      <c r="EQ5" s="396">
        <v>328</v>
      </c>
      <c r="ER5" s="396">
        <v>455</v>
      </c>
      <c r="ES5" s="396">
        <v>199</v>
      </c>
      <c r="ET5" s="396">
        <v>72</v>
      </c>
      <c r="EU5" s="396">
        <v>179</v>
      </c>
      <c r="EV5" s="396">
        <v>265</v>
      </c>
      <c r="EW5" s="396">
        <v>63</v>
      </c>
      <c r="EX5" s="396">
        <v>250</v>
      </c>
      <c r="EY5" s="396">
        <v>90</v>
      </c>
      <c r="EZ5" s="396">
        <v>519</v>
      </c>
      <c r="FA5" s="396">
        <v>272</v>
      </c>
      <c r="FB5" s="396">
        <v>106</v>
      </c>
      <c r="FC5" s="396">
        <v>572</v>
      </c>
      <c r="FD5" s="396">
        <v>200</v>
      </c>
      <c r="FE5" s="396">
        <v>307</v>
      </c>
      <c r="FF5" s="396">
        <v>617</v>
      </c>
      <c r="FG5" s="396">
        <v>148</v>
      </c>
      <c r="FH5" s="396">
        <v>93</v>
      </c>
      <c r="FI5" s="396">
        <v>374</v>
      </c>
      <c r="FJ5" s="396">
        <v>117</v>
      </c>
      <c r="FK5" s="396">
        <v>531</v>
      </c>
      <c r="FL5" s="396">
        <v>156</v>
      </c>
      <c r="FM5" s="396">
        <v>30</v>
      </c>
      <c r="FN5" s="396">
        <v>406</v>
      </c>
      <c r="FO5" s="396">
        <v>275</v>
      </c>
      <c r="FP5" s="396">
        <v>37</v>
      </c>
      <c r="FQ5" s="396">
        <v>76</v>
      </c>
      <c r="FR5" s="396">
        <v>493</v>
      </c>
      <c r="FS5" s="396">
        <v>337</v>
      </c>
      <c r="FT5" s="396">
        <v>570</v>
      </c>
      <c r="FU5" s="396">
        <v>860</v>
      </c>
      <c r="FV5" s="396">
        <v>466</v>
      </c>
      <c r="FW5" s="396">
        <v>292</v>
      </c>
      <c r="FX5" s="396">
        <v>278</v>
      </c>
      <c r="FY5" s="396">
        <v>341</v>
      </c>
      <c r="FZ5" s="396">
        <v>712</v>
      </c>
      <c r="GA5" s="396">
        <v>461</v>
      </c>
      <c r="GB5" s="396">
        <v>356</v>
      </c>
      <c r="GC5" s="396">
        <v>245</v>
      </c>
      <c r="GD5" s="396">
        <v>206</v>
      </c>
      <c r="GE5" s="396">
        <v>303</v>
      </c>
      <c r="GF5" s="396">
        <v>510</v>
      </c>
      <c r="GG5" s="396">
        <v>442</v>
      </c>
      <c r="GH5" s="396">
        <v>563</v>
      </c>
      <c r="GI5" s="396">
        <v>264</v>
      </c>
      <c r="GJ5" s="396">
        <v>209</v>
      </c>
      <c r="GK5" s="396">
        <v>257</v>
      </c>
      <c r="GL5" s="396">
        <v>243</v>
      </c>
      <c r="GM5" s="396">
        <v>343</v>
      </c>
      <c r="GN5" s="396">
        <v>605</v>
      </c>
      <c r="GO5" s="396">
        <v>688</v>
      </c>
      <c r="GP5" s="396">
        <v>210</v>
      </c>
      <c r="GQ5" s="396">
        <v>590</v>
      </c>
      <c r="GR5" s="396">
        <v>340</v>
      </c>
      <c r="GS5" s="396">
        <v>384</v>
      </c>
      <c r="GT5" s="396">
        <v>385</v>
      </c>
      <c r="GU5" s="396">
        <v>338</v>
      </c>
      <c r="GV5" s="396">
        <v>565</v>
      </c>
      <c r="GW5" s="396">
        <v>439</v>
      </c>
      <c r="GX5" s="396">
        <v>660</v>
      </c>
      <c r="GY5" s="396">
        <v>453</v>
      </c>
      <c r="GZ5" s="396">
        <v>560</v>
      </c>
      <c r="HA5" s="396">
        <v>380</v>
      </c>
      <c r="HB5" s="396">
        <v>487</v>
      </c>
      <c r="HC5" s="396">
        <v>188</v>
      </c>
      <c r="HD5" s="396">
        <v>121</v>
      </c>
      <c r="HE5" s="396">
        <v>292</v>
      </c>
      <c r="HF5" s="396">
        <v>38</v>
      </c>
      <c r="HG5" s="396">
        <v>254</v>
      </c>
      <c r="HH5" s="396">
        <v>78</v>
      </c>
      <c r="HI5" s="396">
        <v>55</v>
      </c>
      <c r="HJ5" s="396">
        <v>27</v>
      </c>
      <c r="HK5" s="396">
        <v>244</v>
      </c>
      <c r="HL5" s="396">
        <v>355</v>
      </c>
      <c r="HM5" s="396">
        <v>69</v>
      </c>
      <c r="HN5" s="396">
        <v>122</v>
      </c>
      <c r="HO5" s="396">
        <v>164</v>
      </c>
      <c r="HP5" s="396">
        <v>190</v>
      </c>
      <c r="HQ5" s="396">
        <v>254</v>
      </c>
      <c r="HR5" s="396">
        <v>92</v>
      </c>
      <c r="HS5" s="396">
        <v>230</v>
      </c>
      <c r="HT5" s="396">
        <v>123</v>
      </c>
      <c r="HU5" s="396">
        <v>77</v>
      </c>
      <c r="HV5" s="396">
        <v>112</v>
      </c>
      <c r="HW5" s="396">
        <v>109</v>
      </c>
      <c r="HX5" s="396">
        <v>128</v>
      </c>
      <c r="HY5" s="396">
        <v>130</v>
      </c>
      <c r="HZ5" s="396">
        <v>122</v>
      </c>
      <c r="IA5" s="396">
        <v>127</v>
      </c>
      <c r="IB5" s="396">
        <v>40</v>
      </c>
      <c r="IC5" s="396">
        <v>92</v>
      </c>
      <c r="ID5" s="396">
        <v>80</v>
      </c>
      <c r="IE5" s="396">
        <v>5</v>
      </c>
      <c r="IF5" s="396">
        <v>32</v>
      </c>
      <c r="IG5" s="396">
        <v>33</v>
      </c>
      <c r="IH5" s="396">
        <v>136</v>
      </c>
      <c r="II5" s="396">
        <v>57</v>
      </c>
      <c r="IJ5" s="396">
        <v>137</v>
      </c>
      <c r="IK5" s="396">
        <v>111</v>
      </c>
      <c r="IL5" s="396">
        <v>182</v>
      </c>
      <c r="IM5" s="396">
        <v>36</v>
      </c>
      <c r="IN5" s="396">
        <v>10</v>
      </c>
      <c r="IO5" s="396">
        <v>8</v>
      </c>
      <c r="IP5" s="396">
        <v>92</v>
      </c>
      <c r="IQ5" s="396">
        <v>95</v>
      </c>
      <c r="IR5" s="396">
        <v>158</v>
      </c>
      <c r="IS5" s="396">
        <v>129</v>
      </c>
      <c r="IT5" s="396">
        <v>59</v>
      </c>
      <c r="IU5" s="396">
        <v>23</v>
      </c>
      <c r="IV5" s="396">
        <v>8</v>
      </c>
      <c r="IW5" s="396">
        <v>145</v>
      </c>
      <c r="IX5" s="396">
        <v>62</v>
      </c>
      <c r="IY5" s="396">
        <v>42</v>
      </c>
      <c r="IZ5" s="396">
        <v>43</v>
      </c>
      <c r="JA5" s="396">
        <v>87</v>
      </c>
      <c r="JB5" s="396">
        <v>88</v>
      </c>
      <c r="JC5" s="396">
        <v>32</v>
      </c>
    </row>
    <row r="6" spans="1:263" s="2" customFormat="1" x14ac:dyDescent="0.3">
      <c r="B6" s="7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M6" s="396">
        <v>12.048192771084301</v>
      </c>
      <c r="EN6" s="396">
        <v>23.632385120350101</v>
      </c>
      <c r="EO6" s="396">
        <v>2.8735632183908</v>
      </c>
      <c r="EP6" s="396">
        <v>31.279620853080601</v>
      </c>
      <c r="EQ6" s="396">
        <v>33.536585365853703</v>
      </c>
      <c r="ER6" s="396">
        <v>13.4065934065934</v>
      </c>
      <c r="ES6" s="396">
        <v>22.110552763819101</v>
      </c>
      <c r="ET6" s="396">
        <v>4.1666666666666696</v>
      </c>
      <c r="EU6" s="396">
        <v>16.759776536312799</v>
      </c>
      <c r="EV6" s="396">
        <v>10.5660377358491</v>
      </c>
      <c r="EW6" s="396">
        <v>1.5873015873015901</v>
      </c>
      <c r="EX6" s="396">
        <v>9.6</v>
      </c>
      <c r="EY6" s="396">
        <v>10</v>
      </c>
      <c r="EZ6" s="396">
        <v>26.204238921001899</v>
      </c>
      <c r="FA6" s="396">
        <v>50.367647058823501</v>
      </c>
      <c r="FB6" s="396">
        <v>0.94339622641509402</v>
      </c>
      <c r="FC6" s="396">
        <v>0.87412587412587395</v>
      </c>
      <c r="FD6" s="396">
        <v>14</v>
      </c>
      <c r="FE6" s="396">
        <v>11.074918566775199</v>
      </c>
      <c r="FF6" s="396">
        <v>22.042139384116702</v>
      </c>
      <c r="FG6" s="396">
        <v>12.1621621621622</v>
      </c>
      <c r="FH6" s="396">
        <v>13.9784946236559</v>
      </c>
      <c r="FI6" s="396">
        <v>21.122994652406401</v>
      </c>
      <c r="FJ6" s="396">
        <v>6.83760683760684</v>
      </c>
      <c r="FK6" s="396">
        <v>12.617702448210901</v>
      </c>
      <c r="FL6" s="396">
        <v>7.0512820512820502</v>
      </c>
      <c r="FM6" s="396">
        <v>23.3333333333333</v>
      </c>
      <c r="FN6" s="396">
        <v>31.2807881773399</v>
      </c>
      <c r="FO6" s="396">
        <v>4.7272727272727302</v>
      </c>
      <c r="FP6" s="396">
        <v>0</v>
      </c>
      <c r="FQ6" s="396">
        <v>51.315789473684198</v>
      </c>
      <c r="FR6" s="396">
        <v>8.7221095334685597</v>
      </c>
      <c r="FS6" s="396">
        <v>3.5608308605341201</v>
      </c>
      <c r="FT6" s="396">
        <v>8.59649122807018</v>
      </c>
      <c r="FU6" s="396">
        <v>10.116279069767399</v>
      </c>
      <c r="FV6" s="396">
        <v>3.21888412017167</v>
      </c>
      <c r="FW6" s="396">
        <v>7.8767123287671197</v>
      </c>
      <c r="FX6" s="396">
        <v>8.6330935251798593</v>
      </c>
      <c r="FY6" s="396">
        <v>16.4222873900293</v>
      </c>
      <c r="FZ6" s="396">
        <v>12.3595505617978</v>
      </c>
      <c r="GA6" s="396">
        <v>4.5553145336225596</v>
      </c>
      <c r="GB6" s="396">
        <v>2.5280898876404501</v>
      </c>
      <c r="GC6" s="396">
        <v>5.3061224489795897</v>
      </c>
      <c r="GD6" s="396">
        <v>4.8543689320388301</v>
      </c>
      <c r="GE6" s="396">
        <v>4.2904290429042904</v>
      </c>
      <c r="GF6" s="396">
        <v>8.4313725490196099</v>
      </c>
      <c r="GG6" s="396">
        <v>5.8823529411764701</v>
      </c>
      <c r="GH6" s="396">
        <v>13.1438721136767</v>
      </c>
      <c r="GI6" s="396">
        <v>9.0909090909090899</v>
      </c>
      <c r="GJ6" s="396">
        <v>21.5311004784689</v>
      </c>
      <c r="GK6" s="396">
        <v>18.6770428015564</v>
      </c>
      <c r="GL6" s="396">
        <v>3.7037037037037002</v>
      </c>
      <c r="GM6" s="396">
        <v>4.3731778425655996</v>
      </c>
      <c r="GN6" s="396">
        <v>8.2644628099173598</v>
      </c>
      <c r="GO6" s="396">
        <v>23.837209302325601</v>
      </c>
      <c r="GP6" s="396">
        <v>5.2380952380952399</v>
      </c>
      <c r="GQ6" s="396">
        <v>13.0508474576271</v>
      </c>
      <c r="GR6" s="396">
        <v>7.0588235294117601</v>
      </c>
      <c r="GS6" s="396">
        <v>9.8958333333333304</v>
      </c>
      <c r="GT6" s="396">
        <v>14.025974025974</v>
      </c>
      <c r="GU6" s="396">
        <v>5.9171597633136104</v>
      </c>
      <c r="GV6" s="396">
        <v>3.1858407079646001</v>
      </c>
      <c r="GW6" s="396">
        <v>9.1116173120728892</v>
      </c>
      <c r="GX6" s="396">
        <v>10</v>
      </c>
      <c r="GY6" s="396">
        <v>3.53200883002207</v>
      </c>
      <c r="GZ6" s="396">
        <v>15.1785714285714</v>
      </c>
      <c r="HA6" s="396">
        <v>3.1578947368421102</v>
      </c>
      <c r="HB6" s="396">
        <v>1.64271047227926</v>
      </c>
      <c r="HC6" s="396">
        <v>22.872340425531899</v>
      </c>
      <c r="HD6" s="396">
        <v>4.1322314049586799</v>
      </c>
      <c r="HE6" s="396">
        <v>8.5616438356164402</v>
      </c>
      <c r="HF6" s="396">
        <v>0</v>
      </c>
      <c r="HG6" s="396">
        <v>8.6614173228346498</v>
      </c>
      <c r="HH6" s="396">
        <v>12.8205128205128</v>
      </c>
      <c r="HI6" s="396">
        <v>20</v>
      </c>
      <c r="HJ6" s="396">
        <v>0</v>
      </c>
      <c r="HK6" s="396">
        <v>15.5737704918033</v>
      </c>
      <c r="HL6" s="396">
        <v>22.253521126760599</v>
      </c>
      <c r="HM6" s="396">
        <v>26.086956521739101</v>
      </c>
      <c r="HN6" s="396">
        <v>50.819672131147499</v>
      </c>
      <c r="HO6" s="396">
        <v>15.853658536585399</v>
      </c>
      <c r="HP6" s="396">
        <v>14.7368421052632</v>
      </c>
      <c r="HQ6" s="396">
        <v>14.9606299212598</v>
      </c>
      <c r="HR6" s="396">
        <v>32.6086956521739</v>
      </c>
      <c r="HS6" s="396">
        <v>20.434782608695699</v>
      </c>
      <c r="HT6" s="396">
        <v>0.81300813008130102</v>
      </c>
      <c r="HU6" s="396">
        <v>14.285714285714301</v>
      </c>
      <c r="HV6" s="396">
        <v>17.8571428571429</v>
      </c>
      <c r="HW6" s="396">
        <v>34.862385321100902</v>
      </c>
      <c r="HX6" s="396">
        <v>28.90625</v>
      </c>
      <c r="HY6" s="396">
        <v>26.153846153846199</v>
      </c>
      <c r="HZ6" s="396">
        <v>15.5737704918033</v>
      </c>
      <c r="IA6" s="396">
        <v>9.4488188976377891</v>
      </c>
      <c r="IB6" s="396">
        <v>17.5</v>
      </c>
      <c r="IC6" s="396">
        <v>8.6956521739130395</v>
      </c>
      <c r="ID6" s="396">
        <v>8.75</v>
      </c>
      <c r="IE6" s="396">
        <v>0</v>
      </c>
      <c r="IF6" s="396">
        <v>3.125</v>
      </c>
      <c r="IG6" s="396">
        <v>12.1212121212121</v>
      </c>
      <c r="IH6" s="396">
        <v>1.47058823529412</v>
      </c>
      <c r="II6" s="396">
        <v>7.0175438596491198</v>
      </c>
      <c r="IJ6" s="396">
        <v>12.408759124087601</v>
      </c>
      <c r="IK6" s="396">
        <v>7.20720720720721</v>
      </c>
      <c r="IL6" s="396">
        <v>51.648351648351699</v>
      </c>
      <c r="IM6" s="396">
        <v>2.7777777777777799</v>
      </c>
      <c r="IN6" s="396">
        <v>10</v>
      </c>
      <c r="IO6" s="396">
        <v>0</v>
      </c>
      <c r="IP6" s="396">
        <v>5.4347826086956497</v>
      </c>
      <c r="IQ6" s="396">
        <v>14.7368421052632</v>
      </c>
      <c r="IR6" s="396">
        <v>2.5316455696202498</v>
      </c>
      <c r="IS6" s="396">
        <v>65.116279069767401</v>
      </c>
      <c r="IT6" s="396">
        <v>1.6949152542372901</v>
      </c>
      <c r="IU6" s="396">
        <v>17.3913043478261</v>
      </c>
      <c r="IV6" s="396">
        <v>25</v>
      </c>
      <c r="IW6" s="396">
        <v>6.8965517241379297</v>
      </c>
      <c r="IX6" s="396">
        <v>3.2258064516128999</v>
      </c>
      <c r="IY6" s="396">
        <v>2.38095238095238</v>
      </c>
      <c r="IZ6" s="396">
        <v>2.32558139534884</v>
      </c>
      <c r="JA6" s="396">
        <v>1.14942528735632</v>
      </c>
      <c r="JB6" s="396">
        <v>6.8181818181818201</v>
      </c>
      <c r="JC6" s="396">
        <v>3.125</v>
      </c>
    </row>
    <row r="7" spans="1:263" s="2" customFormat="1" x14ac:dyDescent="0.3">
      <c r="B7" s="7" t="s">
        <v>657</v>
      </c>
      <c r="C7" s="14">
        <v>870171</v>
      </c>
      <c r="D7" s="14">
        <v>423336</v>
      </c>
      <c r="E7" s="14">
        <v>176988</v>
      </c>
      <c r="F7" s="14">
        <v>84916</v>
      </c>
      <c r="G7" s="14">
        <v>184931</v>
      </c>
      <c r="H7" s="10">
        <f>SUM(I7:L7)</f>
        <v>615276</v>
      </c>
      <c r="I7" s="14">
        <v>293853</v>
      </c>
      <c r="J7" s="14">
        <v>90279</v>
      </c>
      <c r="K7" s="14">
        <v>69005</v>
      </c>
      <c r="L7" s="14">
        <v>162139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M7" s="396">
        <v>25.3012048192771</v>
      </c>
      <c r="EN7" s="396">
        <v>15.317286652078799</v>
      </c>
      <c r="EO7" s="396">
        <v>31.609195402298901</v>
      </c>
      <c r="EP7" s="396">
        <v>16.5876777251185</v>
      </c>
      <c r="EQ7" s="396">
        <v>11.5853658536585</v>
      </c>
      <c r="ER7" s="396">
        <v>29.230769230769202</v>
      </c>
      <c r="ES7" s="396">
        <v>12.5628140703518</v>
      </c>
      <c r="ET7" s="396">
        <v>4.1666666666666696</v>
      </c>
      <c r="EU7" s="396">
        <v>26.256983240223501</v>
      </c>
      <c r="EV7" s="396">
        <v>15.849056603773599</v>
      </c>
      <c r="EW7" s="396">
        <v>36.507936507936499</v>
      </c>
      <c r="EX7" s="396">
        <v>8.4</v>
      </c>
      <c r="EY7" s="396">
        <v>50</v>
      </c>
      <c r="EZ7" s="396">
        <v>45.086705202312103</v>
      </c>
      <c r="FA7" s="396">
        <v>3.3088235294117601</v>
      </c>
      <c r="FB7" s="396">
        <v>33.018867924528301</v>
      </c>
      <c r="FC7" s="396">
        <v>69.930069930069905</v>
      </c>
      <c r="FD7" s="396">
        <v>3.5</v>
      </c>
      <c r="FE7" s="396">
        <v>12.0521172638436</v>
      </c>
      <c r="FF7" s="396">
        <v>25.607779578606198</v>
      </c>
      <c r="FG7" s="396">
        <v>4.7297297297297298</v>
      </c>
      <c r="FH7" s="396">
        <v>20.430107526881699</v>
      </c>
      <c r="FI7" s="396">
        <v>23.529411764705898</v>
      </c>
      <c r="FJ7" s="396">
        <v>31.6239316239316</v>
      </c>
      <c r="FK7" s="396">
        <v>35.593220338983102</v>
      </c>
      <c r="FL7" s="396">
        <v>8.3333333333333304</v>
      </c>
      <c r="FM7" s="396">
        <v>43.3333333333333</v>
      </c>
      <c r="FN7" s="396">
        <v>15.2709359605911</v>
      </c>
      <c r="FO7" s="396">
        <v>59.272727272727302</v>
      </c>
      <c r="FP7" s="396">
        <v>0</v>
      </c>
      <c r="FQ7" s="396">
        <v>27.6315789473684</v>
      </c>
      <c r="FR7" s="396">
        <v>44.421906693712003</v>
      </c>
      <c r="FS7" s="396">
        <v>58.753709198813098</v>
      </c>
      <c r="FT7" s="396">
        <v>5.7894736842105301</v>
      </c>
      <c r="FU7" s="396">
        <v>48.488372093023301</v>
      </c>
      <c r="FV7" s="396">
        <v>12.660944206008599</v>
      </c>
      <c r="FW7" s="396">
        <v>15.068493150684899</v>
      </c>
      <c r="FX7" s="396">
        <v>47.841726618705003</v>
      </c>
      <c r="FY7" s="396">
        <v>7.0381231671554296</v>
      </c>
      <c r="FZ7" s="396">
        <v>21.629213483146099</v>
      </c>
      <c r="GA7" s="396">
        <v>16.919739696312401</v>
      </c>
      <c r="GB7" s="396">
        <v>9.8314606741573005</v>
      </c>
      <c r="GC7" s="396">
        <v>25.3061224489796</v>
      </c>
      <c r="GD7" s="396">
        <v>35.922330097087404</v>
      </c>
      <c r="GE7" s="396">
        <v>19.141914191419101</v>
      </c>
      <c r="GF7" s="396">
        <v>5.4901960784313699</v>
      </c>
      <c r="GG7" s="396">
        <v>35.5203619909502</v>
      </c>
      <c r="GH7" s="396">
        <v>29.8401420959147</v>
      </c>
      <c r="GI7" s="396">
        <v>19.696969696969699</v>
      </c>
      <c r="GJ7" s="396">
        <v>4.3062200956937797</v>
      </c>
      <c r="GK7" s="396">
        <v>46.303501945525298</v>
      </c>
      <c r="GL7" s="396">
        <v>18.106995884773699</v>
      </c>
      <c r="GM7" s="396">
        <v>2.6239067055393601</v>
      </c>
      <c r="GN7" s="396">
        <v>36.694214876033101</v>
      </c>
      <c r="GO7" s="396">
        <v>26.017441860465102</v>
      </c>
      <c r="GP7" s="396">
        <v>42.380952380952401</v>
      </c>
      <c r="GQ7" s="396">
        <v>3.5593220338983098</v>
      </c>
      <c r="GR7" s="396">
        <v>55.588235294117702</v>
      </c>
      <c r="GS7" s="396">
        <v>53.6458333333333</v>
      </c>
      <c r="GT7" s="396">
        <v>55.584415584415602</v>
      </c>
      <c r="GU7" s="396">
        <v>5.0295857988165702</v>
      </c>
      <c r="GV7" s="396">
        <v>37.699115044247797</v>
      </c>
      <c r="GW7" s="396">
        <v>51.708428246013703</v>
      </c>
      <c r="GX7" s="396">
        <v>21.6666666666667</v>
      </c>
      <c r="GY7" s="396">
        <v>61.368653421633603</v>
      </c>
      <c r="GZ7" s="396">
        <v>3.3928571428571401</v>
      </c>
      <c r="HA7" s="396">
        <v>4.7368421052631602</v>
      </c>
      <c r="HB7" s="396">
        <v>59.342915811088297</v>
      </c>
      <c r="HC7" s="396">
        <v>35.106382978723403</v>
      </c>
      <c r="HD7" s="396">
        <v>12.396694214876</v>
      </c>
      <c r="HE7" s="396">
        <v>9.5890410958904102</v>
      </c>
      <c r="HF7" s="396">
        <v>57.894736842105303</v>
      </c>
      <c r="HG7" s="396">
        <v>24.015748031496098</v>
      </c>
      <c r="HH7" s="396">
        <v>15.384615384615399</v>
      </c>
      <c r="HI7" s="396">
        <v>21.818181818181799</v>
      </c>
      <c r="HJ7" s="396">
        <v>40.740740740740698</v>
      </c>
      <c r="HK7" s="396">
        <v>1.22950819672131</v>
      </c>
      <c r="HL7" s="396">
        <v>11.830985915493001</v>
      </c>
      <c r="HM7" s="396">
        <v>5.7971014492753596</v>
      </c>
      <c r="HN7" s="396">
        <v>14.7540983606557</v>
      </c>
      <c r="HO7" s="396">
        <v>72.560975609756099</v>
      </c>
      <c r="HP7" s="396">
        <v>19.473684210526301</v>
      </c>
      <c r="HQ7" s="396">
        <v>13.779527559055101</v>
      </c>
      <c r="HR7" s="396">
        <v>17.3913043478261</v>
      </c>
      <c r="HS7" s="396">
        <v>12.6086956521739</v>
      </c>
      <c r="HT7" s="396">
        <v>21.951219512195099</v>
      </c>
      <c r="HU7" s="396">
        <v>27.272727272727298</v>
      </c>
      <c r="HV7" s="396">
        <v>13.3928571428571</v>
      </c>
      <c r="HW7" s="396">
        <v>23.853211009174299</v>
      </c>
      <c r="HX7" s="396">
        <v>34.375</v>
      </c>
      <c r="HY7" s="396">
        <v>66.153846153846104</v>
      </c>
      <c r="HZ7" s="396">
        <v>27.868852459016399</v>
      </c>
      <c r="IA7" s="396">
        <v>66.141732283464606</v>
      </c>
      <c r="IB7" s="396">
        <v>0</v>
      </c>
      <c r="IC7" s="396">
        <v>16.304347826087</v>
      </c>
      <c r="ID7" s="396">
        <v>10</v>
      </c>
      <c r="IE7" s="396">
        <v>80</v>
      </c>
      <c r="IF7" s="396">
        <v>3.125</v>
      </c>
      <c r="IG7" s="396">
        <v>39.393939393939398</v>
      </c>
      <c r="IH7" s="396">
        <v>22.0588235294118</v>
      </c>
      <c r="II7" s="396">
        <v>78.947368421052602</v>
      </c>
      <c r="IJ7" s="396">
        <v>27.007299270072998</v>
      </c>
      <c r="IK7" s="396">
        <v>6.3063063063063103</v>
      </c>
      <c r="IL7" s="396">
        <v>34.065934065934101</v>
      </c>
      <c r="IM7" s="396">
        <v>41.6666666666667</v>
      </c>
      <c r="IN7" s="396">
        <v>10</v>
      </c>
      <c r="IO7" s="396">
        <v>25</v>
      </c>
      <c r="IP7" s="396">
        <v>34.7826086956522</v>
      </c>
      <c r="IQ7" s="396">
        <v>16.842105263157901</v>
      </c>
      <c r="IR7" s="396">
        <v>54.430379746835399</v>
      </c>
      <c r="IS7" s="396">
        <v>23.255813953488399</v>
      </c>
      <c r="IT7" s="396">
        <v>69.491525423728802</v>
      </c>
      <c r="IU7" s="396">
        <v>73.913043478260903</v>
      </c>
      <c r="IV7" s="396">
        <v>0</v>
      </c>
      <c r="IW7" s="396">
        <v>61.379310344827601</v>
      </c>
      <c r="IX7" s="396">
        <v>14.5161290322581</v>
      </c>
      <c r="IY7" s="396">
        <v>95.238095238095198</v>
      </c>
      <c r="IZ7" s="396">
        <v>95.348837209302303</v>
      </c>
      <c r="JA7" s="396">
        <v>1.14942528735632</v>
      </c>
      <c r="JB7" s="396">
        <v>10.2272727272727</v>
      </c>
      <c r="JC7" s="396">
        <v>65.625</v>
      </c>
    </row>
    <row r="8" spans="1:263" s="10" customFormat="1" x14ac:dyDescent="0.3">
      <c r="A8" s="2"/>
      <c r="B8" s="8" t="s">
        <v>118</v>
      </c>
      <c r="C8" s="14">
        <v>870171</v>
      </c>
      <c r="EM8" s="396">
        <v>62.650602409638601</v>
      </c>
      <c r="EN8" s="396">
        <v>61.0503282275711</v>
      </c>
      <c r="EO8" s="396">
        <v>65.517241379310306</v>
      </c>
      <c r="EP8" s="396">
        <v>52.132701421801002</v>
      </c>
      <c r="EQ8" s="396">
        <v>54.878048780487802</v>
      </c>
      <c r="ER8" s="396">
        <v>57.3626373626374</v>
      </c>
      <c r="ES8" s="396">
        <v>65.326633165829193</v>
      </c>
      <c r="ET8" s="396">
        <v>91.6666666666667</v>
      </c>
      <c r="EU8" s="396">
        <v>56.983240223463703</v>
      </c>
      <c r="EV8" s="396">
        <v>73.584905660377402</v>
      </c>
      <c r="EW8" s="396">
        <v>61.904761904761898</v>
      </c>
      <c r="EX8" s="396">
        <v>82</v>
      </c>
      <c r="EY8" s="396">
        <v>40</v>
      </c>
      <c r="EZ8" s="396">
        <v>28.709055876685898</v>
      </c>
      <c r="FA8" s="396">
        <v>46.323529411764703</v>
      </c>
      <c r="FB8" s="396">
        <v>66.037735849056602</v>
      </c>
      <c r="FC8" s="396">
        <v>29.1958041958042</v>
      </c>
      <c r="FD8" s="396">
        <v>82.5</v>
      </c>
      <c r="FE8" s="396">
        <v>76.872964169381106</v>
      </c>
      <c r="FF8" s="396">
        <v>52.3500810372771</v>
      </c>
      <c r="FG8" s="396">
        <v>83.108108108108098</v>
      </c>
      <c r="FH8" s="396">
        <v>65.591397849462396</v>
      </c>
      <c r="FI8" s="396">
        <v>55.347593582887697</v>
      </c>
      <c r="FJ8" s="396">
        <v>61.538461538461497</v>
      </c>
      <c r="FK8" s="396">
        <v>51.789077212805999</v>
      </c>
      <c r="FL8" s="396">
        <v>84.615384615384599</v>
      </c>
      <c r="FM8" s="396">
        <v>33.3333333333333</v>
      </c>
      <c r="FN8" s="396">
        <v>53.448275862069003</v>
      </c>
      <c r="FO8" s="396">
        <v>36</v>
      </c>
      <c r="FP8" s="396">
        <v>100</v>
      </c>
      <c r="FQ8" s="396">
        <v>21.052631578947398</v>
      </c>
      <c r="FR8" s="396">
        <v>46.855983772819499</v>
      </c>
      <c r="FS8" s="396">
        <v>37.685459940652798</v>
      </c>
      <c r="FT8" s="396">
        <v>85.614035087719301</v>
      </c>
      <c r="FU8" s="396">
        <v>41.395348837209298</v>
      </c>
      <c r="FV8" s="396">
        <v>84.120171673819698</v>
      </c>
      <c r="FW8" s="396">
        <v>77.054794520547901</v>
      </c>
      <c r="FX8" s="396">
        <v>43.525179856115102</v>
      </c>
      <c r="FY8" s="396">
        <v>76.539589442815199</v>
      </c>
      <c r="FZ8" s="396">
        <v>66.011235955056193</v>
      </c>
      <c r="GA8" s="396">
        <v>78.524945770065102</v>
      </c>
      <c r="GB8" s="396">
        <v>87.640449438202296</v>
      </c>
      <c r="GC8" s="396">
        <v>69.387755102040799</v>
      </c>
      <c r="GD8" s="396">
        <v>59.223300970873801</v>
      </c>
      <c r="GE8" s="396">
        <v>76.567656765676603</v>
      </c>
      <c r="GF8" s="396">
        <v>86.078431372549005</v>
      </c>
      <c r="GG8" s="396">
        <v>58.597285067873301</v>
      </c>
      <c r="GH8" s="396">
        <v>57.0159857904085</v>
      </c>
      <c r="GI8" s="396">
        <v>71.212121212121204</v>
      </c>
      <c r="GJ8" s="396">
        <v>74.162679425837297</v>
      </c>
      <c r="GK8" s="396">
        <v>35.019455252918299</v>
      </c>
      <c r="GL8" s="396">
        <v>78.189300411522595</v>
      </c>
      <c r="GM8" s="396">
        <v>93.002915451895007</v>
      </c>
      <c r="GN8" s="396">
        <v>55.041322314049602</v>
      </c>
      <c r="GO8" s="396">
        <v>50.145348837209298</v>
      </c>
      <c r="GP8" s="396">
        <v>52.380952380952401</v>
      </c>
      <c r="GQ8" s="396">
        <v>83.389830508474603</v>
      </c>
      <c r="GR8" s="396">
        <v>37.352941176470601</v>
      </c>
      <c r="GS8" s="396">
        <v>36.4583333333333</v>
      </c>
      <c r="GT8" s="396">
        <v>30.3896103896104</v>
      </c>
      <c r="GU8" s="396">
        <v>89.053254437869796</v>
      </c>
      <c r="GV8" s="396">
        <v>59.115044247787601</v>
      </c>
      <c r="GW8" s="396">
        <v>39.179954441913402</v>
      </c>
      <c r="GX8" s="396">
        <v>68.3333333333333</v>
      </c>
      <c r="GY8" s="396">
        <v>35.099337748344396</v>
      </c>
      <c r="GZ8" s="396">
        <v>81.428571428571402</v>
      </c>
      <c r="HA8" s="396">
        <v>92.105263157894697</v>
      </c>
      <c r="HB8" s="396">
        <v>39.014373716632399</v>
      </c>
      <c r="HC8" s="396">
        <v>42.021276595744702</v>
      </c>
      <c r="HD8" s="396">
        <v>83.471074380165305</v>
      </c>
      <c r="HE8" s="396">
        <v>81.849315068493198</v>
      </c>
      <c r="HF8" s="396">
        <v>42.105263157894697</v>
      </c>
      <c r="HG8" s="396">
        <v>67.322834645669303</v>
      </c>
      <c r="HH8" s="396">
        <v>71.794871794871796</v>
      </c>
      <c r="HI8" s="396">
        <v>58.181818181818201</v>
      </c>
      <c r="HJ8" s="396">
        <v>59.259259259259302</v>
      </c>
      <c r="HK8" s="396">
        <v>83.1967213114754</v>
      </c>
      <c r="HL8" s="396">
        <v>65.915492957746494</v>
      </c>
      <c r="HM8" s="396">
        <v>68.115942028985501</v>
      </c>
      <c r="HN8" s="396">
        <v>34.426229508196698</v>
      </c>
      <c r="HO8" s="396">
        <v>11.5853658536585</v>
      </c>
      <c r="HP8" s="396">
        <v>65.789473684210506</v>
      </c>
      <c r="HQ8" s="396">
        <v>71.259842519684994</v>
      </c>
      <c r="HR8" s="396">
        <v>50</v>
      </c>
      <c r="HS8" s="396">
        <v>66.956521739130395</v>
      </c>
      <c r="HT8" s="396">
        <v>77.235772357723604</v>
      </c>
      <c r="HU8" s="396">
        <v>58.441558441558399</v>
      </c>
      <c r="HV8" s="396">
        <v>68.75</v>
      </c>
      <c r="HW8" s="396">
        <v>41.284403669724803</v>
      </c>
      <c r="HX8" s="396">
        <v>36.71875</v>
      </c>
      <c r="HY8" s="396">
        <v>7.6923076923076898</v>
      </c>
      <c r="HZ8" s="396">
        <v>56.557377049180303</v>
      </c>
      <c r="IA8" s="396">
        <v>24.409448818897602</v>
      </c>
      <c r="IB8" s="396">
        <v>82.5</v>
      </c>
      <c r="IC8" s="396">
        <v>75</v>
      </c>
      <c r="ID8" s="396">
        <v>81.25</v>
      </c>
      <c r="IE8" s="396">
        <v>20</v>
      </c>
      <c r="IF8" s="396">
        <v>93.75</v>
      </c>
      <c r="IG8" s="396">
        <v>48.484848484848499</v>
      </c>
      <c r="IH8" s="396">
        <v>76.470588235294102</v>
      </c>
      <c r="II8" s="396">
        <v>14.0350877192982</v>
      </c>
      <c r="IJ8" s="396">
        <v>60.583941605839399</v>
      </c>
      <c r="IK8" s="396">
        <v>86.486486486486498</v>
      </c>
      <c r="IL8" s="396">
        <v>14.285714285714301</v>
      </c>
      <c r="IM8" s="396">
        <v>55.5555555555556</v>
      </c>
      <c r="IN8" s="396">
        <v>80</v>
      </c>
      <c r="IO8" s="396">
        <v>75</v>
      </c>
      <c r="IP8" s="396">
        <v>59.7826086956522</v>
      </c>
      <c r="IQ8" s="396">
        <v>68.421052631578902</v>
      </c>
      <c r="IR8" s="396">
        <v>43.037974683544299</v>
      </c>
      <c r="IS8" s="396">
        <v>11.6279069767442</v>
      </c>
      <c r="IT8" s="396">
        <v>28.8135593220339</v>
      </c>
      <c r="IU8" s="396">
        <v>8.6956521739130395</v>
      </c>
      <c r="IV8" s="396">
        <v>75</v>
      </c>
      <c r="IW8" s="396">
        <v>31.724137931034502</v>
      </c>
      <c r="IX8" s="396">
        <v>82.258064516128997</v>
      </c>
      <c r="IY8" s="396">
        <v>2.38095238095238</v>
      </c>
      <c r="IZ8" s="396">
        <v>2.32558139534884</v>
      </c>
      <c r="JA8" s="396">
        <v>97.701149425287397</v>
      </c>
      <c r="JB8" s="396">
        <v>82.954545454545496</v>
      </c>
      <c r="JC8" s="396">
        <v>31.25</v>
      </c>
    </row>
    <row r="9" spans="1:263" s="9" customFormat="1" x14ac:dyDescent="0.3">
      <c r="A9" s="2"/>
      <c r="B9" s="8"/>
    </row>
    <row r="10" spans="1:263" s="9" customFormat="1" ht="13.8" x14ac:dyDescent="0.25">
      <c r="A10" s="15">
        <v>1</v>
      </c>
      <c r="B10" s="8" t="s">
        <v>654</v>
      </c>
      <c r="C10" s="14" t="s">
        <v>659</v>
      </c>
      <c r="D10" s="14"/>
      <c r="E10" s="14"/>
      <c r="F10" s="14"/>
      <c r="G10" s="14"/>
      <c r="H10" s="10"/>
      <c r="I10" s="14"/>
      <c r="J10" s="14"/>
      <c r="K10" s="14"/>
      <c r="L10" s="14"/>
      <c r="M10" s="14"/>
      <c r="N10" s="14">
        <v>6437</v>
      </c>
      <c r="O10" s="14">
        <v>11580</v>
      </c>
      <c r="P10" s="14">
        <v>13611</v>
      </c>
      <c r="Q10" s="14">
        <v>7390</v>
      </c>
      <c r="R10" s="14">
        <v>6041</v>
      </c>
      <c r="S10" s="14">
        <v>5220</v>
      </c>
      <c r="T10" s="14">
        <v>7634</v>
      </c>
      <c r="U10" s="14">
        <v>14529</v>
      </c>
      <c r="V10" s="14">
        <v>8829</v>
      </c>
      <c r="W10" s="14">
        <v>8195</v>
      </c>
      <c r="X10" s="14">
        <v>5167</v>
      </c>
      <c r="Y10" s="14">
        <v>3547</v>
      </c>
      <c r="Z10" s="14">
        <v>5489</v>
      </c>
      <c r="AA10" s="14">
        <v>9830</v>
      </c>
      <c r="AB10" s="14">
        <v>10425</v>
      </c>
      <c r="AC10" s="14">
        <v>9682</v>
      </c>
      <c r="AD10" s="14">
        <v>5675</v>
      </c>
      <c r="AE10" s="14">
        <v>3333</v>
      </c>
      <c r="AF10" s="14">
        <v>5752</v>
      </c>
      <c r="AG10" s="14">
        <v>4992</v>
      </c>
      <c r="AH10" s="14">
        <v>5260</v>
      </c>
      <c r="AI10" s="14">
        <v>11339</v>
      </c>
      <c r="AJ10" s="14">
        <v>14316</v>
      </c>
      <c r="AK10" s="14">
        <v>4843</v>
      </c>
      <c r="AL10" s="14">
        <v>8317</v>
      </c>
      <c r="AM10" s="14">
        <v>6753</v>
      </c>
      <c r="AN10" s="14">
        <v>7157</v>
      </c>
      <c r="AO10" s="14">
        <v>12014</v>
      </c>
      <c r="AP10" s="14">
        <v>6699</v>
      </c>
      <c r="AQ10" s="14">
        <v>11703</v>
      </c>
      <c r="AR10" s="14">
        <v>8335</v>
      </c>
      <c r="AS10" s="14">
        <v>11718</v>
      </c>
      <c r="AT10" s="14">
        <v>9635</v>
      </c>
      <c r="AU10" s="14">
        <v>7867</v>
      </c>
      <c r="AV10" s="14">
        <v>7542</v>
      </c>
      <c r="AW10" s="14">
        <v>6997</v>
      </c>
      <c r="AX10" s="14">
        <v>4625</v>
      </c>
      <c r="AY10" s="14">
        <v>2674</v>
      </c>
      <c r="AZ10" s="14">
        <v>6270</v>
      </c>
      <c r="BA10" s="14">
        <v>1446</v>
      </c>
      <c r="BB10" s="14">
        <v>3736</v>
      </c>
      <c r="BC10" s="14">
        <v>2126</v>
      </c>
      <c r="BD10" s="14">
        <v>2505</v>
      </c>
      <c r="BE10" s="14">
        <v>465</v>
      </c>
      <c r="BF10" s="14">
        <v>2504</v>
      </c>
      <c r="BG10" s="14">
        <v>7908</v>
      </c>
      <c r="BH10" s="14">
        <v>3582</v>
      </c>
      <c r="BI10" s="14">
        <v>2502</v>
      </c>
      <c r="BJ10" s="14">
        <v>4813</v>
      </c>
      <c r="BK10" s="14">
        <v>4499</v>
      </c>
      <c r="BL10" s="14">
        <v>4698</v>
      </c>
      <c r="BM10" s="14">
        <v>3288</v>
      </c>
      <c r="BN10" s="14">
        <v>4948</v>
      </c>
      <c r="BO10" s="14">
        <v>3759</v>
      </c>
      <c r="BP10" s="14">
        <v>3613</v>
      </c>
      <c r="BQ10" s="14">
        <v>2901</v>
      </c>
      <c r="BR10" s="14">
        <v>2510</v>
      </c>
      <c r="BS10" s="14">
        <v>3254</v>
      </c>
      <c r="BT10" s="14">
        <v>4808</v>
      </c>
      <c r="BU10" s="14">
        <v>3882</v>
      </c>
      <c r="BV10" s="14">
        <v>2963</v>
      </c>
      <c r="BW10" s="14">
        <v>1617</v>
      </c>
      <c r="BX10" s="14">
        <v>2758</v>
      </c>
      <c r="BY10" s="14">
        <v>2417</v>
      </c>
      <c r="BZ10" s="14">
        <v>1129</v>
      </c>
      <c r="CA10" s="14">
        <v>1300</v>
      </c>
      <c r="CB10" s="14">
        <v>2290</v>
      </c>
      <c r="CC10" s="14">
        <v>2367</v>
      </c>
      <c r="CD10" s="14">
        <v>2792</v>
      </c>
      <c r="CE10" s="14">
        <v>3389</v>
      </c>
      <c r="CF10" s="14">
        <v>3057</v>
      </c>
      <c r="CG10" s="14">
        <v>3044</v>
      </c>
      <c r="CH10" s="14">
        <v>4705</v>
      </c>
      <c r="CI10" s="14">
        <v>449</v>
      </c>
      <c r="CJ10" s="14">
        <v>623</v>
      </c>
      <c r="CK10" s="14">
        <v>2480</v>
      </c>
      <c r="CL10" s="14">
        <v>2358</v>
      </c>
      <c r="CM10" s="14">
        <v>2286</v>
      </c>
      <c r="CN10" s="14">
        <v>2250</v>
      </c>
      <c r="CO10" s="14">
        <v>4737</v>
      </c>
      <c r="CP10" s="14">
        <v>3048</v>
      </c>
      <c r="CQ10" s="14">
        <v>4446</v>
      </c>
      <c r="CR10" s="14">
        <v>5084</v>
      </c>
      <c r="CS10" s="14">
        <v>1351</v>
      </c>
      <c r="CT10" s="14">
        <v>867</v>
      </c>
      <c r="CU10" s="14">
        <v>2500</v>
      </c>
      <c r="CV10" s="14">
        <v>802</v>
      </c>
      <c r="CW10" s="14">
        <v>2566</v>
      </c>
      <c r="CX10" s="14">
        <v>2293</v>
      </c>
      <c r="CY10" s="14">
        <v>4541</v>
      </c>
      <c r="CZ10" s="14">
        <v>7347</v>
      </c>
      <c r="DA10" s="14">
        <v>4379</v>
      </c>
      <c r="DB10" s="14">
        <v>3825</v>
      </c>
      <c r="DC10" s="14">
        <v>5182</v>
      </c>
      <c r="DD10" s="14">
        <v>7710</v>
      </c>
      <c r="DE10" s="14">
        <v>3379</v>
      </c>
      <c r="DF10" s="14">
        <v>4337</v>
      </c>
      <c r="DG10" s="14">
        <v>4361</v>
      </c>
      <c r="DH10" s="14">
        <v>5178</v>
      </c>
      <c r="DI10" s="14">
        <v>2586</v>
      </c>
      <c r="DJ10" s="14">
        <v>5917</v>
      </c>
      <c r="DK10" s="14">
        <v>3878</v>
      </c>
      <c r="DL10" s="14">
        <v>7627</v>
      </c>
      <c r="DM10" s="14">
        <v>4658</v>
      </c>
      <c r="DN10" s="14">
        <v>3123</v>
      </c>
      <c r="DO10" s="14">
        <v>9549</v>
      </c>
      <c r="DP10" s="14">
        <v>3073</v>
      </c>
      <c r="DQ10" s="14">
        <v>5717</v>
      </c>
      <c r="DR10" s="14">
        <v>8622</v>
      </c>
      <c r="DS10" s="14">
        <v>4251</v>
      </c>
      <c r="DT10" s="14">
        <v>3200</v>
      </c>
      <c r="DU10" s="14">
        <v>6357</v>
      </c>
      <c r="DV10" s="14">
        <v>2585</v>
      </c>
      <c r="DW10" s="14">
        <v>11143</v>
      </c>
      <c r="DX10" s="14">
        <v>3050</v>
      </c>
      <c r="DY10" s="14">
        <v>2636</v>
      </c>
      <c r="DZ10" s="14">
        <v>7662</v>
      </c>
      <c r="EA10" s="14">
        <v>4965</v>
      </c>
      <c r="EB10" s="14">
        <v>1573</v>
      </c>
      <c r="EC10" s="14">
        <v>2365</v>
      </c>
      <c r="ED10" s="14">
        <v>7363</v>
      </c>
    </row>
    <row r="11" spans="1:263" s="9" customFormat="1" ht="15" customHeight="1" x14ac:dyDescent="0.25">
      <c r="A11" s="16"/>
      <c r="B11" s="9" t="s">
        <v>658</v>
      </c>
      <c r="C11" s="9">
        <v>7.22</v>
      </c>
      <c r="D11" s="9">
        <v>6.7</v>
      </c>
      <c r="E11" s="9">
        <v>8.14</v>
      </c>
      <c r="F11" s="9">
        <v>5.16</v>
      </c>
      <c r="G11" s="9">
        <v>8.4700000000000006</v>
      </c>
      <c r="H11" s="10"/>
      <c r="I11" s="9">
        <v>6.47</v>
      </c>
      <c r="J11" s="9">
        <v>7.36</v>
      </c>
      <c r="K11" s="9">
        <v>4.9400000000000004</v>
      </c>
      <c r="L11" s="9">
        <v>8.3000000000000007</v>
      </c>
      <c r="N11" s="9">
        <v>3.7439801149603902</v>
      </c>
      <c r="O11" s="9">
        <v>7.8324697754749604</v>
      </c>
      <c r="P11" s="9">
        <v>8.9119094849753893</v>
      </c>
      <c r="Q11" s="9">
        <v>6.2110960757780802</v>
      </c>
      <c r="R11" s="9">
        <v>5.6282072504552199</v>
      </c>
      <c r="S11" s="9">
        <v>8.5440613026819907</v>
      </c>
      <c r="T11" s="9">
        <v>7.7940791197275301</v>
      </c>
      <c r="U11" s="9">
        <v>9.0233326450547207</v>
      </c>
      <c r="V11" s="9">
        <v>6.9883338996488797</v>
      </c>
      <c r="W11" s="9">
        <v>6.4185478950579604</v>
      </c>
      <c r="X11" s="9">
        <v>4.6255080317398898</v>
      </c>
      <c r="Y11" s="9">
        <v>5.7231463208345099</v>
      </c>
      <c r="Z11" s="9">
        <v>5.3926033885953704</v>
      </c>
      <c r="AA11" s="9">
        <v>9.5116988809765992</v>
      </c>
      <c r="AB11" s="9">
        <v>6.36930455635492</v>
      </c>
      <c r="AC11" s="9">
        <v>3.5219995868622198</v>
      </c>
      <c r="AD11" s="9">
        <v>10.0616740088106</v>
      </c>
      <c r="AE11" s="9">
        <v>10.201020102010199</v>
      </c>
      <c r="AF11" s="9">
        <v>5.9457579972183598</v>
      </c>
      <c r="AG11" s="9">
        <v>5.6089743589743604</v>
      </c>
      <c r="AH11" s="9">
        <v>5.6273764258555099</v>
      </c>
      <c r="AI11" s="9">
        <v>3.4394567422171298</v>
      </c>
      <c r="AJ11" s="9">
        <v>3.3668622520257099</v>
      </c>
      <c r="AK11" s="9">
        <v>5.0381994631426803</v>
      </c>
      <c r="AL11" s="9">
        <v>3.8234940483347399</v>
      </c>
      <c r="AM11" s="9">
        <v>6.1454168517695802</v>
      </c>
      <c r="AN11" s="9">
        <v>5.9522146150621804</v>
      </c>
      <c r="AO11" s="9">
        <v>5.7016813717329802</v>
      </c>
      <c r="AP11" s="9">
        <v>7.3145245559038701</v>
      </c>
      <c r="AQ11" s="9">
        <v>5.4430487909083096</v>
      </c>
      <c r="AR11" s="9">
        <v>6.4427114577084597</v>
      </c>
      <c r="AS11" s="9">
        <v>9.1483188257381798</v>
      </c>
      <c r="AT11" s="9">
        <v>9.4239750908147393</v>
      </c>
      <c r="AU11" s="9">
        <v>3.1524087962374501</v>
      </c>
      <c r="AV11" s="9">
        <v>10.7133386369663</v>
      </c>
      <c r="AW11" s="9">
        <v>2.7297413177075902</v>
      </c>
      <c r="AX11" s="9">
        <v>7.3297297297297304</v>
      </c>
      <c r="AY11" s="9">
        <v>0.26178010471204199</v>
      </c>
      <c r="AZ11" s="9">
        <v>8.9473684210526301</v>
      </c>
      <c r="BA11" s="9">
        <v>8.6445366528354093</v>
      </c>
      <c r="BB11" s="9">
        <v>1.76659528907923</v>
      </c>
      <c r="BC11" s="9">
        <v>6.1618062088428998</v>
      </c>
      <c r="BD11" s="9">
        <v>6.3473053892215603</v>
      </c>
      <c r="BE11" s="9">
        <v>14.623655913978499</v>
      </c>
      <c r="BF11" s="9">
        <v>10.0239616613419</v>
      </c>
      <c r="BG11" s="9">
        <v>4.0591805766312596</v>
      </c>
      <c r="BH11" s="9">
        <v>22.2780569514238</v>
      </c>
      <c r="BI11" s="9">
        <v>11.071143085531601</v>
      </c>
      <c r="BJ11" s="9">
        <v>2.8880116351547902</v>
      </c>
      <c r="BK11" s="9">
        <v>6.8459657701711496</v>
      </c>
      <c r="BL11" s="9">
        <v>4.7679863771817796</v>
      </c>
      <c r="BM11" s="9">
        <v>21.8065693430657</v>
      </c>
      <c r="BN11" s="9">
        <v>3.9005658852061398</v>
      </c>
      <c r="BO11" s="9">
        <v>1.9420058526203801</v>
      </c>
      <c r="BP11" s="9">
        <v>8.9399391087738707</v>
      </c>
      <c r="BQ11" s="9">
        <v>6.7907618062737001</v>
      </c>
      <c r="BR11" s="9">
        <v>8.7649402390438294</v>
      </c>
      <c r="BS11" s="9">
        <v>11.893054701905299</v>
      </c>
      <c r="BT11" s="9">
        <v>4.4509151414309498</v>
      </c>
      <c r="BU11" s="9">
        <v>11.849562081401301</v>
      </c>
      <c r="BV11" s="9">
        <v>3.0712116098548798</v>
      </c>
      <c r="BW11" s="9">
        <v>0</v>
      </c>
      <c r="BX11" s="9">
        <v>9.4271211022480106</v>
      </c>
      <c r="BY11" s="9">
        <v>2.1100537856847299</v>
      </c>
      <c r="BZ11" s="9">
        <v>14.348981399468601</v>
      </c>
      <c r="CA11" s="9">
        <v>6.5384615384615401</v>
      </c>
      <c r="CB11" s="9">
        <v>0.87336244541484698</v>
      </c>
      <c r="CC11" s="9">
        <v>4.6894803548795903</v>
      </c>
      <c r="CD11" s="9">
        <v>9.9928366762177596</v>
      </c>
      <c r="CE11" s="9">
        <v>5.3408084980820298</v>
      </c>
      <c r="CF11" s="9">
        <v>7.4255806346090898</v>
      </c>
      <c r="CG11" s="9">
        <v>5.9132720105124799</v>
      </c>
      <c r="CH11" s="9">
        <v>0.42507970244420801</v>
      </c>
      <c r="CI11" s="9">
        <v>5.56792873051225</v>
      </c>
      <c r="CJ11" s="9">
        <v>8.6677367576244002</v>
      </c>
      <c r="CK11" s="9">
        <v>5.6048387096774199</v>
      </c>
      <c r="CL11" s="9">
        <v>3.9016115351993199</v>
      </c>
      <c r="CM11" s="9">
        <v>4.5931758530183702</v>
      </c>
      <c r="CN11" s="9">
        <v>4.62222222222222</v>
      </c>
      <c r="CO11" s="9">
        <v>5.3198226725775797</v>
      </c>
      <c r="CP11" s="9">
        <v>6.1351706036745401</v>
      </c>
      <c r="CQ11" s="9">
        <v>0.71974808816914104</v>
      </c>
      <c r="CR11" s="9">
        <v>4.5633359559402003</v>
      </c>
      <c r="CS11" s="9">
        <v>8.0680977054033995</v>
      </c>
      <c r="CT11" s="9">
        <v>6.6897347174163801</v>
      </c>
      <c r="CU11" s="9">
        <v>4.28</v>
      </c>
      <c r="CV11" s="9">
        <v>10.4738154613466</v>
      </c>
      <c r="CW11" s="9">
        <v>8.2618862042088796</v>
      </c>
      <c r="CX11" s="9">
        <v>1.6572176188399499</v>
      </c>
      <c r="CY11" s="9">
        <v>10.702488438669899</v>
      </c>
      <c r="CZ11" s="9">
        <v>3.8519123451749002</v>
      </c>
      <c r="DA11" s="9">
        <v>13.4505594884677</v>
      </c>
      <c r="DB11" s="9">
        <v>9.1764705882352899</v>
      </c>
      <c r="DC11" s="9">
        <v>12.4662292551139</v>
      </c>
      <c r="DD11" s="9">
        <v>12.4254215304799</v>
      </c>
      <c r="DE11" s="9">
        <v>3.9064812074578299</v>
      </c>
      <c r="DF11" s="9">
        <v>4.9112289601106802</v>
      </c>
      <c r="DG11" s="9">
        <v>12.3824810823206</v>
      </c>
      <c r="DH11" s="9">
        <v>7.5125531093086098</v>
      </c>
      <c r="DI11" s="9">
        <v>7.3085846867749398</v>
      </c>
      <c r="DJ11" s="9">
        <v>3.2279871556531998</v>
      </c>
      <c r="DK11" s="9">
        <v>6.3692625064466197</v>
      </c>
      <c r="DL11" s="9">
        <v>9.7285957781565493</v>
      </c>
      <c r="DM11" s="9">
        <v>6.5049377415199698</v>
      </c>
      <c r="DN11" s="9">
        <v>11.207172590457899</v>
      </c>
      <c r="DO11" s="9">
        <v>3.8642789820923702</v>
      </c>
      <c r="DP11" s="9">
        <v>8.2004555808656008</v>
      </c>
      <c r="DQ11" s="9">
        <v>7.1191184187510901</v>
      </c>
      <c r="DR11" s="9">
        <v>12.943632567849701</v>
      </c>
      <c r="DS11" s="9">
        <v>7.9981180898612099</v>
      </c>
      <c r="DT11" s="9">
        <v>11.0625</v>
      </c>
      <c r="DU11" s="9">
        <v>11.735095170677999</v>
      </c>
      <c r="DV11" s="9">
        <v>15.0483558994197</v>
      </c>
      <c r="DW11" s="9">
        <v>9.1896257740285403</v>
      </c>
      <c r="DX11" s="9">
        <v>7.3770491803278704</v>
      </c>
      <c r="DY11" s="9">
        <v>8.3839150227617605</v>
      </c>
      <c r="DZ11" s="9">
        <v>7.0477682067345304</v>
      </c>
      <c r="EA11" s="9">
        <v>3.1218529707955698</v>
      </c>
      <c r="EB11" s="9">
        <v>6.8658614113159597</v>
      </c>
      <c r="EC11" s="9">
        <v>7.9492600422833002</v>
      </c>
      <c r="ED11" s="9">
        <v>5.6770338177373398</v>
      </c>
    </row>
    <row r="12" spans="1:263" s="9" customFormat="1" ht="13.8" x14ac:dyDescent="0.25">
      <c r="A12" s="15"/>
      <c r="H12" s="10"/>
    </row>
    <row r="13" spans="1:263" s="9" customFormat="1" ht="13.8" x14ac:dyDescent="0.25">
      <c r="A13" s="15">
        <v>2</v>
      </c>
      <c r="B13" s="8" t="s">
        <v>655</v>
      </c>
      <c r="C13" s="14">
        <v>62798</v>
      </c>
      <c r="D13" s="14">
        <v>28358</v>
      </c>
      <c r="E13" s="14">
        <v>14410</v>
      </c>
      <c r="F13" s="14">
        <v>4358</v>
      </c>
      <c r="G13" s="14">
        <v>15672</v>
      </c>
      <c r="H13" s="10">
        <f>SUM(I13:L13)</f>
        <v>42529</v>
      </c>
      <c r="I13" s="14">
        <v>19013</v>
      </c>
      <c r="J13" s="14">
        <v>6649</v>
      </c>
      <c r="K13" s="14">
        <v>3406</v>
      </c>
      <c r="L13" s="14">
        <v>13461</v>
      </c>
      <c r="M13" s="14"/>
      <c r="N13" s="10">
        <v>241</v>
      </c>
      <c r="O13" s="10">
        <v>907</v>
      </c>
      <c r="P13" s="10">
        <v>1213</v>
      </c>
      <c r="Q13" s="10">
        <v>459</v>
      </c>
      <c r="R13" s="10">
        <v>340</v>
      </c>
      <c r="S13" s="10">
        <v>446</v>
      </c>
      <c r="T13" s="10">
        <v>595</v>
      </c>
      <c r="U13" s="10">
        <v>1311</v>
      </c>
      <c r="V13" s="10">
        <v>617</v>
      </c>
      <c r="W13" s="10">
        <v>526</v>
      </c>
      <c r="X13" s="10">
        <v>239</v>
      </c>
      <c r="Y13" s="10">
        <v>203</v>
      </c>
      <c r="Z13" s="10">
        <v>296</v>
      </c>
      <c r="AA13" s="10">
        <v>935</v>
      </c>
      <c r="AB13" s="10">
        <v>664</v>
      </c>
      <c r="AC13" s="10">
        <v>341</v>
      </c>
      <c r="AD13" s="10">
        <v>571</v>
      </c>
      <c r="AE13" s="10">
        <v>340</v>
      </c>
      <c r="AF13" s="10">
        <v>342</v>
      </c>
      <c r="AG13" s="10">
        <v>280</v>
      </c>
      <c r="AH13" s="10">
        <v>296</v>
      </c>
      <c r="AI13" s="10">
        <v>390</v>
      </c>
      <c r="AJ13" s="10">
        <v>482</v>
      </c>
      <c r="AK13" s="10">
        <v>244</v>
      </c>
      <c r="AL13" s="10">
        <v>318</v>
      </c>
      <c r="AM13" s="10">
        <v>415</v>
      </c>
      <c r="AN13" s="10">
        <v>426</v>
      </c>
      <c r="AO13" s="10">
        <v>685</v>
      </c>
      <c r="AP13" s="10">
        <v>490</v>
      </c>
      <c r="AQ13" s="10">
        <v>637</v>
      </c>
      <c r="AR13" s="10">
        <v>537</v>
      </c>
      <c r="AS13" s="10">
        <v>1072</v>
      </c>
      <c r="AT13" s="10">
        <v>908</v>
      </c>
      <c r="AU13" s="10">
        <v>248</v>
      </c>
      <c r="AV13" s="10">
        <v>808</v>
      </c>
      <c r="AW13" s="10">
        <v>191</v>
      </c>
      <c r="AX13" s="10">
        <v>339</v>
      </c>
      <c r="AY13" s="10">
        <v>7</v>
      </c>
      <c r="AZ13" s="10">
        <v>561</v>
      </c>
      <c r="BA13" s="10">
        <v>125</v>
      </c>
      <c r="BB13" s="10">
        <v>66</v>
      </c>
      <c r="BC13" s="10">
        <v>131</v>
      </c>
      <c r="BD13" s="10">
        <v>159</v>
      </c>
      <c r="BE13" s="10">
        <v>68</v>
      </c>
      <c r="BF13" s="10">
        <v>251</v>
      </c>
      <c r="BG13" s="10">
        <v>321</v>
      </c>
      <c r="BH13" s="10">
        <v>798</v>
      </c>
      <c r="BI13" s="10">
        <v>277</v>
      </c>
      <c r="BJ13" s="10">
        <v>139</v>
      </c>
      <c r="BK13" s="10">
        <v>308</v>
      </c>
      <c r="BL13" s="10">
        <v>224</v>
      </c>
      <c r="BM13" s="10">
        <v>717</v>
      </c>
      <c r="BN13" s="10">
        <v>193</v>
      </c>
      <c r="BO13" s="10">
        <v>73</v>
      </c>
      <c r="BP13" s="10">
        <v>323</v>
      </c>
      <c r="BQ13" s="10">
        <v>197</v>
      </c>
      <c r="BR13" s="10">
        <v>220</v>
      </c>
      <c r="BS13" s="10">
        <v>387</v>
      </c>
      <c r="BT13" s="10">
        <v>214</v>
      </c>
      <c r="BU13" s="10">
        <v>460</v>
      </c>
      <c r="BV13" s="10">
        <v>91</v>
      </c>
      <c r="BW13" s="10">
        <v>0</v>
      </c>
      <c r="BX13" s="10">
        <v>260</v>
      </c>
      <c r="BY13" s="10">
        <v>51</v>
      </c>
      <c r="BZ13" s="10">
        <v>162</v>
      </c>
      <c r="CA13" s="10">
        <v>85</v>
      </c>
      <c r="CB13" s="10">
        <v>20</v>
      </c>
      <c r="CC13" s="10">
        <v>111</v>
      </c>
      <c r="CD13" s="10">
        <v>279</v>
      </c>
      <c r="CE13" s="10">
        <v>181</v>
      </c>
      <c r="CF13" s="10">
        <v>227</v>
      </c>
      <c r="CG13" s="10">
        <v>180</v>
      </c>
      <c r="CH13" s="10">
        <v>20</v>
      </c>
      <c r="CI13" s="10">
        <v>25</v>
      </c>
      <c r="CJ13" s="10">
        <v>54</v>
      </c>
      <c r="CK13" s="10">
        <v>139</v>
      </c>
      <c r="CL13" s="10">
        <v>92</v>
      </c>
      <c r="CM13" s="10">
        <v>105</v>
      </c>
      <c r="CN13" s="10">
        <v>104</v>
      </c>
      <c r="CO13" s="10">
        <v>252</v>
      </c>
      <c r="CP13" s="10">
        <v>187</v>
      </c>
      <c r="CQ13" s="10">
        <v>32</v>
      </c>
      <c r="CR13" s="10">
        <v>232</v>
      </c>
      <c r="CS13" s="10">
        <v>109</v>
      </c>
      <c r="CT13" s="10">
        <v>58</v>
      </c>
      <c r="CU13" s="10">
        <v>107</v>
      </c>
      <c r="CV13" s="10">
        <v>84</v>
      </c>
      <c r="CW13" s="10">
        <v>212</v>
      </c>
      <c r="CX13" s="10">
        <v>38</v>
      </c>
      <c r="CY13" s="10">
        <v>486</v>
      </c>
      <c r="CZ13" s="10">
        <v>283</v>
      </c>
      <c r="DA13" s="10">
        <v>589</v>
      </c>
      <c r="DB13" s="10">
        <v>351</v>
      </c>
      <c r="DC13" s="10">
        <v>646</v>
      </c>
      <c r="DD13" s="10">
        <v>958</v>
      </c>
      <c r="DE13" s="10">
        <v>132</v>
      </c>
      <c r="DF13" s="10">
        <v>213</v>
      </c>
      <c r="DG13" s="10">
        <v>540</v>
      </c>
      <c r="DH13" s="10">
        <v>389</v>
      </c>
      <c r="DI13" s="10">
        <v>189</v>
      </c>
      <c r="DJ13" s="10">
        <v>191</v>
      </c>
      <c r="DK13" s="10">
        <v>247</v>
      </c>
      <c r="DL13" s="10">
        <v>742</v>
      </c>
      <c r="DM13" s="10">
        <v>303</v>
      </c>
      <c r="DN13" s="10">
        <v>350</v>
      </c>
      <c r="DO13" s="10">
        <v>369</v>
      </c>
      <c r="DP13" s="10">
        <v>252</v>
      </c>
      <c r="DQ13" s="10">
        <v>407</v>
      </c>
      <c r="DR13" s="10">
        <v>1116</v>
      </c>
      <c r="DS13" s="10">
        <v>340</v>
      </c>
      <c r="DT13" s="10">
        <v>354</v>
      </c>
      <c r="DU13" s="10">
        <v>746</v>
      </c>
      <c r="DV13" s="10">
        <v>389</v>
      </c>
      <c r="DW13" s="10">
        <v>1024</v>
      </c>
      <c r="DX13" s="10">
        <v>225</v>
      </c>
      <c r="DY13" s="10">
        <v>221</v>
      </c>
      <c r="DZ13" s="10">
        <v>540</v>
      </c>
      <c r="EA13" s="10">
        <v>155</v>
      </c>
      <c r="EB13" s="10">
        <v>108</v>
      </c>
      <c r="EC13" s="10">
        <v>188</v>
      </c>
      <c r="ED13" s="10">
        <v>418</v>
      </c>
    </row>
    <row r="14" spans="1:263" s="9" customFormat="1" ht="13.8" x14ac:dyDescent="0.25">
      <c r="A14" s="16"/>
      <c r="B14" s="9" t="s">
        <v>140</v>
      </c>
      <c r="C14" s="9">
        <v>95.35</v>
      </c>
      <c r="D14" s="9">
        <v>96.4</v>
      </c>
      <c r="E14" s="9">
        <v>94.9</v>
      </c>
      <c r="F14" s="9">
        <v>93.1</v>
      </c>
      <c r="G14" s="9">
        <v>94.5</v>
      </c>
      <c r="H14" s="10"/>
      <c r="I14" s="9">
        <v>96.6</v>
      </c>
      <c r="J14" s="9">
        <v>94.8</v>
      </c>
      <c r="K14" s="9">
        <v>93.5</v>
      </c>
      <c r="L14" s="9">
        <v>94.3</v>
      </c>
      <c r="N14" s="9">
        <v>95.850622406639005</v>
      </c>
      <c r="O14" s="9">
        <v>94.266813671444297</v>
      </c>
      <c r="P14" s="9">
        <v>99.010717230008296</v>
      </c>
      <c r="Q14" s="9">
        <v>98.039215686274503</v>
      </c>
      <c r="R14" s="9">
        <v>97.058823529411796</v>
      </c>
      <c r="S14" s="9">
        <v>97.757847533632301</v>
      </c>
      <c r="T14" s="9">
        <v>98.823529411764696</v>
      </c>
      <c r="U14" s="9">
        <v>97.254004576659</v>
      </c>
      <c r="V14" s="9">
        <v>98.217179902755305</v>
      </c>
      <c r="W14" s="9">
        <v>97.528517110266193</v>
      </c>
      <c r="X14" s="9">
        <v>96.652719665272002</v>
      </c>
      <c r="Y14" s="9">
        <v>95.566502463054206</v>
      </c>
      <c r="Z14" s="9">
        <v>95.608108108108098</v>
      </c>
      <c r="AA14" s="9">
        <v>95.614973262032095</v>
      </c>
      <c r="AB14" s="9">
        <v>95.331325301204799</v>
      </c>
      <c r="AC14" s="9">
        <v>97.3607038123167</v>
      </c>
      <c r="AD14" s="9">
        <v>94.045534150612994</v>
      </c>
      <c r="AE14" s="9">
        <v>99.705882352941202</v>
      </c>
      <c r="AF14" s="9">
        <v>98.245614035087698</v>
      </c>
      <c r="AG14" s="9">
        <v>98.214285714285694</v>
      </c>
      <c r="AH14" s="9">
        <v>97.635135135135101</v>
      </c>
      <c r="AI14" s="9">
        <v>95.384615384615401</v>
      </c>
      <c r="AJ14" s="9">
        <v>96.8879668049793</v>
      </c>
      <c r="AK14" s="9">
        <v>95.901639344262307</v>
      </c>
      <c r="AL14" s="9">
        <v>97.798742138364801</v>
      </c>
      <c r="AM14" s="9">
        <v>97.108433734939794</v>
      </c>
      <c r="AN14" s="9">
        <v>95.305164319248803</v>
      </c>
      <c r="AO14" s="9">
        <v>97.2262773722628</v>
      </c>
      <c r="AP14" s="9">
        <v>99.387755102040799</v>
      </c>
      <c r="AQ14" s="9">
        <v>93.720565149136604</v>
      </c>
      <c r="AR14" s="9">
        <v>97.020484171322195</v>
      </c>
      <c r="AS14" s="9">
        <v>92.910447761194007</v>
      </c>
      <c r="AT14" s="9">
        <v>95.704845814978</v>
      </c>
      <c r="AU14" s="9">
        <v>97.983870967741893</v>
      </c>
      <c r="AV14" s="9">
        <v>96.039603960395993</v>
      </c>
      <c r="AW14" s="9">
        <v>98.4293193717278</v>
      </c>
      <c r="AX14" s="9">
        <v>90.560471976401203</v>
      </c>
      <c r="AY14" s="9">
        <v>85.714285714285694</v>
      </c>
      <c r="AZ14" s="9">
        <v>97.147950089126596</v>
      </c>
      <c r="BA14" s="9">
        <v>97.6</v>
      </c>
      <c r="BB14" s="9">
        <v>95.454545454545496</v>
      </c>
      <c r="BC14" s="9">
        <v>90.839694656488504</v>
      </c>
      <c r="BD14" s="9">
        <v>99.371069182389903</v>
      </c>
      <c r="BE14" s="9">
        <v>83.823529411764696</v>
      </c>
      <c r="BF14" s="9">
        <v>100</v>
      </c>
      <c r="BG14" s="9">
        <v>99.065420560747697</v>
      </c>
      <c r="BH14" s="9">
        <v>99.624060150375897</v>
      </c>
      <c r="BI14" s="9">
        <v>97.833935018050497</v>
      </c>
      <c r="BJ14" s="9">
        <v>86.330935251798607</v>
      </c>
      <c r="BK14" s="9">
        <v>98.3766233766234</v>
      </c>
      <c r="BL14" s="9">
        <v>98.214285714285694</v>
      </c>
      <c r="BM14" s="9">
        <v>99.860529986052995</v>
      </c>
      <c r="BN14" s="9">
        <v>96.373056994818697</v>
      </c>
      <c r="BO14" s="9">
        <v>95.890410958904098</v>
      </c>
      <c r="BP14" s="9">
        <v>83.900928792569701</v>
      </c>
      <c r="BQ14" s="9">
        <v>96.446700507614196</v>
      </c>
      <c r="BR14" s="9">
        <v>96.818181818181799</v>
      </c>
      <c r="BS14" s="9">
        <v>94.056847545219597</v>
      </c>
      <c r="BT14" s="9">
        <v>84.112149532710305</v>
      </c>
      <c r="BU14" s="9">
        <v>82.608695652173907</v>
      </c>
      <c r="BV14" s="9">
        <v>89.010989010988993</v>
      </c>
      <c r="BW14" s="9" t="s">
        <v>119</v>
      </c>
      <c r="BX14" s="9">
        <v>99.230769230769198</v>
      </c>
      <c r="BY14" s="9">
        <v>98.039215686274503</v>
      </c>
      <c r="BZ14" s="9">
        <v>88.271604938271594</v>
      </c>
      <c r="CA14" s="9">
        <v>100</v>
      </c>
      <c r="CB14" s="9">
        <v>80</v>
      </c>
      <c r="CC14" s="9">
        <v>96.396396396396398</v>
      </c>
      <c r="CD14" s="9">
        <v>88.8888888888889</v>
      </c>
      <c r="CE14" s="9">
        <v>95.027624309392294</v>
      </c>
      <c r="CF14" s="9">
        <v>96.916299559471398</v>
      </c>
      <c r="CG14" s="9">
        <v>81.6666666666667</v>
      </c>
      <c r="CH14" s="9">
        <v>25</v>
      </c>
      <c r="CI14" s="9">
        <v>96</v>
      </c>
      <c r="CJ14" s="9">
        <v>96.296296296296305</v>
      </c>
      <c r="CK14" s="9">
        <v>97.841726618704996</v>
      </c>
      <c r="CL14" s="9">
        <v>100</v>
      </c>
      <c r="CM14" s="9">
        <v>92.380952380952394</v>
      </c>
      <c r="CN14" s="9">
        <v>77.884615384615401</v>
      </c>
      <c r="CO14" s="9">
        <v>98.015873015872998</v>
      </c>
      <c r="CP14" s="9">
        <v>94.117647058823493</v>
      </c>
      <c r="CQ14" s="9">
        <v>96.875</v>
      </c>
      <c r="CR14" s="9">
        <v>89.655172413793096</v>
      </c>
      <c r="CS14" s="9">
        <v>99.082568807339499</v>
      </c>
      <c r="CT14" s="9">
        <v>98.275862068965495</v>
      </c>
      <c r="CU14" s="9">
        <v>91.588785046729001</v>
      </c>
      <c r="CV14" s="9">
        <v>100</v>
      </c>
      <c r="CW14" s="9">
        <v>98.113207547169793</v>
      </c>
      <c r="CX14" s="9">
        <v>89.473684210526301</v>
      </c>
      <c r="CY14" s="9">
        <v>83.3333333333333</v>
      </c>
      <c r="CZ14" s="9">
        <v>98.586572438162506</v>
      </c>
      <c r="DA14" s="9">
        <v>97.962648556876104</v>
      </c>
      <c r="DB14" s="9">
        <v>88.319088319088294</v>
      </c>
      <c r="DC14" s="9">
        <v>94.736842105263193</v>
      </c>
      <c r="DD14" s="9">
        <v>98.747390396659696</v>
      </c>
      <c r="DE14" s="9">
        <v>96.969696969696997</v>
      </c>
      <c r="DF14" s="9">
        <v>98.122065727699507</v>
      </c>
      <c r="DG14" s="9">
        <v>88.148148148148195</v>
      </c>
      <c r="DH14" s="9">
        <v>94.344473007712097</v>
      </c>
      <c r="DI14" s="9">
        <v>99.470899470899496</v>
      </c>
      <c r="DJ14" s="9">
        <v>98.952879581151805</v>
      </c>
      <c r="DK14" s="9">
        <v>85.82995951417</v>
      </c>
      <c r="DL14" s="9">
        <v>90.161725067385404</v>
      </c>
      <c r="DM14" s="9">
        <v>95.709570957095707</v>
      </c>
      <c r="DN14" s="9">
        <v>100</v>
      </c>
      <c r="DO14" s="9">
        <v>97.560975609756099</v>
      </c>
      <c r="DP14" s="9">
        <v>97.2222222222222</v>
      </c>
      <c r="DQ14" s="9">
        <v>62.407862407862403</v>
      </c>
      <c r="DR14" s="9">
        <v>96.057347670250905</v>
      </c>
      <c r="DS14" s="9">
        <v>95.588235294117695</v>
      </c>
      <c r="DT14" s="9">
        <v>100</v>
      </c>
      <c r="DU14" s="9">
        <v>94.772117962466496</v>
      </c>
      <c r="DV14" s="9">
        <v>99.485861182519301</v>
      </c>
      <c r="DW14" s="9">
        <v>96.6796875</v>
      </c>
      <c r="DX14" s="9">
        <v>96.8888888888889</v>
      </c>
      <c r="DY14" s="9">
        <v>98.642533936651603</v>
      </c>
      <c r="DZ14" s="9">
        <v>99.259259259259295</v>
      </c>
      <c r="EA14" s="9">
        <v>98.709677419354804</v>
      </c>
      <c r="EB14" s="9">
        <v>100</v>
      </c>
      <c r="EC14" s="9">
        <v>79.255319148936195</v>
      </c>
      <c r="ED14" s="9">
        <v>99.521531100478498</v>
      </c>
    </row>
    <row r="15" spans="1:263" s="9" customFormat="1" ht="13.8" x14ac:dyDescent="0.25">
      <c r="A15" s="15"/>
      <c r="B15" s="8"/>
      <c r="H15" s="10"/>
    </row>
    <row r="16" spans="1:263" s="9" customFormat="1" ht="13.8" x14ac:dyDescent="0.25">
      <c r="A16" s="15">
        <v>3</v>
      </c>
      <c r="B16" s="8" t="s">
        <v>656</v>
      </c>
      <c r="C16" s="14">
        <v>59906</v>
      </c>
      <c r="D16" s="14">
        <v>27338</v>
      </c>
      <c r="E16" s="14">
        <v>13673</v>
      </c>
      <c r="F16" s="14">
        <v>4083</v>
      </c>
      <c r="G16" s="14">
        <v>14812</v>
      </c>
      <c r="H16" s="10">
        <f>SUM(I16:L16)</f>
        <v>40553</v>
      </c>
      <c r="I16" s="14">
        <v>18364</v>
      </c>
      <c r="J16" s="14">
        <v>6306</v>
      </c>
      <c r="K16" s="14">
        <v>3184</v>
      </c>
      <c r="L16" s="14">
        <v>12699</v>
      </c>
      <c r="M16" s="14"/>
      <c r="N16" s="14">
        <v>231</v>
      </c>
      <c r="O16" s="14">
        <v>855</v>
      </c>
      <c r="P16" s="14">
        <v>1201</v>
      </c>
      <c r="Q16" s="14">
        <v>450</v>
      </c>
      <c r="R16" s="14">
        <v>330</v>
      </c>
      <c r="S16" s="14">
        <v>436</v>
      </c>
      <c r="T16" s="14">
        <v>588</v>
      </c>
      <c r="U16" s="14">
        <v>1275</v>
      </c>
      <c r="V16" s="14">
        <v>606</v>
      </c>
      <c r="W16" s="14">
        <v>513</v>
      </c>
      <c r="X16" s="14">
        <v>231</v>
      </c>
      <c r="Y16" s="14">
        <v>194</v>
      </c>
      <c r="Z16" s="14">
        <v>283</v>
      </c>
      <c r="AA16" s="14">
        <v>894</v>
      </c>
      <c r="AB16" s="14">
        <v>633</v>
      </c>
      <c r="AC16" s="14">
        <v>332</v>
      </c>
      <c r="AD16" s="14">
        <v>537</v>
      </c>
      <c r="AE16" s="14">
        <v>339</v>
      </c>
      <c r="AF16" s="14">
        <v>336</v>
      </c>
      <c r="AG16" s="14">
        <v>275</v>
      </c>
      <c r="AH16" s="14">
        <v>289</v>
      </c>
      <c r="AI16" s="14">
        <v>372</v>
      </c>
      <c r="AJ16" s="14">
        <v>467</v>
      </c>
      <c r="AK16" s="14">
        <v>234</v>
      </c>
      <c r="AL16" s="14">
        <v>311</v>
      </c>
      <c r="AM16" s="14">
        <v>403</v>
      </c>
      <c r="AN16" s="14">
        <v>406</v>
      </c>
      <c r="AO16" s="14">
        <v>666</v>
      </c>
      <c r="AP16" s="14">
        <v>487</v>
      </c>
      <c r="AQ16" s="14">
        <v>597</v>
      </c>
      <c r="AR16" s="14">
        <v>521</v>
      </c>
      <c r="AS16" s="14">
        <v>996</v>
      </c>
      <c r="AT16" s="14">
        <v>869</v>
      </c>
      <c r="AU16" s="14">
        <v>243</v>
      </c>
      <c r="AV16" s="14">
        <v>776</v>
      </c>
      <c r="AW16" s="14">
        <v>188</v>
      </c>
      <c r="AX16" s="14">
        <v>307</v>
      </c>
      <c r="AY16" s="14">
        <v>6</v>
      </c>
      <c r="AZ16" s="14">
        <v>545</v>
      </c>
      <c r="BA16" s="14">
        <v>122</v>
      </c>
      <c r="BB16" s="14">
        <v>63</v>
      </c>
      <c r="BC16" s="14">
        <v>119</v>
      </c>
      <c r="BD16" s="14">
        <v>158</v>
      </c>
      <c r="BE16" s="14">
        <v>57</v>
      </c>
      <c r="BF16" s="14">
        <v>251</v>
      </c>
      <c r="BG16" s="14">
        <v>318</v>
      </c>
      <c r="BH16" s="14">
        <v>795</v>
      </c>
      <c r="BI16" s="14">
        <v>271</v>
      </c>
      <c r="BJ16" s="14">
        <v>120</v>
      </c>
      <c r="BK16" s="14">
        <v>303</v>
      </c>
      <c r="BL16" s="14">
        <v>220</v>
      </c>
      <c r="BM16" s="14">
        <v>716</v>
      </c>
      <c r="BN16" s="14">
        <v>186</v>
      </c>
      <c r="BO16" s="14">
        <v>70</v>
      </c>
      <c r="BP16" s="14">
        <v>271</v>
      </c>
      <c r="BQ16" s="14">
        <v>190</v>
      </c>
      <c r="BR16" s="14">
        <v>213</v>
      </c>
      <c r="BS16" s="14">
        <v>364</v>
      </c>
      <c r="BT16" s="14">
        <v>180</v>
      </c>
      <c r="BU16" s="14">
        <v>380</v>
      </c>
      <c r="BV16" s="14">
        <v>81</v>
      </c>
      <c r="BW16" s="14">
        <v>0</v>
      </c>
      <c r="BX16" s="14">
        <v>258</v>
      </c>
      <c r="BY16" s="14">
        <v>50</v>
      </c>
      <c r="BZ16" s="14">
        <v>143</v>
      </c>
      <c r="CA16" s="14">
        <v>85</v>
      </c>
      <c r="CB16" s="14">
        <v>16</v>
      </c>
      <c r="CC16" s="14">
        <v>107</v>
      </c>
      <c r="CD16" s="14">
        <v>248</v>
      </c>
      <c r="CE16" s="14">
        <v>172</v>
      </c>
      <c r="CF16" s="14">
        <v>220</v>
      </c>
      <c r="CG16" s="14">
        <v>147</v>
      </c>
      <c r="CH16" s="14">
        <v>5</v>
      </c>
      <c r="CI16" s="14">
        <v>24</v>
      </c>
      <c r="CJ16" s="14">
        <v>52</v>
      </c>
      <c r="CK16" s="14">
        <v>136</v>
      </c>
      <c r="CL16" s="14">
        <v>92</v>
      </c>
      <c r="CM16" s="14">
        <v>97</v>
      </c>
      <c r="CN16" s="14">
        <v>81</v>
      </c>
      <c r="CO16" s="14">
        <v>247</v>
      </c>
      <c r="CP16" s="14">
        <v>176</v>
      </c>
      <c r="CQ16" s="14">
        <v>31</v>
      </c>
      <c r="CR16" s="14">
        <v>208</v>
      </c>
      <c r="CS16" s="14">
        <v>108</v>
      </c>
      <c r="CT16" s="14">
        <v>57</v>
      </c>
      <c r="CU16" s="14">
        <v>98</v>
      </c>
      <c r="CV16" s="14">
        <v>84</v>
      </c>
      <c r="CW16" s="14">
        <v>208</v>
      </c>
      <c r="CX16" s="14">
        <v>34</v>
      </c>
      <c r="CY16" s="14">
        <v>405</v>
      </c>
      <c r="CZ16" s="14">
        <v>279</v>
      </c>
      <c r="DA16" s="14">
        <v>577</v>
      </c>
      <c r="DB16" s="14">
        <v>310</v>
      </c>
      <c r="DC16" s="14">
        <v>612</v>
      </c>
      <c r="DD16" s="14">
        <v>946</v>
      </c>
      <c r="DE16" s="14">
        <v>128</v>
      </c>
      <c r="DF16" s="14">
        <v>209</v>
      </c>
      <c r="DG16" s="14">
        <v>476</v>
      </c>
      <c r="DH16" s="14">
        <v>367</v>
      </c>
      <c r="DI16" s="14">
        <v>188</v>
      </c>
      <c r="DJ16" s="14">
        <v>189</v>
      </c>
      <c r="DK16" s="14">
        <v>212</v>
      </c>
      <c r="DL16" s="14">
        <v>669</v>
      </c>
      <c r="DM16" s="14">
        <v>290</v>
      </c>
      <c r="DN16" s="14">
        <v>350</v>
      </c>
      <c r="DO16" s="14">
        <v>360</v>
      </c>
      <c r="DP16" s="14">
        <v>245</v>
      </c>
      <c r="DQ16" s="14">
        <v>254</v>
      </c>
      <c r="DR16" s="14">
        <v>1072</v>
      </c>
      <c r="DS16" s="14">
        <v>325</v>
      </c>
      <c r="DT16" s="14">
        <v>354</v>
      </c>
      <c r="DU16" s="14">
        <v>707</v>
      </c>
      <c r="DV16" s="14">
        <v>387</v>
      </c>
      <c r="DW16" s="14">
        <v>990</v>
      </c>
      <c r="DX16" s="14">
        <v>218</v>
      </c>
      <c r="DY16" s="14">
        <v>218</v>
      </c>
      <c r="DZ16" s="14">
        <v>536</v>
      </c>
      <c r="EA16" s="14">
        <v>153</v>
      </c>
      <c r="EB16" s="14">
        <v>108</v>
      </c>
      <c r="EC16" s="14">
        <v>149</v>
      </c>
      <c r="ED16" s="14">
        <v>416</v>
      </c>
    </row>
    <row r="17" spans="1:139" s="9" customFormat="1" ht="13.8" x14ac:dyDescent="0.25">
      <c r="A17" s="15"/>
      <c r="B17" s="9" t="s">
        <v>112</v>
      </c>
      <c r="C17" s="9">
        <v>56.14</v>
      </c>
      <c r="D17" s="9">
        <v>63.6</v>
      </c>
      <c r="E17" s="9">
        <v>55.3</v>
      </c>
      <c r="F17" s="9">
        <v>49.4</v>
      </c>
      <c r="G17" s="9">
        <v>44.9</v>
      </c>
      <c r="H17" s="10"/>
      <c r="I17" s="9">
        <v>63.4</v>
      </c>
      <c r="J17" s="9">
        <v>43.7</v>
      </c>
      <c r="K17" s="9">
        <v>48.6</v>
      </c>
      <c r="L17" s="9">
        <v>44.8</v>
      </c>
      <c r="N17" s="9">
        <v>57.142857142857103</v>
      </c>
      <c r="O17" s="9">
        <v>56.725146198830402</v>
      </c>
      <c r="P17" s="9">
        <v>83.097418817651999</v>
      </c>
      <c r="Q17" s="9">
        <v>51.5555555555556</v>
      </c>
      <c r="R17" s="9">
        <v>50.909090909090899</v>
      </c>
      <c r="S17" s="9">
        <v>70.412844036697294</v>
      </c>
      <c r="T17" s="9">
        <v>66.836734693877602</v>
      </c>
      <c r="U17" s="9">
        <v>75.058823529411796</v>
      </c>
      <c r="V17" s="9">
        <v>65.676567656765698</v>
      </c>
      <c r="W17" s="9">
        <v>63.937621832358701</v>
      </c>
      <c r="X17" s="9">
        <v>64.069264069264094</v>
      </c>
      <c r="Y17" s="9">
        <v>62.886597938144298</v>
      </c>
      <c r="Z17" s="9">
        <v>45.9363957597173</v>
      </c>
      <c r="AA17" s="9">
        <v>74.496644295302005</v>
      </c>
      <c r="AB17" s="9">
        <v>62.085308056872002</v>
      </c>
      <c r="AC17" s="9">
        <v>48.493975903614498</v>
      </c>
      <c r="AD17" s="9">
        <v>63.8733705772812</v>
      </c>
      <c r="AE17" s="9">
        <v>64.306784660766994</v>
      </c>
      <c r="AF17" s="9">
        <v>66.071428571428598</v>
      </c>
      <c r="AG17" s="9">
        <v>58.909090909090899</v>
      </c>
      <c r="AH17" s="9">
        <v>52.941176470588204</v>
      </c>
      <c r="AI17" s="9">
        <v>58.3333333333333</v>
      </c>
      <c r="AJ17" s="9">
        <v>49.250535331905802</v>
      </c>
      <c r="AK17" s="9">
        <v>50.854700854700901</v>
      </c>
      <c r="AL17" s="9">
        <v>73.311897106109299</v>
      </c>
      <c r="AM17" s="9">
        <v>57.568238213399503</v>
      </c>
      <c r="AN17" s="9">
        <v>60.5911330049261</v>
      </c>
      <c r="AO17" s="9">
        <v>62.162162162162197</v>
      </c>
      <c r="AP17" s="9">
        <v>55.646817248460003</v>
      </c>
      <c r="AQ17" s="9">
        <v>56.951423785594599</v>
      </c>
      <c r="AR17" s="9">
        <v>63.147792706334002</v>
      </c>
      <c r="AS17" s="9">
        <v>56.1244979919679</v>
      </c>
      <c r="AT17" s="9">
        <v>63.8665132336018</v>
      </c>
      <c r="AU17" s="9">
        <v>67.078189300411495</v>
      </c>
      <c r="AV17" s="9">
        <v>63.5309278350515</v>
      </c>
      <c r="AW17" s="9">
        <v>71.276595744680805</v>
      </c>
      <c r="AX17" s="9">
        <v>44.6254071661238</v>
      </c>
      <c r="AY17" s="9">
        <v>16.6666666666667</v>
      </c>
      <c r="AZ17" s="9">
        <v>71.192660550458697</v>
      </c>
      <c r="BA17" s="9">
        <v>31.967213114754099</v>
      </c>
      <c r="BB17" s="9">
        <v>68.253968253968296</v>
      </c>
      <c r="BC17" s="9">
        <v>21.848739495798299</v>
      </c>
      <c r="BD17" s="9">
        <v>65.1898734177215</v>
      </c>
      <c r="BE17" s="9">
        <v>71.929824561403507</v>
      </c>
      <c r="BF17" s="9">
        <v>79.681274900398407</v>
      </c>
      <c r="BG17" s="9">
        <v>45.283018867924497</v>
      </c>
      <c r="BH17" s="9">
        <v>12.452830188679201</v>
      </c>
      <c r="BI17" s="9">
        <v>53.505535055350499</v>
      </c>
      <c r="BJ17" s="9">
        <v>45</v>
      </c>
      <c r="BK17" s="9">
        <v>57.095709570957098</v>
      </c>
      <c r="BL17" s="9">
        <v>75.909090909090907</v>
      </c>
      <c r="BM17" s="9">
        <v>26.1173184357542</v>
      </c>
      <c r="BN17" s="9">
        <v>83.3333333333333</v>
      </c>
      <c r="BO17" s="9">
        <v>52.857142857142897</v>
      </c>
      <c r="BP17" s="9">
        <v>25.092250922509201</v>
      </c>
      <c r="BQ17" s="9">
        <v>57.368421052631597</v>
      </c>
      <c r="BR17" s="9">
        <v>42.253521126760603</v>
      </c>
      <c r="BS17" s="9">
        <v>37.912087912087898</v>
      </c>
      <c r="BT17" s="9">
        <v>22.2222222222222</v>
      </c>
      <c r="BU17" s="9">
        <v>36.315789473684198</v>
      </c>
      <c r="BV17" s="9">
        <v>44.4444444444444</v>
      </c>
      <c r="BW17" s="9" t="s">
        <v>119</v>
      </c>
      <c r="BX17" s="9">
        <v>87.209302325581405</v>
      </c>
      <c r="BY17" s="9">
        <v>40</v>
      </c>
      <c r="BZ17" s="9">
        <v>51.748251748251697</v>
      </c>
      <c r="CA17" s="9">
        <v>15.294117647058799</v>
      </c>
      <c r="CB17" s="9">
        <v>62.5</v>
      </c>
      <c r="CC17" s="9">
        <v>49.532710280373799</v>
      </c>
      <c r="CD17" s="9">
        <v>43.951612903225801</v>
      </c>
      <c r="CE17" s="9">
        <v>45.348837209302303</v>
      </c>
      <c r="CF17" s="9">
        <v>22.272727272727298</v>
      </c>
      <c r="CG17" s="9">
        <v>34.6938775510204</v>
      </c>
      <c r="CH17" s="9">
        <v>0</v>
      </c>
      <c r="CI17" s="9">
        <v>58.3333333333333</v>
      </c>
      <c r="CJ17" s="9">
        <v>26.923076923076898</v>
      </c>
      <c r="CK17" s="9">
        <v>41.176470588235297</v>
      </c>
      <c r="CL17" s="9">
        <v>33.695652173912997</v>
      </c>
      <c r="CM17" s="9">
        <v>64.948453608247405</v>
      </c>
      <c r="CN17" s="9">
        <v>50.617283950617299</v>
      </c>
      <c r="CO17" s="9">
        <v>73.684210526315795</v>
      </c>
      <c r="CP17" s="9">
        <v>71.022727272727295</v>
      </c>
      <c r="CQ17" s="9">
        <v>93.548387096774206</v>
      </c>
      <c r="CR17" s="9">
        <v>70.673076923076906</v>
      </c>
      <c r="CS17" s="9">
        <v>7.4074074074074101</v>
      </c>
      <c r="CT17" s="9">
        <v>43.859649122806999</v>
      </c>
      <c r="CU17" s="9">
        <v>10.2040816326531</v>
      </c>
      <c r="CV17" s="9">
        <v>53.571428571428598</v>
      </c>
      <c r="CW17" s="9">
        <v>25.480769230769202</v>
      </c>
      <c r="CX17" s="9">
        <v>64.705882352941202</v>
      </c>
      <c r="CY17" s="9">
        <v>62.469135802469097</v>
      </c>
      <c r="CZ17" s="9">
        <v>46.236559139784902</v>
      </c>
      <c r="DA17" s="9">
        <v>64.991334488734793</v>
      </c>
      <c r="DB17" s="9">
        <v>30.645161290322601</v>
      </c>
      <c r="DC17" s="9">
        <v>32.026143790849702</v>
      </c>
      <c r="DD17" s="9">
        <v>36.892177589851997</v>
      </c>
      <c r="DE17" s="9">
        <v>21.875</v>
      </c>
      <c r="DF17" s="9">
        <v>48.325358851674601</v>
      </c>
      <c r="DG17" s="9">
        <v>44.537815126050397</v>
      </c>
      <c r="DH17" s="9">
        <v>71.934604904632195</v>
      </c>
      <c r="DI17" s="9">
        <v>74.468085106383</v>
      </c>
      <c r="DJ17" s="9">
        <v>21.1640211640212</v>
      </c>
      <c r="DK17" s="9">
        <v>50.943396226415103</v>
      </c>
      <c r="DL17" s="9">
        <v>36.472346786248103</v>
      </c>
      <c r="DM17" s="9">
        <v>65.517241379310306</v>
      </c>
      <c r="DN17" s="9">
        <v>55.142857142857103</v>
      </c>
      <c r="DO17" s="9">
        <v>46.3888888888889</v>
      </c>
      <c r="DP17" s="9">
        <v>36.734693877551003</v>
      </c>
      <c r="DQ17" s="9">
        <v>37.4015748031496</v>
      </c>
      <c r="DR17" s="9">
        <v>45.615671641791003</v>
      </c>
      <c r="DS17" s="9">
        <v>28.923076923076898</v>
      </c>
      <c r="DT17" s="9">
        <v>89.548022598870105</v>
      </c>
      <c r="DU17" s="9">
        <v>32.248939179632202</v>
      </c>
      <c r="DV17" s="9">
        <v>46.770025839793298</v>
      </c>
      <c r="DW17" s="9">
        <v>42.323232323232297</v>
      </c>
      <c r="DX17" s="9">
        <v>47.706422018348597</v>
      </c>
      <c r="DY17" s="9">
        <v>46.788990825688103</v>
      </c>
      <c r="DZ17" s="9">
        <v>38.0597014925373</v>
      </c>
      <c r="EA17" s="9">
        <v>41.830065359477103</v>
      </c>
      <c r="EB17" s="9">
        <v>21.296296296296301</v>
      </c>
      <c r="EC17" s="9">
        <v>36.241610738254998</v>
      </c>
      <c r="ED17" s="9">
        <v>34.615384615384599</v>
      </c>
    </row>
    <row r="18" spans="1:139" s="9" customFormat="1" ht="13.8" x14ac:dyDescent="0.25">
      <c r="A18" s="15"/>
      <c r="B18" s="9" t="s">
        <v>113</v>
      </c>
      <c r="C18" s="9">
        <v>28.4</v>
      </c>
      <c r="D18" s="9">
        <v>24.2</v>
      </c>
      <c r="E18" s="9">
        <v>29.5</v>
      </c>
      <c r="F18" s="9">
        <v>36.6</v>
      </c>
      <c r="G18" s="9">
        <v>33.1</v>
      </c>
      <c r="H18" s="10"/>
      <c r="I18" s="9">
        <v>21.6</v>
      </c>
      <c r="J18" s="9">
        <v>32.200000000000003</v>
      </c>
      <c r="K18" s="9">
        <v>35.1</v>
      </c>
      <c r="L18" s="9">
        <v>32.1</v>
      </c>
      <c r="N18" s="9">
        <v>37.229437229437202</v>
      </c>
      <c r="O18" s="9">
        <v>22.573099415204702</v>
      </c>
      <c r="P18" s="9">
        <v>9.9084096586178205</v>
      </c>
      <c r="Q18" s="9">
        <v>30.4444444444444</v>
      </c>
      <c r="R18" s="9">
        <v>36.969696969696997</v>
      </c>
      <c r="S18" s="9">
        <v>17.660550458715601</v>
      </c>
      <c r="T18" s="9">
        <v>27.5510204081633</v>
      </c>
      <c r="U18" s="9">
        <v>17.254901960784299</v>
      </c>
      <c r="V18" s="9">
        <v>24.092409240924098</v>
      </c>
      <c r="W18" s="9">
        <v>17.543859649122801</v>
      </c>
      <c r="X18" s="9">
        <v>29.004329004329001</v>
      </c>
      <c r="Y18" s="9">
        <v>34.020618556701002</v>
      </c>
      <c r="Z18" s="9">
        <v>42.402826855123699</v>
      </c>
      <c r="AA18" s="9">
        <v>17.785234899328898</v>
      </c>
      <c r="AB18" s="9">
        <v>26.540284360189599</v>
      </c>
      <c r="AC18" s="9">
        <v>25.903614457831299</v>
      </c>
      <c r="AD18" s="9">
        <v>12.1042830540037</v>
      </c>
      <c r="AE18" s="9">
        <v>23.008849557522101</v>
      </c>
      <c r="AF18" s="9">
        <v>11.3095238095238</v>
      </c>
      <c r="AG18" s="9">
        <v>32.363636363636402</v>
      </c>
      <c r="AH18" s="9">
        <v>26.297577854671299</v>
      </c>
      <c r="AI18" s="9">
        <v>25.806451612903199</v>
      </c>
      <c r="AJ18" s="9">
        <v>23.982869379015</v>
      </c>
      <c r="AK18" s="9">
        <v>39.743589743589702</v>
      </c>
      <c r="AL18" s="9">
        <v>17.684887459807101</v>
      </c>
      <c r="AM18" s="9">
        <v>13.6476426799007</v>
      </c>
      <c r="AN18" s="9">
        <v>9.3596059113300498</v>
      </c>
      <c r="AO18" s="9">
        <v>16.3663663663664</v>
      </c>
      <c r="AP18" s="9">
        <v>35.318275154004098</v>
      </c>
      <c r="AQ18" s="9">
        <v>38.358458961474</v>
      </c>
      <c r="AR18" s="9">
        <v>9.5969289827255295</v>
      </c>
      <c r="AS18" s="9">
        <v>15.4618473895582</v>
      </c>
      <c r="AT18" s="9">
        <v>21.2888377445339</v>
      </c>
      <c r="AU18" s="9">
        <v>25.925925925925899</v>
      </c>
      <c r="AV18" s="9">
        <v>23.7113402061856</v>
      </c>
      <c r="AW18" s="9">
        <v>7.9787234042553203</v>
      </c>
      <c r="AX18" s="9">
        <v>36.482084690553698</v>
      </c>
      <c r="AY18" s="9">
        <v>33.3333333333333</v>
      </c>
      <c r="AZ18" s="9">
        <v>16.146788990825701</v>
      </c>
      <c r="BA18" s="9">
        <v>31.967213114754099</v>
      </c>
      <c r="BB18" s="9">
        <v>25.396825396825399</v>
      </c>
      <c r="BC18" s="9">
        <v>34.453781512604998</v>
      </c>
      <c r="BD18" s="9">
        <v>32.911392405063303</v>
      </c>
      <c r="BE18" s="9">
        <v>26.315789473684202</v>
      </c>
      <c r="BF18" s="9">
        <v>10.3585657370518</v>
      </c>
      <c r="BG18" s="9">
        <v>35.2201257861635</v>
      </c>
      <c r="BH18" s="9">
        <v>31.069182389937101</v>
      </c>
      <c r="BI18" s="9">
        <v>20.6642066420664</v>
      </c>
      <c r="BJ18" s="9">
        <v>54.1666666666667</v>
      </c>
      <c r="BK18" s="9">
        <v>34.983498349835003</v>
      </c>
      <c r="BL18" s="9">
        <v>21.818181818181799</v>
      </c>
      <c r="BM18" s="9">
        <v>45.949720670391102</v>
      </c>
      <c r="BN18" s="9">
        <v>12.9032258064516</v>
      </c>
      <c r="BO18" s="9">
        <v>37.142857142857103</v>
      </c>
      <c r="BP18" s="9">
        <v>38.376383763837602</v>
      </c>
      <c r="BQ18" s="9">
        <v>17.894736842105299</v>
      </c>
      <c r="BR18" s="9">
        <v>42.253521126760603</v>
      </c>
      <c r="BS18" s="9">
        <v>32.142857142857103</v>
      </c>
      <c r="BT18" s="9">
        <v>77.2222222222222</v>
      </c>
      <c r="BU18" s="9">
        <v>27.6315789473684</v>
      </c>
      <c r="BV18" s="9">
        <v>48.148148148148103</v>
      </c>
      <c r="BW18" s="9" t="s">
        <v>119</v>
      </c>
      <c r="BX18" s="9">
        <v>10.8527131782946</v>
      </c>
      <c r="BY18" s="9">
        <v>56</v>
      </c>
      <c r="BZ18" s="9">
        <v>42.657342657342703</v>
      </c>
      <c r="CA18" s="9">
        <v>65.882352941176507</v>
      </c>
      <c r="CB18" s="9">
        <v>12.5</v>
      </c>
      <c r="CC18" s="9">
        <v>42.056074766355103</v>
      </c>
      <c r="CD18" s="9">
        <v>42.338709677419402</v>
      </c>
      <c r="CE18" s="9">
        <v>25.581395348837201</v>
      </c>
      <c r="CF18" s="9">
        <v>64.545454545454504</v>
      </c>
      <c r="CG18" s="9">
        <v>17.687074829932001</v>
      </c>
      <c r="CH18" s="9">
        <v>20</v>
      </c>
      <c r="CI18" s="9">
        <v>41.6666666666667</v>
      </c>
      <c r="CJ18" s="9">
        <v>42.307692307692299</v>
      </c>
      <c r="CK18" s="9">
        <v>56.617647058823501</v>
      </c>
      <c r="CL18" s="9">
        <v>36.956521739130402</v>
      </c>
      <c r="CM18" s="9">
        <v>26.8041237113402</v>
      </c>
      <c r="CN18" s="9">
        <v>20.987654320987701</v>
      </c>
      <c r="CO18" s="9">
        <v>13.765182186234799</v>
      </c>
      <c r="CP18" s="9">
        <v>13.636363636363599</v>
      </c>
      <c r="CQ18" s="9">
        <v>6.4516129032258096</v>
      </c>
      <c r="CR18" s="9">
        <v>25</v>
      </c>
      <c r="CS18" s="9">
        <v>67.592592592592595</v>
      </c>
      <c r="CT18" s="9">
        <v>36.842105263157897</v>
      </c>
      <c r="CU18" s="9">
        <v>69.387755102040799</v>
      </c>
      <c r="CV18" s="9">
        <v>46.428571428571402</v>
      </c>
      <c r="CW18" s="9">
        <v>33.653846153846203</v>
      </c>
      <c r="CX18" s="9">
        <v>32.352941176470601</v>
      </c>
      <c r="CY18" s="9">
        <v>31.604938271604901</v>
      </c>
      <c r="CZ18" s="9">
        <v>46.236559139784902</v>
      </c>
      <c r="DA18" s="9">
        <v>23.396880415944501</v>
      </c>
      <c r="DB18" s="9">
        <v>60</v>
      </c>
      <c r="DC18" s="9">
        <v>28.431372549019599</v>
      </c>
      <c r="DD18" s="9">
        <v>33.403805496828802</v>
      </c>
      <c r="DE18" s="9">
        <v>60.9375</v>
      </c>
      <c r="DF18" s="9">
        <v>31.1004784688995</v>
      </c>
      <c r="DG18" s="9">
        <v>17.226890756302499</v>
      </c>
      <c r="DH18" s="9">
        <v>18.5286103542234</v>
      </c>
      <c r="DI18" s="9">
        <v>11.702127659574501</v>
      </c>
      <c r="DJ18" s="9">
        <v>78.835978835978807</v>
      </c>
      <c r="DK18" s="9">
        <v>15.5660377358491</v>
      </c>
      <c r="DL18" s="9">
        <v>32.735426008968602</v>
      </c>
      <c r="DM18" s="9">
        <v>28.275862068965498</v>
      </c>
      <c r="DN18" s="9">
        <v>14</v>
      </c>
      <c r="DO18" s="9">
        <v>45.5555555555556</v>
      </c>
      <c r="DP18" s="9">
        <v>47.755102040816297</v>
      </c>
      <c r="DQ18" s="9">
        <v>48.818897637795303</v>
      </c>
      <c r="DR18" s="9">
        <v>24.813432835820901</v>
      </c>
      <c r="DS18" s="9">
        <v>17.846153846153801</v>
      </c>
      <c r="DT18" s="9">
        <v>10.4519774011299</v>
      </c>
      <c r="DU18" s="9">
        <v>33.946251768033903</v>
      </c>
      <c r="DV18" s="9">
        <v>23.514211886304899</v>
      </c>
      <c r="DW18" s="9">
        <v>30.404040404040401</v>
      </c>
      <c r="DX18" s="9">
        <v>24.311926605504599</v>
      </c>
      <c r="DY18" s="9">
        <v>49.5412844036697</v>
      </c>
      <c r="DZ18" s="9">
        <v>46.082089552238799</v>
      </c>
      <c r="EA18" s="9">
        <v>45.751633986928098</v>
      </c>
      <c r="EB18" s="9">
        <v>47.2222222222222</v>
      </c>
      <c r="EC18" s="9">
        <v>20.134228187919501</v>
      </c>
      <c r="ED18" s="9">
        <v>50</v>
      </c>
    </row>
    <row r="19" spans="1:139" s="9" customFormat="1" ht="13.8" x14ac:dyDescent="0.25">
      <c r="A19" s="15"/>
      <c r="B19" s="9" t="s">
        <v>115</v>
      </c>
      <c r="C19" s="9">
        <v>7.13</v>
      </c>
      <c r="D19" s="9">
        <v>4.91</v>
      </c>
      <c r="E19" s="9">
        <v>10.9</v>
      </c>
      <c r="F19" s="9">
        <v>10.1</v>
      </c>
      <c r="G19" s="9">
        <v>6.93</v>
      </c>
      <c r="H19" s="10"/>
      <c r="I19" s="9">
        <v>6.99</v>
      </c>
      <c r="J19" s="9">
        <v>19.899999999999999</v>
      </c>
      <c r="K19" s="9">
        <v>12.4</v>
      </c>
      <c r="L19" s="9">
        <v>7.99</v>
      </c>
      <c r="N19" s="9">
        <v>4.3290043290043299</v>
      </c>
      <c r="O19" s="9">
        <v>10.526315789473699</v>
      </c>
      <c r="P19" s="9">
        <v>4.7460449625312204</v>
      </c>
      <c r="Q19" s="9">
        <v>9.7777777777777803</v>
      </c>
      <c r="R19" s="9">
        <v>8.7878787878787907</v>
      </c>
      <c r="S19" s="9">
        <v>8.4862385321100895</v>
      </c>
      <c r="T19" s="9">
        <v>1.7006802721088401</v>
      </c>
      <c r="U19" s="9">
        <v>3.2941176470588198</v>
      </c>
      <c r="V19" s="9">
        <v>7.5907590759075898</v>
      </c>
      <c r="W19" s="9">
        <v>15.3996101364522</v>
      </c>
      <c r="X19" s="9">
        <v>5.6277056277056303</v>
      </c>
      <c r="Y19" s="9">
        <v>0.51546391752577303</v>
      </c>
      <c r="Z19" s="9">
        <v>4.5936395759717303</v>
      </c>
      <c r="AA19" s="9">
        <v>0.89485458612975399</v>
      </c>
      <c r="AB19" s="9">
        <v>5.68720379146919</v>
      </c>
      <c r="AC19" s="9">
        <v>4.5180722891566303</v>
      </c>
      <c r="AD19" s="9">
        <v>2.6070763500931098</v>
      </c>
      <c r="AE19" s="9">
        <v>8.2595870206489703</v>
      </c>
      <c r="AF19" s="9">
        <v>13.9880952380952</v>
      </c>
      <c r="AG19" s="9">
        <v>7.6363636363636402</v>
      </c>
      <c r="AH19" s="9">
        <v>7.2664359861591699</v>
      </c>
      <c r="AI19" s="9">
        <v>8.0645161290322598</v>
      </c>
      <c r="AJ19" s="9">
        <v>13.0620985010707</v>
      </c>
      <c r="AK19" s="9">
        <v>7.2649572649572702</v>
      </c>
      <c r="AL19" s="9">
        <v>7.07395498392283</v>
      </c>
      <c r="AM19" s="9">
        <v>23.325062034739499</v>
      </c>
      <c r="AN19" s="9">
        <v>21.182266009852199</v>
      </c>
      <c r="AO19" s="9">
        <v>3.6036036036036001</v>
      </c>
      <c r="AP19" s="9">
        <v>7.5975359342915798</v>
      </c>
      <c r="AQ19" s="9">
        <v>3.1825795644891102</v>
      </c>
      <c r="AR19" s="9">
        <v>12.2840690978887</v>
      </c>
      <c r="AS19" s="9">
        <v>4.8192771084337398</v>
      </c>
      <c r="AT19" s="9">
        <v>9.8964326812428105</v>
      </c>
      <c r="AU19" s="9">
        <v>4.9382716049382704</v>
      </c>
      <c r="AV19" s="9">
        <v>0.51546391752577303</v>
      </c>
      <c r="AW19" s="9">
        <v>9.5744680851063801</v>
      </c>
      <c r="AX19" s="9">
        <v>14.332247557003299</v>
      </c>
      <c r="AY19" s="9">
        <v>50</v>
      </c>
      <c r="AZ19" s="9">
        <v>12.293577981651399</v>
      </c>
      <c r="BA19" s="9">
        <v>29.508196721311499</v>
      </c>
      <c r="BB19" s="9">
        <v>6.3492063492063497</v>
      </c>
      <c r="BC19" s="9">
        <v>29.411764705882401</v>
      </c>
      <c r="BD19" s="9">
        <v>0</v>
      </c>
      <c r="BE19" s="9">
        <v>0</v>
      </c>
      <c r="BF19" s="9">
        <v>9.9601593625498008</v>
      </c>
      <c r="BG19" s="9">
        <v>16.6666666666667</v>
      </c>
      <c r="BH19" s="9">
        <v>55.597484276729602</v>
      </c>
      <c r="BI19" s="9">
        <v>23.9852398523985</v>
      </c>
      <c r="BJ19" s="9">
        <v>0</v>
      </c>
      <c r="BK19" s="9">
        <v>7.9207920792079198</v>
      </c>
      <c r="BL19" s="9">
        <v>1.8181818181818199</v>
      </c>
      <c r="BM19" s="9">
        <v>25.5586592178771</v>
      </c>
      <c r="BN19" s="9">
        <v>3.2258064516128999</v>
      </c>
      <c r="BO19" s="9">
        <v>10</v>
      </c>
      <c r="BP19" s="9">
        <v>19.557195571955699</v>
      </c>
      <c r="BQ19" s="9">
        <v>23.684210526315798</v>
      </c>
      <c r="BR19" s="9">
        <v>10.3286384976526</v>
      </c>
      <c r="BS19" s="9">
        <v>24.1758241758242</v>
      </c>
      <c r="BT19" s="9">
        <v>0</v>
      </c>
      <c r="BU19" s="9">
        <v>11.842105263157899</v>
      </c>
      <c r="BV19" s="9">
        <v>4.9382716049382704</v>
      </c>
      <c r="BW19" s="9" t="s">
        <v>119</v>
      </c>
      <c r="BX19" s="9">
        <v>0.387596899224806</v>
      </c>
      <c r="BY19" s="9">
        <v>4</v>
      </c>
      <c r="BZ19" s="9">
        <v>2.0979020979021001</v>
      </c>
      <c r="CA19" s="9">
        <v>15.294117647058799</v>
      </c>
      <c r="CB19" s="9">
        <v>25</v>
      </c>
      <c r="CC19" s="9">
        <v>8.4112149532710294</v>
      </c>
      <c r="CD19" s="9">
        <v>12.5</v>
      </c>
      <c r="CE19" s="9">
        <v>25</v>
      </c>
      <c r="CF19" s="9">
        <v>12.7272727272727</v>
      </c>
      <c r="CG19" s="9">
        <v>38.775510204081598</v>
      </c>
      <c r="CH19" s="9">
        <v>80</v>
      </c>
      <c r="CI19" s="9">
        <v>0</v>
      </c>
      <c r="CJ19" s="9">
        <v>28.846153846153801</v>
      </c>
      <c r="CK19" s="9">
        <v>0.73529411764705899</v>
      </c>
      <c r="CL19" s="9">
        <v>13.0434782608696</v>
      </c>
      <c r="CM19" s="9">
        <v>5.1546391752577296</v>
      </c>
      <c r="CN19" s="9">
        <v>23.456790123456798</v>
      </c>
      <c r="CO19" s="9">
        <v>0.80971659919028305</v>
      </c>
      <c r="CP19" s="9">
        <v>6.8181818181818201</v>
      </c>
      <c r="CQ19" s="9">
        <v>0</v>
      </c>
      <c r="CR19" s="9">
        <v>1.4423076923076901</v>
      </c>
      <c r="CS19" s="9">
        <v>23.148148148148099</v>
      </c>
      <c r="CT19" s="9">
        <v>14.0350877192982</v>
      </c>
      <c r="CU19" s="9">
        <v>20.408163265306101</v>
      </c>
      <c r="CV19" s="9">
        <v>0</v>
      </c>
      <c r="CW19" s="9">
        <v>36.538461538461497</v>
      </c>
      <c r="CX19" s="9">
        <v>2.9411764705882399</v>
      </c>
      <c r="CY19" s="9">
        <v>3.4567901234567899</v>
      </c>
      <c r="CZ19" s="9">
        <v>0</v>
      </c>
      <c r="DA19" s="9">
        <v>8.4922010398613494</v>
      </c>
      <c r="DB19" s="9">
        <v>0.967741935483871</v>
      </c>
      <c r="DC19" s="9">
        <v>15.1960784313725</v>
      </c>
      <c r="DD19" s="9">
        <v>7.3995771670190296</v>
      </c>
      <c r="DE19" s="9">
        <v>16.40625</v>
      </c>
      <c r="DF19" s="9">
        <v>14.8325358851675</v>
      </c>
      <c r="DG19" s="9">
        <v>8.6134453781512601</v>
      </c>
      <c r="DH19" s="9">
        <v>6.2670299727520398</v>
      </c>
      <c r="DI19" s="9">
        <v>7.9787234042553203</v>
      </c>
      <c r="DJ19" s="9">
        <v>0</v>
      </c>
      <c r="DK19" s="9">
        <v>10.849056603773599</v>
      </c>
      <c r="DL19" s="9">
        <v>22.5710014947683</v>
      </c>
      <c r="DM19" s="9">
        <v>3.4482758620689702</v>
      </c>
      <c r="DN19" s="9">
        <v>24.285714285714299</v>
      </c>
      <c r="DO19" s="9">
        <v>1.6666666666666701</v>
      </c>
      <c r="DP19" s="9">
        <v>10.612244897959201</v>
      </c>
      <c r="DQ19" s="9">
        <v>11.0236220472441</v>
      </c>
      <c r="DR19" s="9">
        <v>2.5186567164179099</v>
      </c>
      <c r="DS19" s="9">
        <v>12.615384615384601</v>
      </c>
      <c r="DT19" s="9">
        <v>0</v>
      </c>
      <c r="DU19" s="9">
        <v>2.6874115983026901</v>
      </c>
      <c r="DV19" s="9">
        <v>7.4935400516795898</v>
      </c>
      <c r="DW19" s="9">
        <v>6.5656565656565702</v>
      </c>
      <c r="DX19" s="9">
        <v>5.5045871559632999</v>
      </c>
      <c r="DY19" s="9">
        <v>0.91743119266055095</v>
      </c>
      <c r="DZ19" s="9">
        <v>5.0373134328358198</v>
      </c>
      <c r="EA19" s="9">
        <v>5.8823529411764701</v>
      </c>
      <c r="EB19" s="9">
        <v>30.5555555555556</v>
      </c>
      <c r="EC19" s="9">
        <v>26.174496644295299</v>
      </c>
      <c r="ED19" s="9">
        <v>5.5288461538461497</v>
      </c>
    </row>
    <row r="20" spans="1:139" s="9" customFormat="1" ht="13.8" x14ac:dyDescent="0.25">
      <c r="A20" s="15"/>
      <c r="B20" s="9" t="s">
        <v>114</v>
      </c>
      <c r="C20" s="9">
        <v>8.2799999999999994</v>
      </c>
      <c r="D20" s="9">
        <v>7.28</v>
      </c>
      <c r="E20" s="9">
        <v>4.2699999999999996</v>
      </c>
      <c r="F20" s="9">
        <v>3.85</v>
      </c>
      <c r="G20" s="9">
        <v>15.1</v>
      </c>
      <c r="H20" s="10"/>
      <c r="I20" s="9">
        <v>7.96</v>
      </c>
      <c r="J20" s="9">
        <v>4.1399999999999997</v>
      </c>
      <c r="K20" s="9">
        <v>3.93</v>
      </c>
      <c r="L20" s="9">
        <v>15.1</v>
      </c>
      <c r="N20" s="9">
        <v>1.2987012987013</v>
      </c>
      <c r="O20" s="9">
        <v>10.175438596491199</v>
      </c>
      <c r="P20" s="9">
        <v>2.2481265611989998</v>
      </c>
      <c r="Q20" s="9">
        <v>8.2222222222222197</v>
      </c>
      <c r="R20" s="9">
        <v>3.3333333333333299</v>
      </c>
      <c r="S20" s="9">
        <v>3.4403669724770598</v>
      </c>
      <c r="T20" s="9">
        <v>3.9115646258503398</v>
      </c>
      <c r="U20" s="9">
        <v>4.3921568627451002</v>
      </c>
      <c r="V20" s="9">
        <v>2.6402640264026398</v>
      </c>
      <c r="W20" s="9">
        <v>3.1189083820662802</v>
      </c>
      <c r="X20" s="9">
        <v>1.2987012987013</v>
      </c>
      <c r="Y20" s="9">
        <v>2.5773195876288701</v>
      </c>
      <c r="Z20" s="9">
        <v>7.0671378091872796</v>
      </c>
      <c r="AA20" s="9">
        <v>6.82326621923937</v>
      </c>
      <c r="AB20" s="9">
        <v>5.68720379146919</v>
      </c>
      <c r="AC20" s="9">
        <v>21.0843373493976</v>
      </c>
      <c r="AD20" s="9">
        <v>21.415270018622</v>
      </c>
      <c r="AE20" s="9">
        <v>4.4247787610619502</v>
      </c>
      <c r="AF20" s="9">
        <v>8.6309523809523796</v>
      </c>
      <c r="AG20" s="9">
        <v>1.0909090909090899</v>
      </c>
      <c r="AH20" s="9">
        <v>13.4948096885813</v>
      </c>
      <c r="AI20" s="9">
        <v>7.7956989247311803</v>
      </c>
      <c r="AJ20" s="9">
        <v>13.704496788008599</v>
      </c>
      <c r="AK20" s="9">
        <v>2.1367521367521398</v>
      </c>
      <c r="AL20" s="9">
        <v>1.92926045016077</v>
      </c>
      <c r="AM20" s="9">
        <v>5.4590570719603004</v>
      </c>
      <c r="AN20" s="9">
        <v>8.8669950738916299</v>
      </c>
      <c r="AO20" s="9">
        <v>17.867867867867901</v>
      </c>
      <c r="AP20" s="9">
        <v>1.4373716632443501</v>
      </c>
      <c r="AQ20" s="9">
        <v>1.50753768844221</v>
      </c>
      <c r="AR20" s="9">
        <v>14.9712092130518</v>
      </c>
      <c r="AS20" s="9">
        <v>23.5943775100402</v>
      </c>
      <c r="AT20" s="9">
        <v>4.9482163406213999</v>
      </c>
      <c r="AU20" s="9">
        <v>2.0576131687242798</v>
      </c>
      <c r="AV20" s="9">
        <v>12.2422680412371</v>
      </c>
      <c r="AW20" s="9">
        <v>11.1702127659574</v>
      </c>
      <c r="AX20" s="9">
        <v>4.5602605863192203</v>
      </c>
      <c r="AY20" s="9">
        <v>0</v>
      </c>
      <c r="AZ20" s="9">
        <v>0.36697247706421998</v>
      </c>
      <c r="BA20" s="9">
        <v>6.5573770491803298</v>
      </c>
      <c r="BB20" s="9">
        <v>0</v>
      </c>
      <c r="BC20" s="9">
        <v>14.285714285714301</v>
      </c>
      <c r="BD20" s="9">
        <v>1.89873417721519</v>
      </c>
      <c r="BE20" s="9">
        <v>1.7543859649122799</v>
      </c>
      <c r="BF20" s="9">
        <v>0</v>
      </c>
      <c r="BG20" s="9">
        <v>2.8301886792452802</v>
      </c>
      <c r="BH20" s="9">
        <v>0.88050314465408797</v>
      </c>
      <c r="BI20" s="9">
        <v>1.8450184501844999</v>
      </c>
      <c r="BJ20" s="9">
        <v>0.83333333333333304</v>
      </c>
      <c r="BK20" s="9">
        <v>0</v>
      </c>
      <c r="BL20" s="9">
        <v>0.45454545454545497</v>
      </c>
      <c r="BM20" s="9">
        <v>2.3743016759776499</v>
      </c>
      <c r="BN20" s="9">
        <v>0.53763440860215095</v>
      </c>
      <c r="BO20" s="9">
        <v>0</v>
      </c>
      <c r="BP20" s="9">
        <v>16.974169741697398</v>
      </c>
      <c r="BQ20" s="9">
        <v>1.0526315789473699</v>
      </c>
      <c r="BR20" s="9">
        <v>5.1643192488262901</v>
      </c>
      <c r="BS20" s="9">
        <v>5.7692307692307701</v>
      </c>
      <c r="BT20" s="9">
        <v>0.55555555555555602</v>
      </c>
      <c r="BU20" s="9">
        <v>24.210526315789501</v>
      </c>
      <c r="BV20" s="9">
        <v>2.4691358024691401</v>
      </c>
      <c r="BW20" s="9" t="s">
        <v>119</v>
      </c>
      <c r="BX20" s="9">
        <v>1.55038759689922</v>
      </c>
      <c r="BY20" s="9">
        <v>0</v>
      </c>
      <c r="BZ20" s="9">
        <v>3.4965034965034998</v>
      </c>
      <c r="CA20" s="9">
        <v>3.52941176470588</v>
      </c>
      <c r="CB20" s="9">
        <v>0</v>
      </c>
      <c r="CC20" s="9">
        <v>0</v>
      </c>
      <c r="CD20" s="9">
        <v>1.2096774193548401</v>
      </c>
      <c r="CE20" s="9">
        <v>4.0697674418604697</v>
      </c>
      <c r="CF20" s="9">
        <v>0.45454545454545497</v>
      </c>
      <c r="CG20" s="9">
        <v>8.84353741496599</v>
      </c>
      <c r="CH20" s="9">
        <v>0</v>
      </c>
      <c r="CI20" s="9">
        <v>0</v>
      </c>
      <c r="CJ20" s="9">
        <v>1.92307692307692</v>
      </c>
      <c r="CK20" s="9">
        <v>1.47058823529412</v>
      </c>
      <c r="CL20" s="9">
        <v>16.304347826087</v>
      </c>
      <c r="CM20" s="9">
        <v>3.0927835051546402</v>
      </c>
      <c r="CN20" s="9">
        <v>4.9382716049382704</v>
      </c>
      <c r="CO20" s="9">
        <v>11.7408906882591</v>
      </c>
      <c r="CP20" s="9">
        <v>8.5227272727272698</v>
      </c>
      <c r="CQ20" s="9">
        <v>0</v>
      </c>
      <c r="CR20" s="9">
        <v>2.8846153846153801</v>
      </c>
      <c r="CS20" s="9">
        <v>1.8518518518518501</v>
      </c>
      <c r="CT20" s="9">
        <v>5.2631578947368398</v>
      </c>
      <c r="CU20" s="9">
        <v>0</v>
      </c>
      <c r="CV20" s="9">
        <v>0</v>
      </c>
      <c r="CW20" s="9">
        <v>4.3269230769230802</v>
      </c>
      <c r="CX20" s="9">
        <v>0</v>
      </c>
      <c r="CY20" s="9">
        <v>2.4691358024691401</v>
      </c>
      <c r="CZ20" s="9">
        <v>7.5268817204301097</v>
      </c>
      <c r="DA20" s="9">
        <v>3.1195840554592702</v>
      </c>
      <c r="DB20" s="9">
        <v>8.3870967741935498</v>
      </c>
      <c r="DC20" s="9">
        <v>24.346405228758201</v>
      </c>
      <c r="DD20" s="9">
        <v>22.304439746300201</v>
      </c>
      <c r="DE20" s="9">
        <v>0.78125</v>
      </c>
      <c r="DF20" s="9">
        <v>5.7416267942583703</v>
      </c>
      <c r="DG20" s="9">
        <v>29.6218487394958</v>
      </c>
      <c r="DH20" s="9">
        <v>3.26975476839237</v>
      </c>
      <c r="DI20" s="9">
        <v>5.8510638297872299</v>
      </c>
      <c r="DJ20" s="9">
        <v>0</v>
      </c>
      <c r="DK20" s="9">
        <v>22.641509433962302</v>
      </c>
      <c r="DL20" s="9">
        <v>8.2212257100149504</v>
      </c>
      <c r="DM20" s="9">
        <v>2.7586206896551699</v>
      </c>
      <c r="DN20" s="9">
        <v>6.5714285714285703</v>
      </c>
      <c r="DO20" s="9">
        <v>6.3888888888888902</v>
      </c>
      <c r="DP20" s="9">
        <v>4.8979591836734704</v>
      </c>
      <c r="DQ20" s="9">
        <v>2.7559055118110201</v>
      </c>
      <c r="DR20" s="9">
        <v>27.052238805970099</v>
      </c>
      <c r="DS20" s="9">
        <v>40.615384615384599</v>
      </c>
      <c r="DT20" s="9">
        <v>0</v>
      </c>
      <c r="DU20" s="9">
        <v>31.117397454031099</v>
      </c>
      <c r="DV20" s="9">
        <v>22.2222222222222</v>
      </c>
      <c r="DW20" s="9">
        <v>20.707070707070699</v>
      </c>
      <c r="DX20" s="9">
        <v>22.4770642201835</v>
      </c>
      <c r="DY20" s="9">
        <v>2.75229357798165</v>
      </c>
      <c r="DZ20" s="9">
        <v>10.820895522388099</v>
      </c>
      <c r="EA20" s="9">
        <v>6.5359477124182996</v>
      </c>
      <c r="EB20" s="9">
        <v>0.92592592592592604</v>
      </c>
      <c r="EC20" s="9">
        <v>17.449664429530198</v>
      </c>
      <c r="ED20" s="9">
        <v>9.8557692307692299</v>
      </c>
    </row>
    <row r="21" spans="1:139" s="9" customFormat="1" ht="13.8" x14ac:dyDescent="0.25">
      <c r="A21" s="15"/>
      <c r="H21" s="10"/>
    </row>
    <row r="22" spans="1:139" s="14" customFormat="1" ht="13.8" x14ac:dyDescent="0.25">
      <c r="A22" s="15"/>
      <c r="B22" s="8" t="s">
        <v>120</v>
      </c>
      <c r="C22" s="14">
        <v>103399</v>
      </c>
      <c r="H22" s="10"/>
    </row>
    <row r="23" spans="1:139" s="14" customFormat="1" ht="13.8" x14ac:dyDescent="0.25">
      <c r="A23" s="15"/>
      <c r="B23" s="8"/>
      <c r="H23" s="10"/>
    </row>
    <row r="24" spans="1:139" s="14" customFormat="1" ht="13.8" x14ac:dyDescent="0.25">
      <c r="A24" s="15">
        <v>4</v>
      </c>
      <c r="B24" s="8" t="s">
        <v>121</v>
      </c>
      <c r="C24" s="435">
        <v>103399</v>
      </c>
      <c r="D24" s="435">
        <v>48927</v>
      </c>
      <c r="E24" s="435">
        <v>19990</v>
      </c>
      <c r="F24" s="435">
        <v>10592</v>
      </c>
      <c r="G24" s="435">
        <v>23890</v>
      </c>
      <c r="H24" s="7">
        <f>SUM(I24:L24)</f>
        <v>76948</v>
      </c>
      <c r="I24" s="435">
        <v>35221</v>
      </c>
      <c r="J24" s="435">
        <v>11706</v>
      </c>
      <c r="K24" s="435">
        <v>8812</v>
      </c>
      <c r="L24" s="435">
        <v>21209</v>
      </c>
      <c r="M24" s="435"/>
      <c r="N24" s="7">
        <v>676</v>
      </c>
      <c r="O24" s="7">
        <v>1432</v>
      </c>
      <c r="P24" s="7">
        <v>1926</v>
      </c>
      <c r="Q24" s="7">
        <v>887</v>
      </c>
      <c r="R24" s="7">
        <v>617</v>
      </c>
      <c r="S24" s="7">
        <v>665</v>
      </c>
      <c r="T24" s="7">
        <v>1213</v>
      </c>
      <c r="U24" s="7">
        <v>1681</v>
      </c>
      <c r="V24" s="7">
        <v>995</v>
      </c>
      <c r="W24" s="7">
        <v>758</v>
      </c>
      <c r="X24" s="7">
        <v>511</v>
      </c>
      <c r="Y24" s="7">
        <v>418</v>
      </c>
      <c r="Z24" s="7">
        <v>573</v>
      </c>
      <c r="AA24" s="7">
        <v>1233</v>
      </c>
      <c r="AB24" s="7">
        <v>1185</v>
      </c>
      <c r="AC24" s="7">
        <v>1184</v>
      </c>
      <c r="AD24" s="7">
        <v>559</v>
      </c>
      <c r="AE24" s="7">
        <v>431</v>
      </c>
      <c r="AF24" s="7">
        <v>571</v>
      </c>
      <c r="AG24" s="7">
        <v>499</v>
      </c>
      <c r="AH24" s="7">
        <v>697</v>
      </c>
      <c r="AI24" s="7">
        <v>1357</v>
      </c>
      <c r="AJ24" s="7">
        <v>1856</v>
      </c>
      <c r="AK24" s="7">
        <v>556</v>
      </c>
      <c r="AL24" s="7">
        <v>1110</v>
      </c>
      <c r="AM24" s="7">
        <v>804</v>
      </c>
      <c r="AN24" s="7">
        <v>913</v>
      </c>
      <c r="AO24" s="7">
        <v>1561</v>
      </c>
      <c r="AP24" s="7">
        <v>1038</v>
      </c>
      <c r="AQ24" s="7">
        <v>1158</v>
      </c>
      <c r="AR24" s="7">
        <v>996</v>
      </c>
      <c r="AS24" s="7">
        <v>1307</v>
      </c>
      <c r="AT24" s="7">
        <v>1107</v>
      </c>
      <c r="AU24" s="7">
        <v>967</v>
      </c>
      <c r="AV24" s="7">
        <v>872</v>
      </c>
      <c r="AW24" s="7">
        <v>908</v>
      </c>
      <c r="AX24" s="7">
        <v>654</v>
      </c>
      <c r="AY24" s="7">
        <v>331</v>
      </c>
      <c r="AZ24" s="7">
        <v>792</v>
      </c>
      <c r="BA24" s="7">
        <v>155</v>
      </c>
      <c r="BB24" s="7">
        <v>690</v>
      </c>
      <c r="BC24" s="7">
        <v>243</v>
      </c>
      <c r="BD24" s="7">
        <v>169</v>
      </c>
      <c r="BE24" s="7">
        <v>51</v>
      </c>
      <c r="BF24" s="7">
        <v>515</v>
      </c>
      <c r="BG24" s="7">
        <v>1184</v>
      </c>
      <c r="BH24" s="7">
        <v>170</v>
      </c>
      <c r="BI24" s="7">
        <v>304</v>
      </c>
      <c r="BJ24" s="7">
        <v>685</v>
      </c>
      <c r="BK24" s="7">
        <v>456</v>
      </c>
      <c r="BL24" s="7">
        <v>749</v>
      </c>
      <c r="BM24" s="7">
        <v>234</v>
      </c>
      <c r="BN24" s="7">
        <v>764</v>
      </c>
      <c r="BO24" s="7">
        <v>487</v>
      </c>
      <c r="BP24" s="7">
        <v>393</v>
      </c>
      <c r="BQ24" s="7">
        <v>364</v>
      </c>
      <c r="BR24" s="7">
        <v>344</v>
      </c>
      <c r="BS24" s="7">
        <v>484</v>
      </c>
      <c r="BT24" s="7">
        <v>639</v>
      </c>
      <c r="BU24" s="7">
        <v>432</v>
      </c>
      <c r="BV24" s="7">
        <v>417</v>
      </c>
      <c r="BW24" s="7">
        <v>255</v>
      </c>
      <c r="BX24" s="7">
        <v>299</v>
      </c>
      <c r="BY24" s="7">
        <v>273</v>
      </c>
      <c r="BZ24" s="7">
        <v>194</v>
      </c>
      <c r="CA24" s="7">
        <v>145</v>
      </c>
      <c r="CB24" s="7">
        <v>197</v>
      </c>
      <c r="CC24" s="7">
        <v>420</v>
      </c>
      <c r="CD24" s="7">
        <v>314</v>
      </c>
      <c r="CE24" s="7">
        <v>357</v>
      </c>
      <c r="CF24" s="7">
        <v>336</v>
      </c>
      <c r="CG24" s="7">
        <v>484</v>
      </c>
      <c r="CH24" s="7">
        <v>722</v>
      </c>
      <c r="CI24" s="7">
        <v>24</v>
      </c>
      <c r="CJ24" s="7">
        <v>60</v>
      </c>
      <c r="CK24" s="7">
        <v>314</v>
      </c>
      <c r="CL24" s="7">
        <v>244</v>
      </c>
      <c r="CM24" s="7">
        <v>382</v>
      </c>
      <c r="CN24" s="7">
        <v>293</v>
      </c>
      <c r="CO24" s="7">
        <v>577</v>
      </c>
      <c r="CP24" s="7">
        <v>403</v>
      </c>
      <c r="CQ24" s="7">
        <v>562</v>
      </c>
      <c r="CR24" s="7">
        <v>650</v>
      </c>
      <c r="CS24" s="7">
        <v>136</v>
      </c>
      <c r="CT24" s="7">
        <v>165</v>
      </c>
      <c r="CU24" s="7">
        <v>283</v>
      </c>
      <c r="CV24" s="7">
        <v>184</v>
      </c>
      <c r="CW24" s="7">
        <v>340</v>
      </c>
      <c r="CX24" s="7">
        <v>199</v>
      </c>
      <c r="CY24" s="7">
        <v>552</v>
      </c>
      <c r="CZ24" s="7">
        <v>1264</v>
      </c>
      <c r="DA24" s="7">
        <v>505</v>
      </c>
      <c r="DB24" s="7">
        <v>532</v>
      </c>
      <c r="DC24" s="7">
        <v>753</v>
      </c>
      <c r="DD24" s="7">
        <v>1057</v>
      </c>
      <c r="DE24" s="7">
        <v>339</v>
      </c>
      <c r="DF24" s="7">
        <v>316</v>
      </c>
      <c r="DG24" s="7">
        <v>587</v>
      </c>
      <c r="DH24" s="7">
        <v>547</v>
      </c>
      <c r="DI24" s="7">
        <v>192</v>
      </c>
      <c r="DJ24" s="7">
        <v>777</v>
      </c>
      <c r="DK24" s="7">
        <v>418</v>
      </c>
      <c r="DL24" s="7">
        <v>1261</v>
      </c>
      <c r="DM24" s="7">
        <v>713</v>
      </c>
      <c r="DN24" s="7">
        <v>334</v>
      </c>
      <c r="DO24" s="7">
        <v>1269</v>
      </c>
      <c r="DP24" s="7">
        <v>356</v>
      </c>
      <c r="DQ24" s="7">
        <v>736</v>
      </c>
      <c r="DR24" s="7">
        <v>1223</v>
      </c>
      <c r="DS24" s="7">
        <v>670</v>
      </c>
      <c r="DT24" s="7">
        <v>362</v>
      </c>
      <c r="DU24" s="7">
        <v>817</v>
      </c>
      <c r="DV24" s="7">
        <v>384</v>
      </c>
      <c r="DW24" s="7">
        <v>1532</v>
      </c>
      <c r="DX24" s="7">
        <v>497</v>
      </c>
      <c r="DY24" s="7">
        <v>252</v>
      </c>
      <c r="DZ24" s="7">
        <v>935</v>
      </c>
      <c r="EA24" s="7">
        <v>593</v>
      </c>
      <c r="EB24" s="7">
        <v>111</v>
      </c>
      <c r="EC24" s="7">
        <v>299</v>
      </c>
      <c r="ED24" s="7">
        <v>1026</v>
      </c>
    </row>
    <row r="25" spans="1:139" s="14" customFormat="1" ht="13.8" x14ac:dyDescent="0.25">
      <c r="A25" s="15"/>
      <c r="B25" s="8"/>
      <c r="H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</row>
    <row r="26" spans="1:139" s="14" customFormat="1" ht="13.8" x14ac:dyDescent="0.25">
      <c r="A26" s="15"/>
      <c r="B26" s="9" t="s">
        <v>234</v>
      </c>
      <c r="C26" s="14">
        <f>ROUND(C24*(C27/100),0)</f>
        <v>100545</v>
      </c>
      <c r="D26" s="14">
        <f t="shared" ref="D26:L26" si="0">ROUND(D24*(D27/100),0)</f>
        <v>47753</v>
      </c>
      <c r="E26" s="14">
        <f t="shared" si="0"/>
        <v>19490</v>
      </c>
      <c r="F26" s="14">
        <f t="shared" si="0"/>
        <v>10009</v>
      </c>
      <c r="G26" s="14">
        <f t="shared" si="0"/>
        <v>23317</v>
      </c>
      <c r="H26" s="14">
        <f>SUM(I26:L26)</f>
        <v>74763</v>
      </c>
      <c r="I26" s="14">
        <f t="shared" si="0"/>
        <v>34305</v>
      </c>
      <c r="J26" s="14">
        <f t="shared" si="0"/>
        <v>11425</v>
      </c>
      <c r="K26" s="14">
        <f t="shared" si="0"/>
        <v>8354</v>
      </c>
      <c r="L26" s="14">
        <f t="shared" si="0"/>
        <v>20679</v>
      </c>
      <c r="N26" s="14">
        <f t="shared" ref="N26:AS26" si="1">ROUND(N24*(N27/100),0)</f>
        <v>670</v>
      </c>
      <c r="O26" s="14">
        <f t="shared" si="1"/>
        <v>1387</v>
      </c>
      <c r="P26" s="14">
        <f t="shared" si="1"/>
        <v>1859</v>
      </c>
      <c r="Q26" s="14">
        <f t="shared" si="1"/>
        <v>864</v>
      </c>
      <c r="R26" s="14">
        <f t="shared" si="1"/>
        <v>602</v>
      </c>
      <c r="S26" s="14">
        <f t="shared" si="1"/>
        <v>644</v>
      </c>
      <c r="T26" s="14">
        <f t="shared" si="1"/>
        <v>1122</v>
      </c>
      <c r="U26" s="14">
        <f t="shared" si="1"/>
        <v>1594</v>
      </c>
      <c r="V26" s="14">
        <f t="shared" si="1"/>
        <v>974</v>
      </c>
      <c r="W26" s="14">
        <f t="shared" si="1"/>
        <v>746</v>
      </c>
      <c r="X26" s="14">
        <f t="shared" si="1"/>
        <v>499</v>
      </c>
      <c r="Y26" s="14">
        <f t="shared" si="1"/>
        <v>410</v>
      </c>
      <c r="Z26" s="14">
        <f t="shared" si="1"/>
        <v>563</v>
      </c>
      <c r="AA26" s="14">
        <f t="shared" si="1"/>
        <v>1195</v>
      </c>
      <c r="AB26" s="14">
        <f t="shared" si="1"/>
        <v>1118</v>
      </c>
      <c r="AC26" s="14">
        <f t="shared" si="1"/>
        <v>1100</v>
      </c>
      <c r="AD26" s="14">
        <f t="shared" si="1"/>
        <v>551</v>
      </c>
      <c r="AE26" s="14">
        <f t="shared" si="1"/>
        <v>429</v>
      </c>
      <c r="AF26" s="14">
        <f t="shared" si="1"/>
        <v>560</v>
      </c>
      <c r="AG26" s="14">
        <f t="shared" si="1"/>
        <v>486</v>
      </c>
      <c r="AH26" s="14">
        <f t="shared" si="1"/>
        <v>684</v>
      </c>
      <c r="AI26" s="14">
        <f t="shared" si="1"/>
        <v>1318</v>
      </c>
      <c r="AJ26" s="14">
        <f t="shared" si="1"/>
        <v>1824</v>
      </c>
      <c r="AK26" s="14">
        <f t="shared" si="1"/>
        <v>546</v>
      </c>
      <c r="AL26" s="14">
        <f t="shared" si="1"/>
        <v>1103</v>
      </c>
      <c r="AM26" s="14">
        <f t="shared" si="1"/>
        <v>798</v>
      </c>
      <c r="AN26" s="14">
        <f t="shared" si="1"/>
        <v>900</v>
      </c>
      <c r="AO26" s="14">
        <f t="shared" si="1"/>
        <v>1517</v>
      </c>
      <c r="AP26" s="14">
        <f t="shared" si="1"/>
        <v>1008</v>
      </c>
      <c r="AQ26" s="14">
        <f t="shared" si="1"/>
        <v>1146</v>
      </c>
      <c r="AR26" s="14">
        <f t="shared" si="1"/>
        <v>990</v>
      </c>
      <c r="AS26" s="14">
        <f t="shared" si="1"/>
        <v>1290</v>
      </c>
      <c r="AT26" s="14">
        <f t="shared" ref="AT26:BY26" si="2">ROUND(AT24*(AT27/100),0)</f>
        <v>1093</v>
      </c>
      <c r="AU26" s="14">
        <f t="shared" si="2"/>
        <v>960</v>
      </c>
      <c r="AV26" s="14">
        <f t="shared" si="2"/>
        <v>866</v>
      </c>
      <c r="AW26" s="14">
        <f t="shared" si="2"/>
        <v>904</v>
      </c>
      <c r="AX26" s="14">
        <f t="shared" si="2"/>
        <v>642</v>
      </c>
      <c r="AY26" s="14">
        <f t="shared" si="2"/>
        <v>324</v>
      </c>
      <c r="AZ26" s="14">
        <f t="shared" si="2"/>
        <v>776</v>
      </c>
      <c r="BA26" s="14">
        <f t="shared" si="2"/>
        <v>155</v>
      </c>
      <c r="BB26" s="14">
        <f t="shared" si="2"/>
        <v>671</v>
      </c>
      <c r="BC26" s="14">
        <f t="shared" si="2"/>
        <v>241</v>
      </c>
      <c r="BD26" s="14">
        <f t="shared" si="2"/>
        <v>160</v>
      </c>
      <c r="BE26" s="14">
        <f t="shared" si="2"/>
        <v>50</v>
      </c>
      <c r="BF26" s="14">
        <f t="shared" si="2"/>
        <v>506</v>
      </c>
      <c r="BG26" s="14">
        <f t="shared" si="2"/>
        <v>1156</v>
      </c>
      <c r="BH26" s="14">
        <f t="shared" si="2"/>
        <v>160</v>
      </c>
      <c r="BI26" s="14">
        <f t="shared" si="2"/>
        <v>300</v>
      </c>
      <c r="BJ26" s="14">
        <f t="shared" si="2"/>
        <v>676</v>
      </c>
      <c r="BK26" s="14">
        <f t="shared" si="2"/>
        <v>451</v>
      </c>
      <c r="BL26" s="14">
        <f t="shared" si="2"/>
        <v>724</v>
      </c>
      <c r="BM26" s="14">
        <f t="shared" si="2"/>
        <v>226</v>
      </c>
      <c r="BN26" s="14">
        <f t="shared" si="2"/>
        <v>749</v>
      </c>
      <c r="BO26" s="14">
        <f t="shared" si="2"/>
        <v>474</v>
      </c>
      <c r="BP26" s="14">
        <f t="shared" si="2"/>
        <v>375</v>
      </c>
      <c r="BQ26" s="14">
        <f t="shared" si="2"/>
        <v>342</v>
      </c>
      <c r="BR26" s="14">
        <f t="shared" si="2"/>
        <v>324</v>
      </c>
      <c r="BS26" s="14">
        <f t="shared" si="2"/>
        <v>478</v>
      </c>
      <c r="BT26" s="14">
        <f t="shared" si="2"/>
        <v>636</v>
      </c>
      <c r="BU26" s="14">
        <f t="shared" si="2"/>
        <v>414</v>
      </c>
      <c r="BV26" s="14">
        <f t="shared" si="2"/>
        <v>414</v>
      </c>
      <c r="BW26" s="14">
        <f t="shared" si="2"/>
        <v>253</v>
      </c>
      <c r="BX26" s="14">
        <f t="shared" si="2"/>
        <v>296</v>
      </c>
      <c r="BY26" s="14">
        <f t="shared" si="2"/>
        <v>253</v>
      </c>
      <c r="BZ26" s="14">
        <f t="shared" ref="BZ26:DE26" si="3">ROUND(BZ24*(BZ27/100),0)</f>
        <v>184</v>
      </c>
      <c r="CA26" s="14">
        <f t="shared" si="3"/>
        <v>143</v>
      </c>
      <c r="CB26" s="14">
        <f t="shared" si="3"/>
        <v>179</v>
      </c>
      <c r="CC26" s="14">
        <f t="shared" si="3"/>
        <v>382</v>
      </c>
      <c r="CD26" s="14">
        <f t="shared" si="3"/>
        <v>306</v>
      </c>
      <c r="CE26" s="14">
        <f t="shared" si="3"/>
        <v>343</v>
      </c>
      <c r="CF26" s="14">
        <f t="shared" si="3"/>
        <v>327</v>
      </c>
      <c r="CG26" s="14">
        <f t="shared" si="3"/>
        <v>480</v>
      </c>
      <c r="CH26" s="14">
        <f t="shared" si="3"/>
        <v>714</v>
      </c>
      <c r="CI26" s="14">
        <f t="shared" si="3"/>
        <v>23</v>
      </c>
      <c r="CJ26" s="14">
        <f t="shared" si="3"/>
        <v>60</v>
      </c>
      <c r="CK26" s="14">
        <f t="shared" si="3"/>
        <v>287</v>
      </c>
      <c r="CL26" s="14">
        <f t="shared" si="3"/>
        <v>213</v>
      </c>
      <c r="CM26" s="14">
        <f t="shared" si="3"/>
        <v>374</v>
      </c>
      <c r="CN26" s="14">
        <f t="shared" si="3"/>
        <v>287</v>
      </c>
      <c r="CO26" s="14">
        <f t="shared" si="3"/>
        <v>552</v>
      </c>
      <c r="CP26" s="14">
        <f t="shared" si="3"/>
        <v>360</v>
      </c>
      <c r="CQ26" s="14">
        <f t="shared" si="3"/>
        <v>540</v>
      </c>
      <c r="CR26" s="14">
        <f t="shared" si="3"/>
        <v>607</v>
      </c>
      <c r="CS26" s="14">
        <f t="shared" si="3"/>
        <v>133</v>
      </c>
      <c r="CT26" s="14">
        <f t="shared" si="3"/>
        <v>115</v>
      </c>
      <c r="CU26" s="14">
        <f t="shared" si="3"/>
        <v>283</v>
      </c>
      <c r="CV26" s="14">
        <f t="shared" si="3"/>
        <v>158</v>
      </c>
      <c r="CW26" s="14">
        <f t="shared" si="3"/>
        <v>309</v>
      </c>
      <c r="CX26" s="14">
        <f t="shared" si="3"/>
        <v>194</v>
      </c>
      <c r="CY26" s="14">
        <f t="shared" si="3"/>
        <v>549</v>
      </c>
      <c r="CZ26" s="14">
        <f t="shared" si="3"/>
        <v>1237</v>
      </c>
      <c r="DA26" s="14">
        <f t="shared" si="3"/>
        <v>466</v>
      </c>
      <c r="DB26" s="14">
        <f t="shared" si="3"/>
        <v>496</v>
      </c>
      <c r="DC26" s="14">
        <f t="shared" si="3"/>
        <v>745</v>
      </c>
      <c r="DD26" s="14">
        <f t="shared" si="3"/>
        <v>1035</v>
      </c>
      <c r="DE26" s="14">
        <f t="shared" si="3"/>
        <v>338</v>
      </c>
      <c r="DF26" s="14">
        <f t="shared" ref="DF26:ED26" si="4">ROUND(DF24*(DF27/100),0)</f>
        <v>297</v>
      </c>
      <c r="DG26" s="14">
        <f t="shared" si="4"/>
        <v>586</v>
      </c>
      <c r="DH26" s="14">
        <f t="shared" si="4"/>
        <v>543</v>
      </c>
      <c r="DI26" s="14">
        <f t="shared" si="4"/>
        <v>158</v>
      </c>
      <c r="DJ26" s="14">
        <f t="shared" si="4"/>
        <v>759</v>
      </c>
      <c r="DK26" s="14">
        <f t="shared" si="4"/>
        <v>412</v>
      </c>
      <c r="DL26" s="14">
        <f t="shared" si="4"/>
        <v>1222</v>
      </c>
      <c r="DM26" s="14">
        <f t="shared" si="4"/>
        <v>699</v>
      </c>
      <c r="DN26" s="14">
        <f t="shared" si="4"/>
        <v>301</v>
      </c>
      <c r="DO26" s="14">
        <f t="shared" si="4"/>
        <v>1233</v>
      </c>
      <c r="DP26" s="14">
        <f t="shared" si="4"/>
        <v>356</v>
      </c>
      <c r="DQ26" s="14">
        <f t="shared" si="4"/>
        <v>733</v>
      </c>
      <c r="DR26" s="14">
        <f t="shared" si="4"/>
        <v>1212</v>
      </c>
      <c r="DS26" s="14">
        <f t="shared" si="4"/>
        <v>663</v>
      </c>
      <c r="DT26" s="14">
        <f t="shared" si="4"/>
        <v>307</v>
      </c>
      <c r="DU26" s="14">
        <f t="shared" si="4"/>
        <v>809</v>
      </c>
      <c r="DV26" s="14">
        <f t="shared" si="4"/>
        <v>384</v>
      </c>
      <c r="DW26" s="14">
        <f t="shared" si="4"/>
        <v>1515</v>
      </c>
      <c r="DX26" s="14">
        <f t="shared" si="4"/>
        <v>492</v>
      </c>
      <c r="DY26" s="14">
        <f t="shared" si="4"/>
        <v>245</v>
      </c>
      <c r="DZ26" s="14">
        <f t="shared" si="4"/>
        <v>930</v>
      </c>
      <c r="EA26" s="14">
        <f t="shared" si="4"/>
        <v>588</v>
      </c>
      <c r="EB26" s="14">
        <f t="shared" si="4"/>
        <v>106</v>
      </c>
      <c r="EC26" s="14">
        <f t="shared" si="4"/>
        <v>262</v>
      </c>
      <c r="ED26" s="14">
        <f t="shared" si="4"/>
        <v>992</v>
      </c>
    </row>
    <row r="27" spans="1:139" s="9" customFormat="1" ht="13.8" x14ac:dyDescent="0.25">
      <c r="A27" s="16"/>
      <c r="B27" s="9" t="s">
        <v>416</v>
      </c>
      <c r="C27" s="9">
        <v>97.24</v>
      </c>
      <c r="D27" s="9">
        <v>97.6</v>
      </c>
      <c r="E27" s="9">
        <v>97.5</v>
      </c>
      <c r="F27" s="9">
        <v>94.5</v>
      </c>
      <c r="G27" s="9">
        <v>97.6</v>
      </c>
      <c r="H27" s="10"/>
      <c r="I27" s="9">
        <v>97.4</v>
      </c>
      <c r="J27" s="9">
        <v>97.6</v>
      </c>
      <c r="K27" s="9">
        <v>94.8</v>
      </c>
      <c r="L27" s="9">
        <v>97.5</v>
      </c>
      <c r="N27" s="9">
        <v>99.112426035502907</v>
      </c>
      <c r="O27" s="9">
        <v>96.857541899441301</v>
      </c>
      <c r="P27" s="9">
        <v>96.521287642782994</v>
      </c>
      <c r="Q27" s="9">
        <v>97.406989853438503</v>
      </c>
      <c r="R27" s="9">
        <v>97.568881685575406</v>
      </c>
      <c r="S27" s="9">
        <v>96.842105263157904</v>
      </c>
      <c r="T27" s="9">
        <v>92.497938994229202</v>
      </c>
      <c r="U27" s="9">
        <v>94.824509220701998</v>
      </c>
      <c r="V27" s="9">
        <v>97.889447236180899</v>
      </c>
      <c r="W27" s="9">
        <v>98.416886543535597</v>
      </c>
      <c r="X27" s="9">
        <v>97.651663405088101</v>
      </c>
      <c r="Y27" s="9">
        <v>98.086124401913906</v>
      </c>
      <c r="Z27" s="9">
        <v>98.254799301919704</v>
      </c>
      <c r="AA27" s="9">
        <v>96.918085969180893</v>
      </c>
      <c r="AB27" s="9">
        <v>94.345991561181407</v>
      </c>
      <c r="AC27" s="9">
        <v>92.905405405405403</v>
      </c>
      <c r="AD27" s="9">
        <v>98.568872987477604</v>
      </c>
      <c r="AE27" s="9">
        <v>99.535962877030201</v>
      </c>
      <c r="AF27" s="9">
        <v>98.073555166374803</v>
      </c>
      <c r="AG27" s="9">
        <v>97.394789579158299</v>
      </c>
      <c r="AH27" s="9">
        <v>98.134863701578197</v>
      </c>
      <c r="AI27" s="9">
        <v>97.126013264554203</v>
      </c>
      <c r="AJ27" s="9">
        <v>98.275862068965495</v>
      </c>
      <c r="AK27" s="9">
        <v>98.201438848920901</v>
      </c>
      <c r="AL27" s="9">
        <v>99.369369369369394</v>
      </c>
      <c r="AM27" s="9">
        <v>99.253731343283604</v>
      </c>
      <c r="AN27" s="9">
        <v>98.576122672508205</v>
      </c>
      <c r="AO27" s="9">
        <v>97.181294042280598</v>
      </c>
      <c r="AP27" s="9">
        <v>97.1098265895954</v>
      </c>
      <c r="AQ27" s="9">
        <v>98.963730569948197</v>
      </c>
      <c r="AR27" s="9">
        <v>99.397590361445793</v>
      </c>
      <c r="AS27" s="9">
        <v>98.699311400152993</v>
      </c>
      <c r="AT27" s="9">
        <v>98.735320686540206</v>
      </c>
      <c r="AU27" s="9">
        <v>99.276111685625693</v>
      </c>
      <c r="AV27" s="9">
        <v>99.311926605504595</v>
      </c>
      <c r="AW27" s="9">
        <v>99.5594713656388</v>
      </c>
      <c r="AX27" s="9">
        <v>98.165137614678898</v>
      </c>
      <c r="AY27" s="9">
        <v>97.885196374622396</v>
      </c>
      <c r="AZ27" s="9">
        <v>97.979797979797993</v>
      </c>
      <c r="BA27" s="9">
        <v>100</v>
      </c>
      <c r="BB27" s="9">
        <v>97.246376811594203</v>
      </c>
      <c r="BC27" s="9">
        <v>99.176954732510296</v>
      </c>
      <c r="BD27" s="9">
        <v>94.674556213017794</v>
      </c>
      <c r="BE27" s="9">
        <v>98.039215686274503</v>
      </c>
      <c r="BF27" s="9">
        <v>98.252427184466001</v>
      </c>
      <c r="BG27" s="9">
        <v>97.635135135135101</v>
      </c>
      <c r="BH27" s="9">
        <v>94.117647058823493</v>
      </c>
      <c r="BI27" s="9">
        <v>98.684210526315795</v>
      </c>
      <c r="BJ27" s="9">
        <v>98.686131386861305</v>
      </c>
      <c r="BK27" s="9">
        <v>98.903508771929793</v>
      </c>
      <c r="BL27" s="9">
        <v>96.662216288384499</v>
      </c>
      <c r="BM27" s="9">
        <v>96.581196581196593</v>
      </c>
      <c r="BN27" s="9">
        <v>98.036649214659704</v>
      </c>
      <c r="BO27" s="9">
        <v>97.330595482546201</v>
      </c>
      <c r="BP27" s="9">
        <v>95.419847328244302</v>
      </c>
      <c r="BQ27" s="9">
        <v>93.956043956043999</v>
      </c>
      <c r="BR27" s="9">
        <v>94.186046511627893</v>
      </c>
      <c r="BS27" s="9">
        <v>98.760330578512395</v>
      </c>
      <c r="BT27" s="9">
        <v>99.530516431924895</v>
      </c>
      <c r="BU27" s="9">
        <v>95.8333333333333</v>
      </c>
      <c r="BV27" s="9">
        <v>99.280575539568304</v>
      </c>
      <c r="BW27" s="9">
        <v>99.215686274509807</v>
      </c>
      <c r="BX27" s="9">
        <v>98.996655518394604</v>
      </c>
      <c r="BY27" s="9">
        <v>92.6739926739927</v>
      </c>
      <c r="BZ27" s="9">
        <v>94.845360824742301</v>
      </c>
      <c r="CA27" s="9">
        <v>98.620689655172399</v>
      </c>
      <c r="CB27" s="9">
        <v>90.862944162436506</v>
      </c>
      <c r="CC27" s="9">
        <v>90.952380952380906</v>
      </c>
      <c r="CD27" s="9">
        <v>97.452229299363097</v>
      </c>
      <c r="CE27" s="9">
        <v>96.078431372549005</v>
      </c>
      <c r="CF27" s="9">
        <v>97.321428571428598</v>
      </c>
      <c r="CG27" s="9">
        <v>99.173553719008297</v>
      </c>
      <c r="CH27" s="9">
        <v>98.891966759002798</v>
      </c>
      <c r="CI27" s="9">
        <v>95.8333333333333</v>
      </c>
      <c r="CJ27" s="9">
        <v>100</v>
      </c>
      <c r="CK27" s="9">
        <v>91.401273885350307</v>
      </c>
      <c r="CL27" s="9">
        <v>87.295081967213093</v>
      </c>
      <c r="CM27" s="9">
        <v>97.905759162303696</v>
      </c>
      <c r="CN27" s="9">
        <v>97.952218430034094</v>
      </c>
      <c r="CO27" s="9">
        <v>95.667244367417695</v>
      </c>
      <c r="CP27" s="9">
        <v>89.330024813895804</v>
      </c>
      <c r="CQ27" s="9">
        <v>96.085409252668995</v>
      </c>
      <c r="CR27" s="9">
        <v>93.384615384615401</v>
      </c>
      <c r="CS27" s="9">
        <v>97.794117647058798</v>
      </c>
      <c r="CT27" s="9">
        <v>69.696969696969703</v>
      </c>
      <c r="CU27" s="9">
        <v>100</v>
      </c>
      <c r="CV27" s="9">
        <v>85.869565217391298</v>
      </c>
      <c r="CW27" s="9">
        <v>90.882352941176507</v>
      </c>
      <c r="CX27" s="9">
        <v>97.487437185929707</v>
      </c>
      <c r="CY27" s="9">
        <v>99.456521739130395</v>
      </c>
      <c r="CZ27" s="9">
        <v>97.863924050632903</v>
      </c>
      <c r="DA27" s="9">
        <v>92.277227722772295</v>
      </c>
      <c r="DB27" s="9">
        <v>93.233082706766893</v>
      </c>
      <c r="DC27" s="9">
        <v>98.937583001327994</v>
      </c>
      <c r="DD27" s="9">
        <v>97.918637653736994</v>
      </c>
      <c r="DE27" s="9">
        <v>99.705014749262503</v>
      </c>
      <c r="DF27" s="9">
        <v>93.987341772151893</v>
      </c>
      <c r="DG27" s="9">
        <v>99.829642248722294</v>
      </c>
      <c r="DH27" s="9">
        <v>99.268738574040199</v>
      </c>
      <c r="DI27" s="9">
        <v>82.2916666666667</v>
      </c>
      <c r="DJ27" s="9">
        <v>97.6833976833977</v>
      </c>
      <c r="DK27" s="9">
        <v>98.564593301435394</v>
      </c>
      <c r="DL27" s="9">
        <v>96.9072164948454</v>
      </c>
      <c r="DM27" s="9">
        <v>98.036465638148698</v>
      </c>
      <c r="DN27" s="9">
        <v>90.119760479041901</v>
      </c>
      <c r="DO27" s="9">
        <v>97.163120567375898</v>
      </c>
      <c r="DP27" s="9">
        <v>100</v>
      </c>
      <c r="DQ27" s="9">
        <v>99.5923913043478</v>
      </c>
      <c r="DR27" s="9">
        <v>99.100572363041707</v>
      </c>
      <c r="DS27" s="9">
        <v>98.955223880597003</v>
      </c>
      <c r="DT27" s="9">
        <v>84.806629834254096</v>
      </c>
      <c r="DU27" s="9">
        <v>99.020807833537305</v>
      </c>
      <c r="DV27" s="9">
        <v>100</v>
      </c>
      <c r="DW27" s="9">
        <v>98.890339425587499</v>
      </c>
      <c r="DX27" s="9">
        <v>98.993963782696198</v>
      </c>
      <c r="DY27" s="9">
        <v>97.2222222222222</v>
      </c>
      <c r="DZ27" s="9">
        <v>99.465240641711205</v>
      </c>
      <c r="EA27" s="9">
        <v>99.156829679595305</v>
      </c>
      <c r="EB27" s="9">
        <v>95.495495495495504</v>
      </c>
      <c r="EC27" s="9">
        <v>87.625418060200701</v>
      </c>
      <c r="ED27" s="9">
        <v>96.6861598440546</v>
      </c>
    </row>
    <row r="28" spans="1:139" s="9" customFormat="1" ht="13.8" x14ac:dyDescent="0.25">
      <c r="A28" s="15"/>
    </row>
    <row r="29" spans="1:139" s="9" customFormat="1" ht="13.8" x14ac:dyDescent="0.25">
      <c r="A29" s="15">
        <v>5</v>
      </c>
      <c r="B29" s="8" t="s">
        <v>415</v>
      </c>
      <c r="C29" s="14">
        <v>94145</v>
      </c>
      <c r="D29" s="14">
        <v>46530</v>
      </c>
      <c r="E29" s="14">
        <v>16432</v>
      </c>
      <c r="F29" s="14">
        <v>7287</v>
      </c>
      <c r="G29" s="14">
        <v>21286</v>
      </c>
      <c r="H29" s="14">
        <f>SUM(I29:L29)</f>
        <v>66995</v>
      </c>
      <c r="I29" s="14">
        <v>33319</v>
      </c>
      <c r="J29" s="14">
        <v>9131</v>
      </c>
      <c r="K29" s="14">
        <v>5860</v>
      </c>
      <c r="L29" s="14">
        <v>18685</v>
      </c>
      <c r="M29" s="14"/>
      <c r="N29" s="14">
        <v>667</v>
      </c>
      <c r="O29" s="14">
        <v>1366</v>
      </c>
      <c r="P29" s="14">
        <v>1767</v>
      </c>
      <c r="Q29" s="14">
        <v>855</v>
      </c>
      <c r="R29" s="14">
        <v>600</v>
      </c>
      <c r="S29" s="14">
        <v>642</v>
      </c>
      <c r="T29" s="14">
        <v>1062</v>
      </c>
      <c r="U29" s="14">
        <v>1590</v>
      </c>
      <c r="V29" s="14">
        <v>969</v>
      </c>
      <c r="W29" s="14">
        <v>746</v>
      </c>
      <c r="X29" s="14">
        <v>498</v>
      </c>
      <c r="Y29" s="14">
        <v>409</v>
      </c>
      <c r="Z29" s="14">
        <v>551</v>
      </c>
      <c r="AA29" s="14">
        <v>1184</v>
      </c>
      <c r="AB29" s="14">
        <v>1077</v>
      </c>
      <c r="AC29" s="14">
        <v>1078</v>
      </c>
      <c r="AD29" s="14">
        <v>550</v>
      </c>
      <c r="AE29" s="14">
        <v>429</v>
      </c>
      <c r="AF29" s="14">
        <v>554</v>
      </c>
      <c r="AG29" s="14">
        <v>483</v>
      </c>
      <c r="AH29" s="14">
        <v>679</v>
      </c>
      <c r="AI29" s="14">
        <v>1260</v>
      </c>
      <c r="AJ29" s="14">
        <v>1741</v>
      </c>
      <c r="AK29" s="14">
        <v>504</v>
      </c>
      <c r="AL29" s="14">
        <v>1099</v>
      </c>
      <c r="AM29" s="14">
        <v>768</v>
      </c>
      <c r="AN29" s="14">
        <v>753</v>
      </c>
      <c r="AO29" s="14">
        <v>1473</v>
      </c>
      <c r="AP29" s="14">
        <v>949</v>
      </c>
      <c r="AQ29" s="14">
        <v>1136</v>
      </c>
      <c r="AR29" s="14">
        <v>811</v>
      </c>
      <c r="AS29" s="14">
        <v>1274</v>
      </c>
      <c r="AT29" s="14">
        <v>1067</v>
      </c>
      <c r="AU29" s="14">
        <v>955</v>
      </c>
      <c r="AV29" s="14">
        <v>856</v>
      </c>
      <c r="AW29" s="14">
        <v>902</v>
      </c>
      <c r="AX29" s="14">
        <v>454</v>
      </c>
      <c r="AY29" s="14">
        <v>321</v>
      </c>
      <c r="AZ29" s="14">
        <v>671</v>
      </c>
      <c r="BA29" s="14">
        <v>89</v>
      </c>
      <c r="BB29" s="14">
        <v>667</v>
      </c>
      <c r="BC29" s="14">
        <v>183</v>
      </c>
      <c r="BD29" s="14">
        <v>151</v>
      </c>
      <c r="BE29" s="14">
        <v>48</v>
      </c>
      <c r="BF29" s="14">
        <v>397</v>
      </c>
      <c r="BG29" s="14">
        <v>1097</v>
      </c>
      <c r="BH29" s="14">
        <v>159</v>
      </c>
      <c r="BI29" s="14">
        <v>256</v>
      </c>
      <c r="BJ29" s="14">
        <v>366</v>
      </c>
      <c r="BK29" s="14">
        <v>451</v>
      </c>
      <c r="BL29" s="14">
        <v>694</v>
      </c>
      <c r="BM29" s="14">
        <v>218</v>
      </c>
      <c r="BN29" s="14">
        <v>679</v>
      </c>
      <c r="BO29" s="14">
        <v>455</v>
      </c>
      <c r="BP29" s="14">
        <v>247</v>
      </c>
      <c r="BQ29" s="14">
        <v>275</v>
      </c>
      <c r="BR29" s="14">
        <v>234</v>
      </c>
      <c r="BS29" s="14">
        <v>296</v>
      </c>
      <c r="BT29" s="14">
        <v>203</v>
      </c>
      <c r="BU29" s="14">
        <v>329</v>
      </c>
      <c r="BV29" s="14">
        <v>192</v>
      </c>
      <c r="BW29" s="14">
        <v>34</v>
      </c>
      <c r="BX29" s="14">
        <v>289</v>
      </c>
      <c r="BY29" s="14">
        <v>237</v>
      </c>
      <c r="BZ29" s="14">
        <v>172</v>
      </c>
      <c r="CA29" s="14">
        <v>123</v>
      </c>
      <c r="CB29" s="14">
        <v>118</v>
      </c>
      <c r="CC29" s="14">
        <v>358</v>
      </c>
      <c r="CD29" s="14">
        <v>270</v>
      </c>
      <c r="CE29" s="14">
        <v>243</v>
      </c>
      <c r="CF29" s="14">
        <v>278</v>
      </c>
      <c r="CG29" s="14">
        <v>362</v>
      </c>
      <c r="CH29" s="14">
        <v>123</v>
      </c>
      <c r="CI29" s="14">
        <v>19</v>
      </c>
      <c r="CJ29" s="14">
        <v>41</v>
      </c>
      <c r="CK29" s="14">
        <v>270</v>
      </c>
      <c r="CL29" s="14">
        <v>189</v>
      </c>
      <c r="CM29" s="14">
        <v>328</v>
      </c>
      <c r="CN29" s="14">
        <v>247</v>
      </c>
      <c r="CO29" s="14">
        <v>450</v>
      </c>
      <c r="CP29" s="14">
        <v>129</v>
      </c>
      <c r="CQ29" s="14">
        <v>210</v>
      </c>
      <c r="CR29" s="14">
        <v>437</v>
      </c>
      <c r="CS29" s="14">
        <v>124</v>
      </c>
      <c r="CT29" s="14">
        <v>92</v>
      </c>
      <c r="CU29" s="14">
        <v>235</v>
      </c>
      <c r="CV29" s="14">
        <v>154</v>
      </c>
      <c r="CW29" s="14">
        <v>214</v>
      </c>
      <c r="CX29" s="14">
        <v>118</v>
      </c>
      <c r="CY29" s="14">
        <v>544</v>
      </c>
      <c r="CZ29" s="14">
        <v>980</v>
      </c>
      <c r="DA29" s="14">
        <v>410</v>
      </c>
      <c r="DB29" s="14">
        <v>426</v>
      </c>
      <c r="DC29" s="14">
        <v>688</v>
      </c>
      <c r="DD29" s="14">
        <v>1017</v>
      </c>
      <c r="DE29" s="14">
        <v>324</v>
      </c>
      <c r="DF29" s="14">
        <v>239</v>
      </c>
      <c r="DG29" s="14">
        <v>509</v>
      </c>
      <c r="DH29" s="14">
        <v>536</v>
      </c>
      <c r="DI29" s="14">
        <v>148</v>
      </c>
      <c r="DJ29" s="14">
        <v>716</v>
      </c>
      <c r="DK29" s="14">
        <v>348</v>
      </c>
      <c r="DL29" s="14">
        <v>737</v>
      </c>
      <c r="DM29" s="14">
        <v>587</v>
      </c>
      <c r="DN29" s="14">
        <v>269</v>
      </c>
      <c r="DO29" s="14">
        <v>1188</v>
      </c>
      <c r="DP29" s="14">
        <v>352</v>
      </c>
      <c r="DQ29" s="14">
        <v>710</v>
      </c>
      <c r="DR29" s="14">
        <v>1202</v>
      </c>
      <c r="DS29" s="14">
        <v>553</v>
      </c>
      <c r="DT29" s="14">
        <v>238</v>
      </c>
      <c r="DU29" s="14">
        <v>797</v>
      </c>
      <c r="DV29" s="14">
        <v>380</v>
      </c>
      <c r="DW29" s="14">
        <v>1495</v>
      </c>
      <c r="DX29" s="14">
        <v>331</v>
      </c>
      <c r="DY29" s="14">
        <v>163</v>
      </c>
      <c r="DZ29" s="14">
        <v>918</v>
      </c>
      <c r="EA29" s="14">
        <v>579</v>
      </c>
      <c r="EB29" s="14">
        <v>86</v>
      </c>
      <c r="EC29" s="14">
        <v>242</v>
      </c>
      <c r="ED29" s="14">
        <v>968</v>
      </c>
    </row>
    <row r="30" spans="1:139" s="9" customFormat="1" ht="13.8" x14ac:dyDescent="0.25">
      <c r="A30" s="16"/>
      <c r="B30" s="9" t="s">
        <v>416</v>
      </c>
      <c r="C30" s="9">
        <v>91.05</v>
      </c>
      <c r="D30" s="9">
        <v>95.1</v>
      </c>
      <c r="E30" s="9">
        <v>82.2</v>
      </c>
      <c r="F30" s="9">
        <v>68.8</v>
      </c>
      <c r="G30" s="9">
        <v>89.1</v>
      </c>
      <c r="H30" s="14"/>
      <c r="I30" s="9">
        <v>94.6</v>
      </c>
      <c r="J30" s="9">
        <v>78</v>
      </c>
      <c r="K30" s="9">
        <v>66.5</v>
      </c>
      <c r="L30" s="9">
        <v>88.1</v>
      </c>
      <c r="N30" s="9">
        <v>98.668639053254395</v>
      </c>
      <c r="O30" s="9">
        <v>95.391061452513995</v>
      </c>
      <c r="P30" s="9">
        <v>91.744548286604399</v>
      </c>
      <c r="Q30" s="9">
        <v>96.392333709131904</v>
      </c>
      <c r="R30" s="9">
        <v>97.244732576985399</v>
      </c>
      <c r="S30" s="9">
        <v>96.541353383458699</v>
      </c>
      <c r="T30" s="9">
        <v>87.5515251442704</v>
      </c>
      <c r="U30" s="9">
        <v>94.586555621653801</v>
      </c>
      <c r="V30" s="9">
        <v>97.386934673366795</v>
      </c>
      <c r="W30" s="9">
        <v>98.416886543535597</v>
      </c>
      <c r="X30" s="9">
        <v>97.455968688845402</v>
      </c>
      <c r="Y30" s="9">
        <v>97.846889952153106</v>
      </c>
      <c r="Z30" s="9">
        <v>96.160558464223399</v>
      </c>
      <c r="AA30" s="9">
        <v>96.025952960259502</v>
      </c>
      <c r="AB30" s="9">
        <v>90.886075949367097</v>
      </c>
      <c r="AC30" s="9">
        <v>91.047297297297305</v>
      </c>
      <c r="AD30" s="9">
        <v>98.3899821109123</v>
      </c>
      <c r="AE30" s="9">
        <v>99.535962877030201</v>
      </c>
      <c r="AF30" s="9">
        <v>97.022767075306504</v>
      </c>
      <c r="AG30" s="9">
        <v>96.793587174348701</v>
      </c>
      <c r="AH30" s="9">
        <v>97.417503586800606</v>
      </c>
      <c r="AI30" s="9">
        <v>92.8518791451732</v>
      </c>
      <c r="AJ30" s="9">
        <v>93.803879310344797</v>
      </c>
      <c r="AK30" s="9">
        <v>90.647482014388501</v>
      </c>
      <c r="AL30" s="9">
        <v>99.009009009009006</v>
      </c>
      <c r="AM30" s="9">
        <v>95.522388059701498</v>
      </c>
      <c r="AN30" s="9">
        <v>82.4753559693319</v>
      </c>
      <c r="AO30" s="9">
        <v>94.362588084561196</v>
      </c>
      <c r="AP30" s="9">
        <v>91.425818882466302</v>
      </c>
      <c r="AQ30" s="9">
        <v>98.100172711571702</v>
      </c>
      <c r="AR30" s="9">
        <v>81.425702811245003</v>
      </c>
      <c r="AS30" s="9">
        <v>97.475133894414697</v>
      </c>
      <c r="AT30" s="9">
        <v>96.386630532972006</v>
      </c>
      <c r="AU30" s="9">
        <v>98.759048603929699</v>
      </c>
      <c r="AV30" s="9">
        <v>98.165137614678898</v>
      </c>
      <c r="AW30" s="9">
        <v>99.339207048458107</v>
      </c>
      <c r="AX30" s="9">
        <v>69.418960244648304</v>
      </c>
      <c r="AY30" s="9">
        <v>96.978851963746195</v>
      </c>
      <c r="AZ30" s="9">
        <v>84.7222222222222</v>
      </c>
      <c r="BA30" s="9">
        <v>57.419354838709701</v>
      </c>
      <c r="BB30" s="9">
        <v>96.6666666666667</v>
      </c>
      <c r="BC30" s="9">
        <v>75.308641975308603</v>
      </c>
      <c r="BD30" s="9">
        <v>89.349112426035504</v>
      </c>
      <c r="BE30" s="9">
        <v>94.117647058823493</v>
      </c>
      <c r="BF30" s="9">
        <v>77.087378640776706</v>
      </c>
      <c r="BG30" s="9">
        <v>92.652027027027003</v>
      </c>
      <c r="BH30" s="9">
        <v>93.529411764705898</v>
      </c>
      <c r="BI30" s="9">
        <v>84.210526315789494</v>
      </c>
      <c r="BJ30" s="9">
        <v>53.430656934306597</v>
      </c>
      <c r="BK30" s="9">
        <v>98.903508771929793</v>
      </c>
      <c r="BL30" s="9">
        <v>92.656875834445898</v>
      </c>
      <c r="BM30" s="9">
        <v>93.162393162393201</v>
      </c>
      <c r="BN30" s="9">
        <v>88.874345549738194</v>
      </c>
      <c r="BO30" s="9">
        <v>93.429158110882994</v>
      </c>
      <c r="BP30" s="9">
        <v>62.849872773536902</v>
      </c>
      <c r="BQ30" s="9">
        <v>75.549450549450498</v>
      </c>
      <c r="BR30" s="9">
        <v>68.023255813953497</v>
      </c>
      <c r="BS30" s="9">
        <v>61.157024793388402</v>
      </c>
      <c r="BT30" s="9">
        <v>31.7683881064163</v>
      </c>
      <c r="BU30" s="9">
        <v>76.157407407407405</v>
      </c>
      <c r="BV30" s="9">
        <v>46.043165467625897</v>
      </c>
      <c r="BW30" s="9">
        <v>13.3333333333333</v>
      </c>
      <c r="BX30" s="9">
        <v>96.655518394648794</v>
      </c>
      <c r="BY30" s="9">
        <v>86.813186813186803</v>
      </c>
      <c r="BZ30" s="9">
        <v>88.659793814433002</v>
      </c>
      <c r="CA30" s="9">
        <v>84.827586206896598</v>
      </c>
      <c r="CB30" s="9">
        <v>59.898477157360396</v>
      </c>
      <c r="CC30" s="9">
        <v>85.238095238095198</v>
      </c>
      <c r="CD30" s="9">
        <v>85.987261146496806</v>
      </c>
      <c r="CE30" s="9">
        <v>68.067226890756302</v>
      </c>
      <c r="CF30" s="9">
        <v>82.738095238095198</v>
      </c>
      <c r="CG30" s="9">
        <v>74.793388429752099</v>
      </c>
      <c r="CH30" s="9">
        <v>17.036011080332401</v>
      </c>
      <c r="CI30" s="9">
        <v>79.1666666666667</v>
      </c>
      <c r="CJ30" s="9">
        <v>68.3333333333333</v>
      </c>
      <c r="CK30" s="9">
        <v>85.987261146496806</v>
      </c>
      <c r="CL30" s="9">
        <v>77.459016393442596</v>
      </c>
      <c r="CM30" s="9">
        <v>85.863874345549704</v>
      </c>
      <c r="CN30" s="9">
        <v>84.300341296928295</v>
      </c>
      <c r="CO30" s="9">
        <v>77.989601386481795</v>
      </c>
      <c r="CP30" s="9">
        <v>32.009925558312702</v>
      </c>
      <c r="CQ30" s="9">
        <v>37.366548042704601</v>
      </c>
      <c r="CR30" s="9">
        <v>67.230769230769198</v>
      </c>
      <c r="CS30" s="9">
        <v>91.176470588235304</v>
      </c>
      <c r="CT30" s="9">
        <v>55.7575757575758</v>
      </c>
      <c r="CU30" s="9">
        <v>83.038869257950495</v>
      </c>
      <c r="CV30" s="9">
        <v>83.695652173913004</v>
      </c>
      <c r="CW30" s="9">
        <v>62.941176470588204</v>
      </c>
      <c r="CX30" s="9">
        <v>59.2964824120603</v>
      </c>
      <c r="CY30" s="9">
        <v>98.550724637681199</v>
      </c>
      <c r="CZ30" s="9">
        <v>77.531645569620295</v>
      </c>
      <c r="DA30" s="9">
        <v>81.188118811881196</v>
      </c>
      <c r="DB30" s="9">
        <v>80.075187969924798</v>
      </c>
      <c r="DC30" s="9">
        <v>91.367861885790205</v>
      </c>
      <c r="DD30" s="9">
        <v>96.215704824976299</v>
      </c>
      <c r="DE30" s="9">
        <v>95.575221238938099</v>
      </c>
      <c r="DF30" s="9">
        <v>75.632911392405106</v>
      </c>
      <c r="DG30" s="9">
        <v>86.712095400340701</v>
      </c>
      <c r="DH30" s="9">
        <v>97.989031078610594</v>
      </c>
      <c r="DI30" s="9">
        <v>77.0833333333333</v>
      </c>
      <c r="DJ30" s="9">
        <v>92.149292149292194</v>
      </c>
      <c r="DK30" s="9">
        <v>83.253588516746404</v>
      </c>
      <c r="DL30" s="9">
        <v>58.445678033306898</v>
      </c>
      <c r="DM30" s="9">
        <v>82.328190743337998</v>
      </c>
      <c r="DN30" s="9">
        <v>80.538922155688596</v>
      </c>
      <c r="DO30" s="9">
        <v>93.617021276595807</v>
      </c>
      <c r="DP30" s="9">
        <v>98.876404494382001</v>
      </c>
      <c r="DQ30" s="9">
        <v>96.4673913043478</v>
      </c>
      <c r="DR30" s="9">
        <v>98.282910874897794</v>
      </c>
      <c r="DS30" s="9">
        <v>82.537313432835802</v>
      </c>
      <c r="DT30" s="9">
        <v>65.745856353591194</v>
      </c>
      <c r="DU30" s="9">
        <v>97.552019583843304</v>
      </c>
      <c r="DV30" s="9">
        <v>98.9583333333333</v>
      </c>
      <c r="DW30" s="9">
        <v>97.584856396866797</v>
      </c>
      <c r="DX30" s="9">
        <v>66.599597585513095</v>
      </c>
      <c r="DY30" s="9">
        <v>64.682539682539698</v>
      </c>
      <c r="DZ30" s="9">
        <v>98.181818181818201</v>
      </c>
      <c r="EA30" s="9">
        <v>97.639123102866805</v>
      </c>
      <c r="EB30" s="9">
        <v>77.477477477477507</v>
      </c>
      <c r="EC30" s="9">
        <v>80.936454849498304</v>
      </c>
      <c r="ED30" s="9">
        <v>94.346978557504897</v>
      </c>
    </row>
    <row r="31" spans="1:139" s="9" customFormat="1" ht="13.8" x14ac:dyDescent="0.25">
      <c r="A31" s="15"/>
      <c r="H31" s="14"/>
    </row>
    <row r="32" spans="1:139" s="9" customFormat="1" ht="13.8" x14ac:dyDescent="0.25">
      <c r="A32" s="15">
        <v>6</v>
      </c>
      <c r="B32" s="370" t="s">
        <v>660</v>
      </c>
      <c r="C32" s="14">
        <v>84394</v>
      </c>
      <c r="D32" s="14">
        <v>42273</v>
      </c>
      <c r="E32" s="14">
        <v>13773</v>
      </c>
      <c r="F32" s="14">
        <v>6323</v>
      </c>
      <c r="G32" s="14">
        <v>19661</v>
      </c>
      <c r="H32" s="14">
        <f>SUM(I32:L32)</f>
        <v>60394</v>
      </c>
      <c r="I32" s="14">
        <v>30361</v>
      </c>
      <c r="J32" s="14">
        <v>7656</v>
      </c>
      <c r="K32" s="14">
        <v>5049</v>
      </c>
      <c r="L32" s="14">
        <v>17328</v>
      </c>
      <c r="M32" s="14"/>
      <c r="N32" s="14">
        <v>603</v>
      </c>
      <c r="O32" s="14">
        <v>1236</v>
      </c>
      <c r="P32" s="14">
        <v>1615</v>
      </c>
      <c r="Q32" s="14">
        <v>767</v>
      </c>
      <c r="R32" s="14">
        <v>556</v>
      </c>
      <c r="S32" s="14">
        <v>550</v>
      </c>
      <c r="T32" s="14">
        <v>994</v>
      </c>
      <c r="U32" s="14">
        <v>1421</v>
      </c>
      <c r="V32" s="14">
        <v>882</v>
      </c>
      <c r="W32" s="14">
        <v>693</v>
      </c>
      <c r="X32" s="14">
        <v>467</v>
      </c>
      <c r="Y32" s="14">
        <v>363</v>
      </c>
      <c r="Z32" s="14">
        <v>466</v>
      </c>
      <c r="AA32" s="14">
        <v>1095</v>
      </c>
      <c r="AB32" s="14">
        <v>973</v>
      </c>
      <c r="AC32" s="14">
        <v>967</v>
      </c>
      <c r="AD32" s="14">
        <v>485</v>
      </c>
      <c r="AE32" s="14">
        <v>408</v>
      </c>
      <c r="AF32" s="14">
        <v>515</v>
      </c>
      <c r="AG32" s="14">
        <v>452</v>
      </c>
      <c r="AH32" s="14">
        <v>638</v>
      </c>
      <c r="AI32" s="14">
        <v>1174</v>
      </c>
      <c r="AJ32" s="14">
        <v>1601</v>
      </c>
      <c r="AK32" s="14">
        <v>441</v>
      </c>
      <c r="AL32" s="14">
        <v>1026</v>
      </c>
      <c r="AM32" s="14">
        <v>683</v>
      </c>
      <c r="AN32" s="14">
        <v>656</v>
      </c>
      <c r="AO32" s="14">
        <v>1329</v>
      </c>
      <c r="AP32" s="14">
        <v>893</v>
      </c>
      <c r="AQ32" s="14">
        <v>1023</v>
      </c>
      <c r="AR32" s="14">
        <v>772</v>
      </c>
      <c r="AS32" s="14">
        <v>1152</v>
      </c>
      <c r="AT32" s="14">
        <v>937</v>
      </c>
      <c r="AU32" s="14">
        <v>908</v>
      </c>
      <c r="AV32" s="14">
        <v>790</v>
      </c>
      <c r="AW32" s="14">
        <v>845</v>
      </c>
      <c r="AX32" s="14">
        <v>432</v>
      </c>
      <c r="AY32" s="14">
        <v>304</v>
      </c>
      <c r="AZ32" s="14">
        <v>608</v>
      </c>
      <c r="BA32" s="14">
        <v>82</v>
      </c>
      <c r="BB32" s="14">
        <v>651</v>
      </c>
      <c r="BC32" s="14">
        <v>166</v>
      </c>
      <c r="BD32" s="14">
        <v>100</v>
      </c>
      <c r="BE32" s="14">
        <v>37</v>
      </c>
      <c r="BF32" s="14">
        <v>360</v>
      </c>
      <c r="BG32" s="14">
        <v>981</v>
      </c>
      <c r="BH32" s="14">
        <v>101</v>
      </c>
      <c r="BI32" s="14">
        <v>241</v>
      </c>
      <c r="BJ32" s="14">
        <v>244</v>
      </c>
      <c r="BK32" s="14">
        <v>426</v>
      </c>
      <c r="BL32" s="14">
        <v>641</v>
      </c>
      <c r="BM32" s="14">
        <v>95</v>
      </c>
      <c r="BN32" s="14">
        <v>584</v>
      </c>
      <c r="BO32" s="14">
        <v>219</v>
      </c>
      <c r="BP32" s="14">
        <v>172</v>
      </c>
      <c r="BQ32" s="14">
        <v>241</v>
      </c>
      <c r="BR32" s="14">
        <v>215</v>
      </c>
      <c r="BS32" s="14">
        <v>256</v>
      </c>
      <c r="BT32" s="14">
        <v>121</v>
      </c>
      <c r="BU32" s="14">
        <v>230</v>
      </c>
      <c r="BV32" s="14">
        <v>148</v>
      </c>
      <c r="BW32" s="14">
        <v>34</v>
      </c>
      <c r="BX32" s="14">
        <v>61</v>
      </c>
      <c r="BY32" s="14">
        <v>236</v>
      </c>
      <c r="BZ32" s="14">
        <v>158</v>
      </c>
      <c r="CA32" s="14">
        <v>115</v>
      </c>
      <c r="CB32" s="14">
        <v>66</v>
      </c>
      <c r="CC32" s="14">
        <v>343</v>
      </c>
      <c r="CD32" s="14">
        <v>222</v>
      </c>
      <c r="CE32" s="14">
        <v>239</v>
      </c>
      <c r="CF32" s="14">
        <v>275</v>
      </c>
      <c r="CG32" s="14">
        <v>346</v>
      </c>
      <c r="CH32" s="14">
        <v>119</v>
      </c>
      <c r="CI32" s="14">
        <v>15</v>
      </c>
      <c r="CJ32" s="14">
        <v>41</v>
      </c>
      <c r="CK32" s="14">
        <v>162</v>
      </c>
      <c r="CL32" s="14">
        <v>182</v>
      </c>
      <c r="CM32" s="14">
        <v>270</v>
      </c>
      <c r="CN32" s="14">
        <v>245</v>
      </c>
      <c r="CO32" s="14">
        <v>430</v>
      </c>
      <c r="CP32" s="14">
        <v>126</v>
      </c>
      <c r="CQ32" s="14">
        <v>168</v>
      </c>
      <c r="CR32" s="14">
        <v>341</v>
      </c>
      <c r="CS32" s="14">
        <v>123</v>
      </c>
      <c r="CT32" s="14">
        <v>71</v>
      </c>
      <c r="CU32" s="14">
        <v>234</v>
      </c>
      <c r="CV32" s="14">
        <v>144</v>
      </c>
      <c r="CW32" s="14">
        <v>202</v>
      </c>
      <c r="CX32" s="14">
        <v>78</v>
      </c>
      <c r="CY32" s="14">
        <v>505</v>
      </c>
      <c r="CZ32" s="14">
        <v>912</v>
      </c>
      <c r="DA32" s="14">
        <v>391</v>
      </c>
      <c r="DB32" s="14">
        <v>409</v>
      </c>
      <c r="DC32" s="14">
        <v>611</v>
      </c>
      <c r="DD32" s="14">
        <v>933</v>
      </c>
      <c r="DE32" s="14">
        <v>295</v>
      </c>
      <c r="DF32" s="14">
        <v>229</v>
      </c>
      <c r="DG32" s="14">
        <v>481</v>
      </c>
      <c r="DH32" s="14">
        <v>509</v>
      </c>
      <c r="DI32" s="14">
        <v>138</v>
      </c>
      <c r="DJ32" s="14">
        <v>632</v>
      </c>
      <c r="DK32" s="14">
        <v>298</v>
      </c>
      <c r="DL32" s="14">
        <v>662</v>
      </c>
      <c r="DM32" s="14">
        <v>566</v>
      </c>
      <c r="DN32" s="14">
        <v>254</v>
      </c>
      <c r="DO32" s="14">
        <v>1118</v>
      </c>
      <c r="DP32" s="14">
        <v>332</v>
      </c>
      <c r="DQ32" s="14">
        <v>651</v>
      </c>
      <c r="DR32" s="14">
        <v>1093</v>
      </c>
      <c r="DS32" s="14">
        <v>516</v>
      </c>
      <c r="DT32" s="14">
        <v>234</v>
      </c>
      <c r="DU32" s="14">
        <v>716</v>
      </c>
      <c r="DV32" s="14">
        <v>373</v>
      </c>
      <c r="DW32" s="14">
        <v>1354</v>
      </c>
      <c r="DX32" s="14">
        <v>304</v>
      </c>
      <c r="DY32" s="14">
        <v>161</v>
      </c>
      <c r="DZ32" s="14">
        <v>849</v>
      </c>
      <c r="EA32" s="14">
        <v>549</v>
      </c>
      <c r="EB32" s="14">
        <v>83</v>
      </c>
      <c r="EC32" s="14">
        <v>229</v>
      </c>
      <c r="ED32" s="14">
        <v>934</v>
      </c>
      <c r="EE32" s="14"/>
      <c r="EF32" s="14"/>
      <c r="EG32" s="14"/>
      <c r="EH32" s="14"/>
      <c r="EI32" s="14"/>
    </row>
    <row r="33" spans="1:134" s="9" customFormat="1" ht="13.8" customHeight="1" x14ac:dyDescent="0.25">
      <c r="A33" s="15"/>
      <c r="B33" s="9" t="s">
        <v>416</v>
      </c>
      <c r="C33" s="9">
        <v>81.62</v>
      </c>
      <c r="D33" s="9">
        <v>86.4</v>
      </c>
      <c r="E33" s="9">
        <v>68.900000000000006</v>
      </c>
      <c r="F33" s="9">
        <v>59.7</v>
      </c>
      <c r="G33" s="9">
        <v>82.3</v>
      </c>
      <c r="H33" s="14"/>
      <c r="I33" s="9">
        <v>86.2</v>
      </c>
      <c r="J33" s="9">
        <v>65.400000000000006</v>
      </c>
      <c r="K33" s="9">
        <v>57.3</v>
      </c>
      <c r="L33" s="9">
        <v>81.7</v>
      </c>
      <c r="N33" s="9">
        <v>89.2011834319527</v>
      </c>
      <c r="O33" s="9">
        <v>86.312849162011204</v>
      </c>
      <c r="P33" s="9">
        <v>83.852544132917998</v>
      </c>
      <c r="Q33" s="9">
        <v>86.471251409244601</v>
      </c>
      <c r="R33" s="9">
        <v>90.113452188006505</v>
      </c>
      <c r="S33" s="9">
        <v>82.706766917293194</v>
      </c>
      <c r="T33" s="9">
        <v>81.945589447650505</v>
      </c>
      <c r="U33" s="9">
        <v>84.533016061867897</v>
      </c>
      <c r="V33" s="9">
        <v>88.643216080401999</v>
      </c>
      <c r="W33" s="9">
        <v>91.424802110817893</v>
      </c>
      <c r="X33" s="9">
        <v>91.389432485322899</v>
      </c>
      <c r="Y33" s="9">
        <v>86.842105263157904</v>
      </c>
      <c r="Z33" s="9">
        <v>81.326352530541001</v>
      </c>
      <c r="AA33" s="9">
        <v>88.807785888077902</v>
      </c>
      <c r="AB33" s="9">
        <v>82.109704641350206</v>
      </c>
      <c r="AC33" s="9">
        <v>81.672297297297305</v>
      </c>
      <c r="AD33" s="9">
        <v>86.762075134168199</v>
      </c>
      <c r="AE33" s="9">
        <v>94.663573085846906</v>
      </c>
      <c r="AF33" s="9">
        <v>90.1926444833625</v>
      </c>
      <c r="AG33" s="9">
        <v>90.581162324649299</v>
      </c>
      <c r="AH33" s="9">
        <v>91.5351506456241</v>
      </c>
      <c r="AI33" s="9">
        <v>86.514369933677202</v>
      </c>
      <c r="AJ33" s="9">
        <v>86.260775862068996</v>
      </c>
      <c r="AK33" s="9">
        <v>79.316546762589894</v>
      </c>
      <c r="AL33" s="9">
        <v>92.432432432432407</v>
      </c>
      <c r="AM33" s="9">
        <v>84.950248756218897</v>
      </c>
      <c r="AN33" s="9">
        <v>71.851040525739293</v>
      </c>
      <c r="AO33" s="9">
        <v>85.137732222934005</v>
      </c>
      <c r="AP33" s="9">
        <v>86.030828516377596</v>
      </c>
      <c r="AQ33" s="9">
        <v>88.341968911917107</v>
      </c>
      <c r="AR33" s="9">
        <v>77.510040160642603</v>
      </c>
      <c r="AS33" s="9">
        <v>88.140780413159902</v>
      </c>
      <c r="AT33" s="9">
        <v>84.643179765130995</v>
      </c>
      <c r="AU33" s="9">
        <v>93.898655635987595</v>
      </c>
      <c r="AV33" s="9">
        <v>90.596330275229306</v>
      </c>
      <c r="AW33" s="9">
        <v>93.061674008810598</v>
      </c>
      <c r="AX33" s="9">
        <v>66.055045871559599</v>
      </c>
      <c r="AY33" s="9">
        <v>91.842900302114799</v>
      </c>
      <c r="AZ33" s="9">
        <v>76.767676767676804</v>
      </c>
      <c r="BA33" s="9">
        <v>52.903225806451601</v>
      </c>
      <c r="BB33" s="9">
        <v>94.347826086956502</v>
      </c>
      <c r="BC33" s="9">
        <v>68.312757201646093</v>
      </c>
      <c r="BD33" s="9">
        <v>59.171597633136102</v>
      </c>
      <c r="BE33" s="9">
        <v>72.549019607843107</v>
      </c>
      <c r="BF33" s="9">
        <v>69.902912621359206</v>
      </c>
      <c r="BG33" s="9">
        <v>82.854729729729698</v>
      </c>
      <c r="BH33" s="9">
        <v>59.411764705882398</v>
      </c>
      <c r="BI33" s="9">
        <v>79.276315789473699</v>
      </c>
      <c r="BJ33" s="9">
        <v>35.620437956204398</v>
      </c>
      <c r="BK33" s="9">
        <v>93.421052631578902</v>
      </c>
      <c r="BL33" s="9">
        <v>85.5807743658211</v>
      </c>
      <c r="BM33" s="9">
        <v>40.598290598290603</v>
      </c>
      <c r="BN33" s="9">
        <v>76.439790575916206</v>
      </c>
      <c r="BO33" s="9">
        <v>44.9691991786448</v>
      </c>
      <c r="BP33" s="9">
        <v>43.765903307888003</v>
      </c>
      <c r="BQ33" s="9">
        <v>66.208791208791197</v>
      </c>
      <c r="BR33" s="9">
        <v>62.5</v>
      </c>
      <c r="BS33" s="9">
        <v>52.892561983471097</v>
      </c>
      <c r="BT33" s="9">
        <v>18.935837245696401</v>
      </c>
      <c r="BU33" s="9">
        <v>53.240740740740698</v>
      </c>
      <c r="BV33" s="9">
        <v>35.491606714628297</v>
      </c>
      <c r="BW33" s="9">
        <v>13.3333333333333</v>
      </c>
      <c r="BX33" s="9">
        <v>20.401337792642099</v>
      </c>
      <c r="BY33" s="9">
        <v>86.446886446886495</v>
      </c>
      <c r="BZ33" s="9">
        <v>81.443298969072202</v>
      </c>
      <c r="CA33" s="9">
        <v>79.310344827586206</v>
      </c>
      <c r="CB33" s="9">
        <v>33.502538071065999</v>
      </c>
      <c r="CC33" s="9">
        <v>81.6666666666667</v>
      </c>
      <c r="CD33" s="9">
        <v>70.700636942675203</v>
      </c>
      <c r="CE33" s="9">
        <v>66.946778711484598</v>
      </c>
      <c r="CF33" s="9">
        <v>81.845238095238102</v>
      </c>
      <c r="CG33" s="9">
        <v>71.4876033057851</v>
      </c>
      <c r="CH33" s="9">
        <v>16.4819944598338</v>
      </c>
      <c r="CI33" s="9">
        <v>62.5</v>
      </c>
      <c r="CJ33" s="9">
        <v>68.3333333333333</v>
      </c>
      <c r="CK33" s="9">
        <v>51.592356687898103</v>
      </c>
      <c r="CL33" s="9">
        <v>74.590163934426201</v>
      </c>
      <c r="CM33" s="9">
        <v>70.680628272251298</v>
      </c>
      <c r="CN33" s="9">
        <v>83.617747440273007</v>
      </c>
      <c r="CO33" s="9">
        <v>74.523396880415902</v>
      </c>
      <c r="CP33" s="9">
        <v>31.265508684863502</v>
      </c>
      <c r="CQ33" s="9">
        <v>29.893238434163699</v>
      </c>
      <c r="CR33" s="9">
        <v>52.461538461538503</v>
      </c>
      <c r="CS33" s="9">
        <v>90.441176470588204</v>
      </c>
      <c r="CT33" s="9">
        <v>43.030303030303003</v>
      </c>
      <c r="CU33" s="9">
        <v>82.685512367491199</v>
      </c>
      <c r="CV33" s="9">
        <v>78.260869565217405</v>
      </c>
      <c r="CW33" s="9">
        <v>59.411764705882398</v>
      </c>
      <c r="CX33" s="9">
        <v>39.195979899497502</v>
      </c>
      <c r="CY33" s="9">
        <v>91.485507246376798</v>
      </c>
      <c r="CZ33" s="9">
        <v>72.151898734177195</v>
      </c>
      <c r="DA33" s="9">
        <v>77.425742574257399</v>
      </c>
      <c r="DB33" s="9">
        <v>76.879699248120303</v>
      </c>
      <c r="DC33" s="9">
        <v>81.142098273572401</v>
      </c>
      <c r="DD33" s="9">
        <v>88.2686849574267</v>
      </c>
      <c r="DE33" s="9">
        <v>87.020648967551594</v>
      </c>
      <c r="DF33" s="9">
        <v>72.468354430379705</v>
      </c>
      <c r="DG33" s="9">
        <v>81.942078364565603</v>
      </c>
      <c r="DH33" s="9">
        <v>93.053016453382099</v>
      </c>
      <c r="DI33" s="9">
        <v>71.875</v>
      </c>
      <c r="DJ33" s="9">
        <v>81.338481338481301</v>
      </c>
      <c r="DK33" s="9">
        <v>71.2918660287081</v>
      </c>
      <c r="DL33" s="9">
        <v>52.498017446471103</v>
      </c>
      <c r="DM33" s="9">
        <v>79.382889200560996</v>
      </c>
      <c r="DN33" s="9">
        <v>76.047904191616794</v>
      </c>
      <c r="DO33" s="9">
        <v>88.100866824271094</v>
      </c>
      <c r="DP33" s="9">
        <v>93.258426966292106</v>
      </c>
      <c r="DQ33" s="9">
        <v>88.451086956521706</v>
      </c>
      <c r="DR33" s="9">
        <v>89.370400654129199</v>
      </c>
      <c r="DS33" s="9">
        <v>77.014925373134304</v>
      </c>
      <c r="DT33" s="9">
        <v>64.6408839779006</v>
      </c>
      <c r="DU33" s="9">
        <v>87.6376988984088</v>
      </c>
      <c r="DV33" s="9">
        <v>97.1354166666667</v>
      </c>
      <c r="DW33" s="9">
        <v>88.381201044386401</v>
      </c>
      <c r="DX33" s="9">
        <v>61.167002012072402</v>
      </c>
      <c r="DY33" s="9">
        <v>63.8888888888889</v>
      </c>
      <c r="DZ33" s="9">
        <v>90.802139037433193</v>
      </c>
      <c r="EA33" s="9">
        <v>92.580101180438405</v>
      </c>
      <c r="EB33" s="9">
        <v>74.774774774774798</v>
      </c>
      <c r="EC33" s="9">
        <v>76.588628762541802</v>
      </c>
      <c r="ED33" s="9">
        <v>91.033138401559498</v>
      </c>
    </row>
    <row r="34" spans="1:134" s="9" customFormat="1" ht="13.8" x14ac:dyDescent="0.25">
      <c r="A34" s="15"/>
      <c r="H34" s="14"/>
    </row>
    <row r="35" spans="1:134" s="9" customFormat="1" ht="13.8" x14ac:dyDescent="0.25">
      <c r="A35" s="15">
        <v>7</v>
      </c>
      <c r="B35" s="8" t="s">
        <v>417</v>
      </c>
      <c r="C35" s="14">
        <v>83422</v>
      </c>
      <c r="D35" s="14">
        <v>41882</v>
      </c>
      <c r="E35" s="14">
        <v>13393</v>
      </c>
      <c r="F35" s="14">
        <v>6260</v>
      </c>
      <c r="G35" s="14">
        <v>19566</v>
      </c>
      <c r="H35" s="14">
        <f>SUM(I35:L35)</f>
        <v>59818</v>
      </c>
      <c r="I35" s="14">
        <v>30114</v>
      </c>
      <c r="J35" s="14">
        <v>7468</v>
      </c>
      <c r="K35" s="14">
        <v>5014</v>
      </c>
      <c r="L35" s="14">
        <v>17222</v>
      </c>
      <c r="M35" s="14"/>
      <c r="N35" s="14">
        <v>596</v>
      </c>
      <c r="O35" s="14">
        <v>1230</v>
      </c>
      <c r="P35" s="14">
        <v>1609</v>
      </c>
      <c r="Q35" s="14">
        <v>747</v>
      </c>
      <c r="R35" s="14">
        <v>549</v>
      </c>
      <c r="S35" s="14">
        <v>551</v>
      </c>
      <c r="T35" s="14">
        <v>988</v>
      </c>
      <c r="U35" s="14">
        <v>1411</v>
      </c>
      <c r="V35" s="14">
        <v>881</v>
      </c>
      <c r="W35" s="14">
        <v>690</v>
      </c>
      <c r="X35" s="14">
        <v>465</v>
      </c>
      <c r="Y35" s="14">
        <v>364</v>
      </c>
      <c r="Z35" s="14">
        <v>402</v>
      </c>
      <c r="AA35" s="14">
        <v>1091</v>
      </c>
      <c r="AB35" s="14">
        <v>955</v>
      </c>
      <c r="AC35" s="14">
        <v>934</v>
      </c>
      <c r="AD35" s="14">
        <v>483</v>
      </c>
      <c r="AE35" s="14">
        <v>408</v>
      </c>
      <c r="AF35" s="14">
        <v>515</v>
      </c>
      <c r="AG35" s="14">
        <v>449</v>
      </c>
      <c r="AH35" s="14">
        <v>638</v>
      </c>
      <c r="AI35" s="14">
        <v>1154</v>
      </c>
      <c r="AJ35" s="14">
        <v>1588</v>
      </c>
      <c r="AK35" s="14">
        <v>438</v>
      </c>
      <c r="AL35" s="14">
        <v>1020</v>
      </c>
      <c r="AM35" s="14">
        <v>676</v>
      </c>
      <c r="AN35" s="14">
        <v>653</v>
      </c>
      <c r="AO35" s="14">
        <v>1339</v>
      </c>
      <c r="AP35" s="14">
        <v>892</v>
      </c>
      <c r="AQ35" s="14">
        <v>1009</v>
      </c>
      <c r="AR35" s="14">
        <v>766</v>
      </c>
      <c r="AS35" s="14">
        <v>1154</v>
      </c>
      <c r="AT35" s="14">
        <v>912</v>
      </c>
      <c r="AU35" s="14">
        <v>908</v>
      </c>
      <c r="AV35" s="14">
        <v>788</v>
      </c>
      <c r="AW35" s="14">
        <v>844</v>
      </c>
      <c r="AX35" s="14">
        <v>431</v>
      </c>
      <c r="AY35" s="14">
        <v>305</v>
      </c>
      <c r="AZ35" s="14">
        <v>607</v>
      </c>
      <c r="BA35" s="14">
        <v>81</v>
      </c>
      <c r="BB35" s="14">
        <v>648</v>
      </c>
      <c r="BC35" s="14">
        <v>167</v>
      </c>
      <c r="BD35" s="14">
        <v>98</v>
      </c>
      <c r="BE35" s="14">
        <v>37</v>
      </c>
      <c r="BF35" s="14">
        <v>313</v>
      </c>
      <c r="BG35" s="14">
        <v>978</v>
      </c>
      <c r="BH35" s="14">
        <v>65</v>
      </c>
      <c r="BI35" s="14">
        <v>241</v>
      </c>
      <c r="BJ35" s="14">
        <v>239</v>
      </c>
      <c r="BK35" s="14">
        <v>425</v>
      </c>
      <c r="BL35" s="14">
        <v>643</v>
      </c>
      <c r="BM35" s="14">
        <v>63</v>
      </c>
      <c r="BN35" s="14">
        <v>567</v>
      </c>
      <c r="BO35" s="14">
        <v>185</v>
      </c>
      <c r="BP35" s="14">
        <v>171</v>
      </c>
      <c r="BQ35" s="14">
        <v>240</v>
      </c>
      <c r="BR35" s="14">
        <v>214</v>
      </c>
      <c r="BS35" s="14">
        <v>255</v>
      </c>
      <c r="BT35" s="14">
        <v>119</v>
      </c>
      <c r="BU35" s="14">
        <v>229</v>
      </c>
      <c r="BV35" s="14">
        <v>153</v>
      </c>
      <c r="BW35" s="14">
        <v>34</v>
      </c>
      <c r="BX35" s="14">
        <v>61</v>
      </c>
      <c r="BY35" s="14">
        <v>236</v>
      </c>
      <c r="BZ35" s="14">
        <v>153</v>
      </c>
      <c r="CA35" s="14">
        <v>114</v>
      </c>
      <c r="CB35" s="14">
        <v>57</v>
      </c>
      <c r="CC35" s="14">
        <v>341</v>
      </c>
      <c r="CD35" s="14">
        <v>230</v>
      </c>
      <c r="CE35" s="14">
        <v>240</v>
      </c>
      <c r="CF35" s="14">
        <v>274</v>
      </c>
      <c r="CG35" s="14">
        <v>348</v>
      </c>
      <c r="CH35" s="14">
        <v>116</v>
      </c>
      <c r="CI35" s="14">
        <v>14</v>
      </c>
      <c r="CJ35" s="14">
        <v>21</v>
      </c>
      <c r="CK35" s="14">
        <v>160</v>
      </c>
      <c r="CL35" s="14">
        <v>179</v>
      </c>
      <c r="CM35" s="14">
        <v>270</v>
      </c>
      <c r="CN35" s="14">
        <v>246</v>
      </c>
      <c r="CO35" s="14">
        <v>430</v>
      </c>
      <c r="CP35" s="14">
        <v>125</v>
      </c>
      <c r="CQ35" s="14">
        <v>162</v>
      </c>
      <c r="CR35" s="14">
        <v>344</v>
      </c>
      <c r="CS35" s="14">
        <v>123</v>
      </c>
      <c r="CT35" s="14">
        <v>73</v>
      </c>
      <c r="CU35" s="14">
        <v>234</v>
      </c>
      <c r="CV35" s="14">
        <v>145</v>
      </c>
      <c r="CW35" s="14">
        <v>202</v>
      </c>
      <c r="CX35" s="14">
        <v>79</v>
      </c>
      <c r="CY35" s="14">
        <v>507</v>
      </c>
      <c r="CZ35" s="14">
        <v>914</v>
      </c>
      <c r="DA35" s="14">
        <v>379</v>
      </c>
      <c r="DB35" s="14">
        <v>408</v>
      </c>
      <c r="DC35" s="14">
        <v>610</v>
      </c>
      <c r="DD35" s="14">
        <v>928</v>
      </c>
      <c r="DE35" s="14">
        <v>295</v>
      </c>
      <c r="DF35" s="14">
        <v>228</v>
      </c>
      <c r="DG35" s="14">
        <v>476</v>
      </c>
      <c r="DH35" s="14">
        <v>509</v>
      </c>
      <c r="DI35" s="14">
        <v>115</v>
      </c>
      <c r="DJ35" s="14">
        <v>635</v>
      </c>
      <c r="DK35" s="14">
        <v>298</v>
      </c>
      <c r="DL35" s="14">
        <v>658</v>
      </c>
      <c r="DM35" s="14">
        <v>567</v>
      </c>
      <c r="DN35" s="14">
        <v>247</v>
      </c>
      <c r="DO35" s="14">
        <v>1117</v>
      </c>
      <c r="DP35" s="14">
        <v>331</v>
      </c>
      <c r="DQ35" s="14">
        <v>652</v>
      </c>
      <c r="DR35" s="14">
        <v>1087</v>
      </c>
      <c r="DS35" s="14">
        <v>513</v>
      </c>
      <c r="DT35" s="14">
        <v>206</v>
      </c>
      <c r="DU35" s="14">
        <v>717</v>
      </c>
      <c r="DV35" s="14">
        <v>373</v>
      </c>
      <c r="DW35" s="14">
        <v>1351</v>
      </c>
      <c r="DX35" s="14">
        <v>302</v>
      </c>
      <c r="DY35" s="14">
        <v>161</v>
      </c>
      <c r="DZ35" s="14">
        <v>850</v>
      </c>
      <c r="EA35" s="14">
        <v>549</v>
      </c>
      <c r="EB35" s="14">
        <v>80</v>
      </c>
      <c r="EC35" s="14">
        <v>228</v>
      </c>
      <c r="ED35" s="14">
        <v>934</v>
      </c>
    </row>
    <row r="36" spans="1:134" s="9" customFormat="1" ht="13.8" x14ac:dyDescent="0.25">
      <c r="A36" s="15"/>
      <c r="B36" s="9" t="s">
        <v>416</v>
      </c>
      <c r="C36" s="9">
        <v>80.680000000000007</v>
      </c>
      <c r="D36" s="9">
        <v>85.6</v>
      </c>
      <c r="E36" s="9">
        <v>67</v>
      </c>
      <c r="F36" s="9">
        <v>59.1</v>
      </c>
      <c r="G36" s="9">
        <v>81.900000000000006</v>
      </c>
      <c r="H36" s="14"/>
      <c r="I36" s="9">
        <v>85.5</v>
      </c>
      <c r="J36" s="9">
        <v>63.8</v>
      </c>
      <c r="K36" s="9">
        <v>56.9</v>
      </c>
      <c r="L36" s="9">
        <v>81.2</v>
      </c>
      <c r="N36" s="9">
        <v>88.165680473372802</v>
      </c>
      <c r="O36" s="9">
        <v>85.893854748603303</v>
      </c>
      <c r="P36" s="9">
        <v>83.541017653167202</v>
      </c>
      <c r="Q36" s="9">
        <v>84.216459977452104</v>
      </c>
      <c r="R36" s="9">
        <v>88.978930307941695</v>
      </c>
      <c r="S36" s="9">
        <v>82.857142857142904</v>
      </c>
      <c r="T36" s="9">
        <v>81.450948062654604</v>
      </c>
      <c r="U36" s="9">
        <v>83.938132064247498</v>
      </c>
      <c r="V36" s="9">
        <v>88.542713567839201</v>
      </c>
      <c r="W36" s="9">
        <v>91.029023746701796</v>
      </c>
      <c r="X36" s="9">
        <v>90.998043052837602</v>
      </c>
      <c r="Y36" s="9">
        <v>87.081339712918705</v>
      </c>
      <c r="Z36" s="9">
        <v>70.157068062827193</v>
      </c>
      <c r="AA36" s="9">
        <v>88.483373884833696</v>
      </c>
      <c r="AB36" s="9">
        <v>80.590717299578102</v>
      </c>
      <c r="AC36" s="9">
        <v>78.885135135135101</v>
      </c>
      <c r="AD36" s="9">
        <v>86.404293381037604</v>
      </c>
      <c r="AE36" s="9">
        <v>94.663573085846906</v>
      </c>
      <c r="AF36" s="9">
        <v>90.1926444833625</v>
      </c>
      <c r="AG36" s="9">
        <v>89.9799599198397</v>
      </c>
      <c r="AH36" s="9">
        <v>91.5351506456241</v>
      </c>
      <c r="AI36" s="9">
        <v>85.040530582166497</v>
      </c>
      <c r="AJ36" s="9">
        <v>85.560344827586206</v>
      </c>
      <c r="AK36" s="9">
        <v>78.776978417266207</v>
      </c>
      <c r="AL36" s="9">
        <v>91.891891891891902</v>
      </c>
      <c r="AM36" s="9">
        <v>84.079601990049795</v>
      </c>
      <c r="AN36" s="9">
        <v>71.522453450164306</v>
      </c>
      <c r="AO36" s="9">
        <v>85.778347213324807</v>
      </c>
      <c r="AP36" s="9">
        <v>85.934489402697494</v>
      </c>
      <c r="AQ36" s="9">
        <v>87.132987910189996</v>
      </c>
      <c r="AR36" s="9">
        <v>76.907630522088397</v>
      </c>
      <c r="AS36" s="9">
        <v>88.293802601377195</v>
      </c>
      <c r="AT36" s="9">
        <v>82.384823848238497</v>
      </c>
      <c r="AU36" s="9">
        <v>93.898655635987595</v>
      </c>
      <c r="AV36" s="9">
        <v>90.366972477064195</v>
      </c>
      <c r="AW36" s="9">
        <v>92.951541850220295</v>
      </c>
      <c r="AX36" s="9">
        <v>65.902140672782906</v>
      </c>
      <c r="AY36" s="9">
        <v>92.1450151057402</v>
      </c>
      <c r="AZ36" s="9">
        <v>76.641414141414103</v>
      </c>
      <c r="BA36" s="9">
        <v>52.258064516128997</v>
      </c>
      <c r="BB36" s="9">
        <v>93.913043478260903</v>
      </c>
      <c r="BC36" s="9">
        <v>68.724279835390902</v>
      </c>
      <c r="BD36" s="9">
        <v>57.988165680473401</v>
      </c>
      <c r="BE36" s="9">
        <v>72.549019607843107</v>
      </c>
      <c r="BF36" s="9">
        <v>60.776699029126199</v>
      </c>
      <c r="BG36" s="9">
        <v>82.601351351351397</v>
      </c>
      <c r="BH36" s="9">
        <v>38.235294117647101</v>
      </c>
      <c r="BI36" s="9">
        <v>79.276315789473699</v>
      </c>
      <c r="BJ36" s="9">
        <v>34.890510948905103</v>
      </c>
      <c r="BK36" s="9">
        <v>93.201754385964904</v>
      </c>
      <c r="BL36" s="9">
        <v>85.847797062750303</v>
      </c>
      <c r="BM36" s="9">
        <v>26.923076923076898</v>
      </c>
      <c r="BN36" s="9">
        <v>74.214659685863893</v>
      </c>
      <c r="BO36" s="9">
        <v>37.987679671457897</v>
      </c>
      <c r="BP36" s="9">
        <v>43.511450381679403</v>
      </c>
      <c r="BQ36" s="9">
        <v>65.934065934065899</v>
      </c>
      <c r="BR36" s="9">
        <v>62.209302325581397</v>
      </c>
      <c r="BS36" s="9">
        <v>52.685950413223097</v>
      </c>
      <c r="BT36" s="9">
        <v>18.622848200313001</v>
      </c>
      <c r="BU36" s="9">
        <v>53.009259259259302</v>
      </c>
      <c r="BV36" s="9">
        <v>36.690647482014398</v>
      </c>
      <c r="BW36" s="9">
        <v>13.3333333333333</v>
      </c>
      <c r="BX36" s="9">
        <v>20.401337792642099</v>
      </c>
      <c r="BY36" s="9">
        <v>86.446886446886495</v>
      </c>
      <c r="BZ36" s="9">
        <v>78.865979381443296</v>
      </c>
      <c r="CA36" s="9">
        <v>78.620689655172399</v>
      </c>
      <c r="CB36" s="9">
        <v>28.934010152284301</v>
      </c>
      <c r="CC36" s="9">
        <v>81.190476190476204</v>
      </c>
      <c r="CD36" s="9">
        <v>73.248407643312106</v>
      </c>
      <c r="CE36" s="9">
        <v>67.226890756302495</v>
      </c>
      <c r="CF36" s="9">
        <v>81.547619047619094</v>
      </c>
      <c r="CG36" s="9">
        <v>71.900826446281002</v>
      </c>
      <c r="CH36" s="9">
        <v>16.066481994459799</v>
      </c>
      <c r="CI36" s="9">
        <v>58.3333333333333</v>
      </c>
      <c r="CJ36" s="9">
        <v>35</v>
      </c>
      <c r="CK36" s="9">
        <v>50.955414012738899</v>
      </c>
      <c r="CL36" s="9">
        <v>73.360655737704903</v>
      </c>
      <c r="CM36" s="9">
        <v>70.680628272251298</v>
      </c>
      <c r="CN36" s="9">
        <v>83.959044368600701</v>
      </c>
      <c r="CO36" s="9">
        <v>74.523396880415902</v>
      </c>
      <c r="CP36" s="9">
        <v>31.0173697270471</v>
      </c>
      <c r="CQ36" s="9">
        <v>28.825622775800699</v>
      </c>
      <c r="CR36" s="9">
        <v>52.923076923076898</v>
      </c>
      <c r="CS36" s="9">
        <v>90.441176470588204</v>
      </c>
      <c r="CT36" s="9">
        <v>44.2424242424242</v>
      </c>
      <c r="CU36" s="9">
        <v>82.685512367491199</v>
      </c>
      <c r="CV36" s="9">
        <v>78.804347826086996</v>
      </c>
      <c r="CW36" s="9">
        <v>59.411764705882398</v>
      </c>
      <c r="CX36" s="9">
        <v>39.698492462311599</v>
      </c>
      <c r="CY36" s="9">
        <v>91.847826086956502</v>
      </c>
      <c r="CZ36" s="9">
        <v>72.3101265822785</v>
      </c>
      <c r="DA36" s="9">
        <v>75.049504950495006</v>
      </c>
      <c r="DB36" s="9">
        <v>76.691729323308294</v>
      </c>
      <c r="DC36" s="9">
        <v>81.0092961487384</v>
      </c>
      <c r="DD36" s="9">
        <v>87.7956480605487</v>
      </c>
      <c r="DE36" s="9">
        <v>87.020648967551594</v>
      </c>
      <c r="DF36" s="9">
        <v>72.151898734177195</v>
      </c>
      <c r="DG36" s="9">
        <v>81.090289608177201</v>
      </c>
      <c r="DH36" s="9">
        <v>93.053016453382099</v>
      </c>
      <c r="DI36" s="9">
        <v>59.8958333333333</v>
      </c>
      <c r="DJ36" s="9">
        <v>81.724581724581697</v>
      </c>
      <c r="DK36" s="9">
        <v>71.2918660287081</v>
      </c>
      <c r="DL36" s="9">
        <v>52.180808881839802</v>
      </c>
      <c r="DM36" s="9">
        <v>79.523141654979</v>
      </c>
      <c r="DN36" s="9">
        <v>73.952095808383206</v>
      </c>
      <c r="DO36" s="9">
        <v>88.022064617809306</v>
      </c>
      <c r="DP36" s="9">
        <v>92.977528089887599</v>
      </c>
      <c r="DQ36" s="9">
        <v>88.586956521739097</v>
      </c>
      <c r="DR36" s="9">
        <v>88.879803761242897</v>
      </c>
      <c r="DS36" s="9">
        <v>76.567164179104495</v>
      </c>
      <c r="DT36" s="9">
        <v>56.906077348066297</v>
      </c>
      <c r="DU36" s="9">
        <v>87.760097919216605</v>
      </c>
      <c r="DV36" s="9">
        <v>97.1354166666667</v>
      </c>
      <c r="DW36" s="9">
        <v>88.185378590078301</v>
      </c>
      <c r="DX36" s="9">
        <v>60.764587525150901</v>
      </c>
      <c r="DY36" s="9">
        <v>63.8888888888889</v>
      </c>
      <c r="DZ36" s="9">
        <v>90.909090909090907</v>
      </c>
      <c r="EA36" s="9">
        <v>92.580101180438405</v>
      </c>
      <c r="EB36" s="9">
        <v>72.072072072072103</v>
      </c>
      <c r="EC36" s="9">
        <v>76.254180602006699</v>
      </c>
      <c r="ED36" s="9">
        <v>91.033138401559498</v>
      </c>
    </row>
    <row r="37" spans="1:134" s="9" customFormat="1" ht="13.8" x14ac:dyDescent="0.25">
      <c r="A37" s="15"/>
      <c r="H37" s="14"/>
    </row>
    <row r="38" spans="1:134" s="9" customFormat="1" ht="13.8" x14ac:dyDescent="0.25">
      <c r="A38" s="15">
        <v>8</v>
      </c>
      <c r="B38" s="8" t="s">
        <v>418</v>
      </c>
      <c r="C38" s="14">
        <v>90640</v>
      </c>
      <c r="D38" s="14">
        <v>41539</v>
      </c>
      <c r="E38" s="14">
        <v>16352</v>
      </c>
      <c r="F38" s="14">
        <v>8738</v>
      </c>
      <c r="G38" s="14">
        <v>21525</v>
      </c>
      <c r="H38" s="14">
        <f>SUM(I38:L38)</f>
        <v>66184</v>
      </c>
      <c r="I38" s="14">
        <v>29867</v>
      </c>
      <c r="J38" s="14">
        <v>9821</v>
      </c>
      <c r="K38" s="14">
        <v>7323</v>
      </c>
      <c r="L38" s="14">
        <v>19173</v>
      </c>
      <c r="M38" s="14"/>
      <c r="N38" s="14">
        <v>560</v>
      </c>
      <c r="O38" s="14">
        <v>1228</v>
      </c>
      <c r="P38" s="14">
        <v>1681</v>
      </c>
      <c r="Q38" s="14">
        <v>755</v>
      </c>
      <c r="R38" s="14">
        <v>546</v>
      </c>
      <c r="S38" s="14">
        <v>553</v>
      </c>
      <c r="T38" s="14">
        <v>1038</v>
      </c>
      <c r="U38" s="14">
        <v>1418</v>
      </c>
      <c r="V38" s="14">
        <v>872</v>
      </c>
      <c r="W38" s="14">
        <v>675</v>
      </c>
      <c r="X38" s="14">
        <v>467</v>
      </c>
      <c r="Y38" s="14">
        <v>347</v>
      </c>
      <c r="Z38" s="14">
        <v>403</v>
      </c>
      <c r="AA38" s="14">
        <v>1104</v>
      </c>
      <c r="AB38" s="14">
        <v>898</v>
      </c>
      <c r="AC38" s="14">
        <v>908</v>
      </c>
      <c r="AD38" s="14">
        <v>484</v>
      </c>
      <c r="AE38" s="14">
        <v>408</v>
      </c>
      <c r="AF38" s="14">
        <v>505</v>
      </c>
      <c r="AG38" s="14">
        <v>446</v>
      </c>
      <c r="AH38" s="14">
        <v>627</v>
      </c>
      <c r="AI38" s="14">
        <v>1091</v>
      </c>
      <c r="AJ38" s="14">
        <v>1533</v>
      </c>
      <c r="AK38" s="14">
        <v>440</v>
      </c>
      <c r="AL38" s="14">
        <v>976</v>
      </c>
      <c r="AM38" s="14">
        <v>677</v>
      </c>
      <c r="AN38" s="14">
        <v>652</v>
      </c>
      <c r="AO38" s="14">
        <v>1323</v>
      </c>
      <c r="AP38" s="14">
        <v>901</v>
      </c>
      <c r="AQ38" s="14">
        <v>987</v>
      </c>
      <c r="AR38" s="14">
        <v>794</v>
      </c>
      <c r="AS38" s="14">
        <v>1151</v>
      </c>
      <c r="AT38" s="14">
        <v>931</v>
      </c>
      <c r="AU38" s="14">
        <v>841</v>
      </c>
      <c r="AV38" s="14">
        <v>791</v>
      </c>
      <c r="AW38" s="14">
        <v>845</v>
      </c>
      <c r="AX38" s="14">
        <v>603</v>
      </c>
      <c r="AY38" s="14">
        <v>301</v>
      </c>
      <c r="AZ38" s="14">
        <v>713</v>
      </c>
      <c r="BA38" s="14">
        <v>147</v>
      </c>
      <c r="BB38" s="14">
        <v>652</v>
      </c>
      <c r="BC38" s="14">
        <v>222</v>
      </c>
      <c r="BD38" s="14">
        <v>121</v>
      </c>
      <c r="BE38" s="14">
        <v>38</v>
      </c>
      <c r="BF38" s="14">
        <v>439</v>
      </c>
      <c r="BG38" s="14">
        <v>1021</v>
      </c>
      <c r="BH38" s="14">
        <v>88</v>
      </c>
      <c r="BI38" s="14">
        <v>283</v>
      </c>
      <c r="BJ38" s="14">
        <v>560</v>
      </c>
      <c r="BK38" s="14">
        <v>416</v>
      </c>
      <c r="BL38" s="14">
        <v>667</v>
      </c>
      <c r="BM38" s="14">
        <v>75</v>
      </c>
      <c r="BN38" s="14">
        <v>665</v>
      </c>
      <c r="BO38" s="14">
        <v>233</v>
      </c>
      <c r="BP38" s="14">
        <v>304</v>
      </c>
      <c r="BQ38" s="14">
        <v>323</v>
      </c>
      <c r="BR38" s="14">
        <v>299</v>
      </c>
      <c r="BS38" s="14">
        <v>433</v>
      </c>
      <c r="BT38" s="14">
        <v>544</v>
      </c>
      <c r="BU38" s="14">
        <v>336</v>
      </c>
      <c r="BV38" s="14">
        <v>334</v>
      </c>
      <c r="BW38" s="14">
        <v>236</v>
      </c>
      <c r="BX38" s="14">
        <v>138</v>
      </c>
      <c r="BY38" s="14">
        <v>243</v>
      </c>
      <c r="BZ38" s="14">
        <v>168</v>
      </c>
      <c r="CA38" s="14">
        <v>132</v>
      </c>
      <c r="CB38" s="14">
        <v>89</v>
      </c>
      <c r="CC38" s="14">
        <v>346</v>
      </c>
      <c r="CD38" s="14">
        <v>259</v>
      </c>
      <c r="CE38" s="14">
        <v>334</v>
      </c>
      <c r="CF38" s="14">
        <v>318</v>
      </c>
      <c r="CG38" s="14">
        <v>437</v>
      </c>
      <c r="CH38" s="14">
        <v>683</v>
      </c>
      <c r="CI38" s="14">
        <v>17</v>
      </c>
      <c r="CJ38" s="14">
        <v>44</v>
      </c>
      <c r="CK38" s="14">
        <v>170</v>
      </c>
      <c r="CL38" s="14">
        <v>204</v>
      </c>
      <c r="CM38" s="14">
        <v>329</v>
      </c>
      <c r="CN38" s="14">
        <v>283</v>
      </c>
      <c r="CO38" s="14">
        <v>487</v>
      </c>
      <c r="CP38" s="14">
        <v>304</v>
      </c>
      <c r="CQ38" s="14">
        <v>508</v>
      </c>
      <c r="CR38" s="14">
        <v>476</v>
      </c>
      <c r="CS38" s="14">
        <v>130</v>
      </c>
      <c r="CT38" s="14">
        <v>107</v>
      </c>
      <c r="CU38" s="14">
        <v>281</v>
      </c>
      <c r="CV38" s="14">
        <v>146</v>
      </c>
      <c r="CW38" s="14">
        <v>300</v>
      </c>
      <c r="CX38" s="14">
        <v>155</v>
      </c>
      <c r="CY38" s="14">
        <v>503</v>
      </c>
      <c r="CZ38" s="14">
        <v>1149</v>
      </c>
      <c r="DA38" s="14">
        <v>432</v>
      </c>
      <c r="DB38" s="14">
        <v>473</v>
      </c>
      <c r="DC38" s="14">
        <v>664</v>
      </c>
      <c r="DD38" s="14">
        <v>944</v>
      </c>
      <c r="DE38" s="14">
        <v>310</v>
      </c>
      <c r="DF38" s="14">
        <v>276</v>
      </c>
      <c r="DG38" s="14">
        <v>547</v>
      </c>
      <c r="DH38" s="14">
        <v>516</v>
      </c>
      <c r="DI38" s="14">
        <v>147</v>
      </c>
      <c r="DJ38" s="14">
        <v>732</v>
      </c>
      <c r="DK38" s="14">
        <v>353</v>
      </c>
      <c r="DL38" s="14">
        <v>1131</v>
      </c>
      <c r="DM38" s="14">
        <v>665</v>
      </c>
      <c r="DN38" s="14">
        <v>286</v>
      </c>
      <c r="DO38" s="14">
        <v>1138</v>
      </c>
      <c r="DP38" s="14">
        <v>332</v>
      </c>
      <c r="DQ38" s="14">
        <v>671</v>
      </c>
      <c r="DR38" s="14">
        <v>1111</v>
      </c>
      <c r="DS38" s="14">
        <v>604</v>
      </c>
      <c r="DT38" s="14">
        <v>304</v>
      </c>
      <c r="DU38" s="14">
        <v>715</v>
      </c>
      <c r="DV38" s="14">
        <v>373</v>
      </c>
      <c r="DW38" s="14">
        <v>1382</v>
      </c>
      <c r="DX38" s="14">
        <v>455</v>
      </c>
      <c r="DY38" s="14">
        <v>238</v>
      </c>
      <c r="DZ38" s="14">
        <v>857</v>
      </c>
      <c r="EA38" s="14">
        <v>557</v>
      </c>
      <c r="EB38" s="14">
        <v>104</v>
      </c>
      <c r="EC38" s="14">
        <v>245</v>
      </c>
      <c r="ED38" s="14">
        <v>954</v>
      </c>
    </row>
    <row r="39" spans="1:134" s="9" customFormat="1" ht="13.8" x14ac:dyDescent="0.25">
      <c r="A39" s="15"/>
      <c r="B39" s="9" t="s">
        <v>416</v>
      </c>
      <c r="C39" s="9">
        <v>87.66</v>
      </c>
      <c r="D39" s="9">
        <v>84.9</v>
      </c>
      <c r="E39" s="9">
        <v>81.8</v>
      </c>
      <c r="F39" s="9">
        <v>82.5</v>
      </c>
      <c r="G39" s="9">
        <v>90.1</v>
      </c>
      <c r="H39" s="14"/>
      <c r="I39" s="9">
        <v>84.8</v>
      </c>
      <c r="J39" s="9">
        <v>83.9</v>
      </c>
      <c r="K39" s="9">
        <v>83.1</v>
      </c>
      <c r="L39" s="9">
        <v>90.4</v>
      </c>
      <c r="N39" s="9">
        <v>82.840236686390497</v>
      </c>
      <c r="O39" s="9">
        <v>85.754189944134097</v>
      </c>
      <c r="P39" s="9">
        <v>87.2793354101765</v>
      </c>
      <c r="Q39" s="9">
        <v>85.118376550169103</v>
      </c>
      <c r="R39" s="9">
        <v>88.4927066450567</v>
      </c>
      <c r="S39" s="9">
        <v>83.157894736842096</v>
      </c>
      <c r="T39" s="9">
        <v>85.572959604286893</v>
      </c>
      <c r="U39" s="9">
        <v>84.354550862581803</v>
      </c>
      <c r="V39" s="9">
        <v>87.638190954773904</v>
      </c>
      <c r="W39" s="9">
        <v>89.050131926121395</v>
      </c>
      <c r="X39" s="9">
        <v>91.389432485322899</v>
      </c>
      <c r="Y39" s="9">
        <v>83.014354066985604</v>
      </c>
      <c r="Z39" s="9">
        <v>70.331588132635204</v>
      </c>
      <c r="AA39" s="9">
        <v>89.537712895377098</v>
      </c>
      <c r="AB39" s="9">
        <v>75.780590717299603</v>
      </c>
      <c r="AC39" s="9">
        <v>76.689189189189193</v>
      </c>
      <c r="AD39" s="9">
        <v>86.583184257602895</v>
      </c>
      <c r="AE39" s="9">
        <v>94.663573085846906</v>
      </c>
      <c r="AF39" s="9">
        <v>88.441330998248702</v>
      </c>
      <c r="AG39" s="9">
        <v>89.378757515030102</v>
      </c>
      <c r="AH39" s="9">
        <v>89.956958393113297</v>
      </c>
      <c r="AI39" s="9">
        <v>80.397936624907899</v>
      </c>
      <c r="AJ39" s="9">
        <v>82.596982758620697</v>
      </c>
      <c r="AK39" s="9">
        <v>79.136690647481998</v>
      </c>
      <c r="AL39" s="9">
        <v>87.927927927927897</v>
      </c>
      <c r="AM39" s="9">
        <v>84.203980099502502</v>
      </c>
      <c r="AN39" s="9">
        <v>71.412924424972601</v>
      </c>
      <c r="AO39" s="9">
        <v>84.753363228699598</v>
      </c>
      <c r="AP39" s="9">
        <v>86.801541425818897</v>
      </c>
      <c r="AQ39" s="9">
        <v>85.233160621761698</v>
      </c>
      <c r="AR39" s="9">
        <v>79.718875502008004</v>
      </c>
      <c r="AS39" s="9">
        <v>88.064269319051306</v>
      </c>
      <c r="AT39" s="9">
        <v>84.101174345076799</v>
      </c>
      <c r="AU39" s="9">
        <v>86.970010341261599</v>
      </c>
      <c r="AV39" s="9">
        <v>90.711009174311897</v>
      </c>
      <c r="AW39" s="9">
        <v>93.061674008810598</v>
      </c>
      <c r="AX39" s="9">
        <v>92.201834862385297</v>
      </c>
      <c r="AY39" s="9">
        <v>90.936555891238697</v>
      </c>
      <c r="AZ39" s="9">
        <v>90.025252525252498</v>
      </c>
      <c r="BA39" s="9">
        <v>94.838709677419402</v>
      </c>
      <c r="BB39" s="9">
        <v>94.492753623188406</v>
      </c>
      <c r="BC39" s="9">
        <v>91.358024691357997</v>
      </c>
      <c r="BD39" s="9">
        <v>71.5976331360947</v>
      </c>
      <c r="BE39" s="9">
        <v>74.509803921568604</v>
      </c>
      <c r="BF39" s="9">
        <v>85.242718446601899</v>
      </c>
      <c r="BG39" s="9">
        <v>86.233108108108098</v>
      </c>
      <c r="BH39" s="9">
        <v>51.764705882352899</v>
      </c>
      <c r="BI39" s="9">
        <v>93.092105263157904</v>
      </c>
      <c r="BJ39" s="9">
        <v>81.751824817518298</v>
      </c>
      <c r="BK39" s="9">
        <v>91.228070175438603</v>
      </c>
      <c r="BL39" s="9">
        <v>89.052069425901195</v>
      </c>
      <c r="BM39" s="9">
        <v>32.051282051282101</v>
      </c>
      <c r="BN39" s="9">
        <v>87.041884816753907</v>
      </c>
      <c r="BO39" s="9">
        <v>47.843942505133498</v>
      </c>
      <c r="BP39" s="9">
        <v>77.353689567429996</v>
      </c>
      <c r="BQ39" s="9">
        <v>88.736263736263695</v>
      </c>
      <c r="BR39" s="9">
        <v>86.918604651162795</v>
      </c>
      <c r="BS39" s="9">
        <v>89.462809917355401</v>
      </c>
      <c r="BT39" s="9">
        <v>85.1330203442879</v>
      </c>
      <c r="BU39" s="9">
        <v>77.7777777777778</v>
      </c>
      <c r="BV39" s="9">
        <v>80.095923261390894</v>
      </c>
      <c r="BW39" s="9">
        <v>92.549019607843107</v>
      </c>
      <c r="BX39" s="9">
        <v>46.153846153846203</v>
      </c>
      <c r="BY39" s="9">
        <v>89.010989010988993</v>
      </c>
      <c r="BZ39" s="9">
        <v>86.597938144329902</v>
      </c>
      <c r="CA39" s="9">
        <v>91.034482758620697</v>
      </c>
      <c r="CB39" s="9">
        <v>45.177664974619297</v>
      </c>
      <c r="CC39" s="9">
        <v>82.380952380952394</v>
      </c>
      <c r="CD39" s="9">
        <v>82.484076433121004</v>
      </c>
      <c r="CE39" s="9">
        <v>93.557422969187698</v>
      </c>
      <c r="CF39" s="9">
        <v>94.642857142857096</v>
      </c>
      <c r="CG39" s="9">
        <v>90.289256198347104</v>
      </c>
      <c r="CH39" s="9">
        <v>94.5983379501385</v>
      </c>
      <c r="CI39" s="9">
        <v>70.8333333333333</v>
      </c>
      <c r="CJ39" s="9">
        <v>73.3333333333333</v>
      </c>
      <c r="CK39" s="9">
        <v>54.140127388534999</v>
      </c>
      <c r="CL39" s="9">
        <v>83.606557377049199</v>
      </c>
      <c r="CM39" s="9">
        <v>86.125654450261806</v>
      </c>
      <c r="CN39" s="9">
        <v>96.587030716723604</v>
      </c>
      <c r="CO39" s="9">
        <v>84.402079722703604</v>
      </c>
      <c r="CP39" s="9">
        <v>75.434243176178697</v>
      </c>
      <c r="CQ39" s="9">
        <v>90.391459074733106</v>
      </c>
      <c r="CR39" s="9">
        <v>73.230769230769198</v>
      </c>
      <c r="CS39" s="9">
        <v>95.588235294117695</v>
      </c>
      <c r="CT39" s="9">
        <v>64.848484848484802</v>
      </c>
      <c r="CU39" s="9">
        <v>99.293286219081295</v>
      </c>
      <c r="CV39" s="9">
        <v>79.347826086956502</v>
      </c>
      <c r="CW39" s="9">
        <v>88.235294117647101</v>
      </c>
      <c r="CX39" s="9">
        <v>77.889447236180899</v>
      </c>
      <c r="CY39" s="9">
        <v>91.123188405797094</v>
      </c>
      <c r="CZ39" s="9">
        <v>90.901898734177195</v>
      </c>
      <c r="DA39" s="9">
        <v>85.544554455445507</v>
      </c>
      <c r="DB39" s="9">
        <v>88.909774436090203</v>
      </c>
      <c r="DC39" s="9">
        <v>88.180610889774201</v>
      </c>
      <c r="DD39" s="9">
        <v>89.309366130558203</v>
      </c>
      <c r="DE39" s="9">
        <v>91.445427728613595</v>
      </c>
      <c r="DF39" s="9">
        <v>87.341772151898695</v>
      </c>
      <c r="DG39" s="9">
        <v>93.185689948892701</v>
      </c>
      <c r="DH39" s="9">
        <v>94.332723948811704</v>
      </c>
      <c r="DI39" s="9">
        <v>76.5625</v>
      </c>
      <c r="DJ39" s="9">
        <v>94.208494208494201</v>
      </c>
      <c r="DK39" s="9">
        <v>84.449760765550195</v>
      </c>
      <c r="DL39" s="9">
        <v>89.690721649484502</v>
      </c>
      <c r="DM39" s="9">
        <v>93.267882187938298</v>
      </c>
      <c r="DN39" s="9">
        <v>85.628742514970099</v>
      </c>
      <c r="DO39" s="9">
        <v>89.676910953506706</v>
      </c>
      <c r="DP39" s="9">
        <v>93.258426966292106</v>
      </c>
      <c r="DQ39" s="9">
        <v>91.168478260869605</v>
      </c>
      <c r="DR39" s="9">
        <v>90.842191332788204</v>
      </c>
      <c r="DS39" s="9">
        <v>90.149253731343293</v>
      </c>
      <c r="DT39" s="9">
        <v>83.977900552486204</v>
      </c>
      <c r="DU39" s="9">
        <v>87.515299877600995</v>
      </c>
      <c r="DV39" s="9">
        <v>97.1354166666667</v>
      </c>
      <c r="DW39" s="9">
        <v>90.208877284595303</v>
      </c>
      <c r="DX39" s="9">
        <v>91.549295774647902</v>
      </c>
      <c r="DY39" s="9">
        <v>94.4444444444444</v>
      </c>
      <c r="DZ39" s="9">
        <v>91.6577540106952</v>
      </c>
      <c r="EA39" s="9">
        <v>93.929173693086</v>
      </c>
      <c r="EB39" s="9">
        <v>93.693693693693703</v>
      </c>
      <c r="EC39" s="9">
        <v>81.9397993311037</v>
      </c>
      <c r="ED39" s="9">
        <v>92.982456140350905</v>
      </c>
    </row>
    <row r="40" spans="1:134" s="9" customFormat="1" ht="13.8" x14ac:dyDescent="0.25">
      <c r="A40" s="15"/>
      <c r="H40" s="14"/>
    </row>
    <row r="41" spans="1:134" s="9" customFormat="1" ht="13.8" x14ac:dyDescent="0.25">
      <c r="A41" s="15">
        <v>9</v>
      </c>
      <c r="B41" s="8" t="s">
        <v>419</v>
      </c>
      <c r="C41" s="14">
        <v>82233</v>
      </c>
      <c r="D41" s="14">
        <v>40952</v>
      </c>
      <c r="E41" s="14">
        <v>13313</v>
      </c>
      <c r="F41" s="14">
        <v>6239</v>
      </c>
      <c r="G41" s="14">
        <v>19494</v>
      </c>
      <c r="H41" s="14">
        <f>SUM(I41:L41)</f>
        <v>58970</v>
      </c>
      <c r="I41" s="14">
        <v>29374</v>
      </c>
      <c r="J41" s="14">
        <v>7445</v>
      </c>
      <c r="K41" s="14">
        <v>5014</v>
      </c>
      <c r="L41" s="14">
        <v>17137</v>
      </c>
      <c r="M41" s="14"/>
      <c r="N41" s="14">
        <v>595</v>
      </c>
      <c r="O41" s="14">
        <v>1149</v>
      </c>
      <c r="P41" s="14">
        <v>1611</v>
      </c>
      <c r="Q41" s="14">
        <v>741</v>
      </c>
      <c r="R41" s="14">
        <v>544</v>
      </c>
      <c r="S41" s="14">
        <v>544</v>
      </c>
      <c r="T41" s="14">
        <v>1005</v>
      </c>
      <c r="U41" s="14">
        <v>1329</v>
      </c>
      <c r="V41" s="14">
        <v>872</v>
      </c>
      <c r="W41" s="14">
        <v>687</v>
      </c>
      <c r="X41" s="14">
        <v>471</v>
      </c>
      <c r="Y41" s="14">
        <v>364</v>
      </c>
      <c r="Z41" s="14">
        <v>410</v>
      </c>
      <c r="AA41" s="14">
        <v>1080</v>
      </c>
      <c r="AB41" s="14">
        <v>931</v>
      </c>
      <c r="AC41" s="14">
        <v>869</v>
      </c>
      <c r="AD41" s="14">
        <v>475</v>
      </c>
      <c r="AE41" s="14">
        <v>396</v>
      </c>
      <c r="AF41" s="14">
        <v>500</v>
      </c>
      <c r="AG41" s="14">
        <v>445</v>
      </c>
      <c r="AH41" s="14">
        <v>621</v>
      </c>
      <c r="AI41" s="14">
        <v>1115</v>
      </c>
      <c r="AJ41" s="14">
        <v>1526</v>
      </c>
      <c r="AK41" s="14">
        <v>449</v>
      </c>
      <c r="AL41" s="14">
        <v>954</v>
      </c>
      <c r="AM41" s="14">
        <v>655</v>
      </c>
      <c r="AN41" s="14">
        <v>639</v>
      </c>
      <c r="AO41" s="14">
        <v>1243</v>
      </c>
      <c r="AP41" s="14">
        <v>890</v>
      </c>
      <c r="AQ41" s="14">
        <v>1008</v>
      </c>
      <c r="AR41" s="14">
        <v>749</v>
      </c>
      <c r="AS41" s="14">
        <v>1119</v>
      </c>
      <c r="AT41" s="14">
        <v>941</v>
      </c>
      <c r="AU41" s="14">
        <v>831</v>
      </c>
      <c r="AV41" s="14">
        <v>782</v>
      </c>
      <c r="AW41" s="14">
        <v>843</v>
      </c>
      <c r="AX41" s="14">
        <v>419</v>
      </c>
      <c r="AY41" s="14">
        <v>296</v>
      </c>
      <c r="AZ41" s="14">
        <v>619</v>
      </c>
      <c r="BA41" s="14">
        <v>82</v>
      </c>
      <c r="BB41" s="14">
        <v>633</v>
      </c>
      <c r="BC41" s="14">
        <v>160</v>
      </c>
      <c r="BD41" s="14">
        <v>104</v>
      </c>
      <c r="BE41" s="14">
        <v>40</v>
      </c>
      <c r="BF41" s="14">
        <v>297</v>
      </c>
      <c r="BG41" s="14">
        <v>964</v>
      </c>
      <c r="BH41" s="14">
        <v>93</v>
      </c>
      <c r="BI41" s="14">
        <v>236</v>
      </c>
      <c r="BJ41" s="14">
        <v>248</v>
      </c>
      <c r="BK41" s="14">
        <v>413</v>
      </c>
      <c r="BL41" s="14">
        <v>627</v>
      </c>
      <c r="BM41" s="14">
        <v>125</v>
      </c>
      <c r="BN41" s="14">
        <v>569</v>
      </c>
      <c r="BO41" s="14">
        <v>160</v>
      </c>
      <c r="BP41" s="14">
        <v>157</v>
      </c>
      <c r="BQ41" s="14">
        <v>245</v>
      </c>
      <c r="BR41" s="14">
        <v>202</v>
      </c>
      <c r="BS41" s="14">
        <v>251</v>
      </c>
      <c r="BT41" s="14">
        <v>132</v>
      </c>
      <c r="BU41" s="14">
        <v>217</v>
      </c>
      <c r="BV41" s="14">
        <v>157</v>
      </c>
      <c r="BW41" s="14">
        <v>34</v>
      </c>
      <c r="BX41" s="14">
        <v>59</v>
      </c>
      <c r="BY41" s="14">
        <v>233</v>
      </c>
      <c r="BZ41" s="14">
        <v>43</v>
      </c>
      <c r="CA41" s="14">
        <v>113</v>
      </c>
      <c r="CB41" s="14">
        <v>81</v>
      </c>
      <c r="CC41" s="14">
        <v>345</v>
      </c>
      <c r="CD41" s="14">
        <v>264</v>
      </c>
      <c r="CE41" s="14">
        <v>238</v>
      </c>
      <c r="CF41" s="14">
        <v>275</v>
      </c>
      <c r="CG41" s="14">
        <v>349</v>
      </c>
      <c r="CH41" s="14">
        <v>116</v>
      </c>
      <c r="CI41" s="14">
        <v>16</v>
      </c>
      <c r="CJ41" s="14">
        <v>27</v>
      </c>
      <c r="CK41" s="14">
        <v>109</v>
      </c>
      <c r="CL41" s="14">
        <v>177</v>
      </c>
      <c r="CM41" s="14">
        <v>304</v>
      </c>
      <c r="CN41" s="14">
        <v>237</v>
      </c>
      <c r="CO41" s="14">
        <v>412</v>
      </c>
      <c r="CP41" s="14">
        <v>127</v>
      </c>
      <c r="CQ41" s="14">
        <v>194</v>
      </c>
      <c r="CR41" s="14">
        <v>405</v>
      </c>
      <c r="CS41" s="14">
        <v>122</v>
      </c>
      <c r="CT41" s="14">
        <v>12</v>
      </c>
      <c r="CU41" s="14">
        <v>269</v>
      </c>
      <c r="CV41" s="14">
        <v>145</v>
      </c>
      <c r="CW41" s="14">
        <v>199</v>
      </c>
      <c r="CX41" s="14">
        <v>111</v>
      </c>
      <c r="CY41" s="14">
        <v>487</v>
      </c>
      <c r="CZ41" s="14">
        <v>922</v>
      </c>
      <c r="DA41" s="14">
        <v>359</v>
      </c>
      <c r="DB41" s="14">
        <v>400</v>
      </c>
      <c r="DC41" s="14">
        <v>611</v>
      </c>
      <c r="DD41" s="14">
        <v>928</v>
      </c>
      <c r="DE41" s="14">
        <v>301</v>
      </c>
      <c r="DF41" s="14">
        <v>229</v>
      </c>
      <c r="DG41" s="14">
        <v>472</v>
      </c>
      <c r="DH41" s="14">
        <v>496</v>
      </c>
      <c r="DI41" s="14">
        <v>137</v>
      </c>
      <c r="DJ41" s="14">
        <v>631</v>
      </c>
      <c r="DK41" s="14">
        <v>296</v>
      </c>
      <c r="DL41" s="14">
        <v>649</v>
      </c>
      <c r="DM41" s="14">
        <v>565</v>
      </c>
      <c r="DN41" s="14">
        <v>247</v>
      </c>
      <c r="DO41" s="14">
        <v>1119</v>
      </c>
      <c r="DP41" s="14">
        <v>331</v>
      </c>
      <c r="DQ41" s="14">
        <v>620</v>
      </c>
      <c r="DR41" s="14">
        <v>1080</v>
      </c>
      <c r="DS41" s="14">
        <v>516</v>
      </c>
      <c r="DT41" s="14">
        <v>237</v>
      </c>
      <c r="DU41" s="14">
        <v>718</v>
      </c>
      <c r="DV41" s="14">
        <v>363</v>
      </c>
      <c r="DW41" s="14">
        <v>1360</v>
      </c>
      <c r="DX41" s="14">
        <v>267</v>
      </c>
      <c r="DY41" s="14">
        <v>157</v>
      </c>
      <c r="DZ41" s="14">
        <v>853</v>
      </c>
      <c r="EA41" s="14">
        <v>549</v>
      </c>
      <c r="EB41" s="14">
        <v>84</v>
      </c>
      <c r="EC41" s="14">
        <v>222</v>
      </c>
      <c r="ED41" s="14">
        <v>935</v>
      </c>
    </row>
    <row r="42" spans="1:134" s="9" customFormat="1" ht="13.8" x14ac:dyDescent="0.25">
      <c r="A42" s="15"/>
      <c r="B42" s="9" t="s">
        <v>416</v>
      </c>
      <c r="C42" s="14">
        <v>79.53</v>
      </c>
      <c r="D42" s="9">
        <v>83.7</v>
      </c>
      <c r="E42" s="9">
        <v>66.599999999999994</v>
      </c>
      <c r="F42" s="9">
        <v>58.9</v>
      </c>
      <c r="G42" s="9">
        <v>81.599999999999994</v>
      </c>
      <c r="H42" s="14"/>
      <c r="I42" s="9">
        <v>83.4</v>
      </c>
      <c r="J42" s="9">
        <v>63.6</v>
      </c>
      <c r="K42" s="9">
        <v>56.9</v>
      </c>
      <c r="L42" s="9">
        <v>80.8</v>
      </c>
      <c r="N42" s="9">
        <v>88.017751479289899</v>
      </c>
      <c r="O42" s="9">
        <v>80.237430167597793</v>
      </c>
      <c r="P42" s="9">
        <v>83.644859813084096</v>
      </c>
      <c r="Q42" s="9">
        <v>83.540022547914305</v>
      </c>
      <c r="R42" s="9">
        <v>88.168557536466807</v>
      </c>
      <c r="S42" s="9">
        <v>81.804511278195505</v>
      </c>
      <c r="T42" s="9">
        <v>82.852431986809606</v>
      </c>
      <c r="U42" s="9">
        <v>79.060083283759695</v>
      </c>
      <c r="V42" s="9">
        <v>87.638190954773904</v>
      </c>
      <c r="W42" s="9">
        <v>90.633245382585699</v>
      </c>
      <c r="X42" s="9">
        <v>92.172211350293495</v>
      </c>
      <c r="Y42" s="9">
        <v>87.081339712918705</v>
      </c>
      <c r="Z42" s="9">
        <v>71.553228621291495</v>
      </c>
      <c r="AA42" s="9">
        <v>87.591240875912405</v>
      </c>
      <c r="AB42" s="9">
        <v>78.565400843881903</v>
      </c>
      <c r="AC42" s="9">
        <v>73.395270270270302</v>
      </c>
      <c r="AD42" s="9">
        <v>84.973166368515194</v>
      </c>
      <c r="AE42" s="9">
        <v>91.879350348027799</v>
      </c>
      <c r="AF42" s="9">
        <v>87.565674255691803</v>
      </c>
      <c r="AG42" s="9">
        <v>89.178356713426894</v>
      </c>
      <c r="AH42" s="9">
        <v>89.096126255380199</v>
      </c>
      <c r="AI42" s="9">
        <v>82.1665438467207</v>
      </c>
      <c r="AJ42" s="9">
        <v>82.219827586206904</v>
      </c>
      <c r="AK42" s="9">
        <v>80.755395683453202</v>
      </c>
      <c r="AL42" s="9">
        <v>85.945945945945994</v>
      </c>
      <c r="AM42" s="9">
        <v>81.467661691542304</v>
      </c>
      <c r="AN42" s="9">
        <v>69.989047097480807</v>
      </c>
      <c r="AO42" s="9">
        <v>79.628443305573299</v>
      </c>
      <c r="AP42" s="9">
        <v>85.741811175337205</v>
      </c>
      <c r="AQ42" s="9">
        <v>87.0466321243523</v>
      </c>
      <c r="AR42" s="9">
        <v>75.200803212851397</v>
      </c>
      <c r="AS42" s="9">
        <v>85.615914307574599</v>
      </c>
      <c r="AT42" s="9">
        <v>85.004516711833801</v>
      </c>
      <c r="AU42" s="9">
        <v>85.935884177869696</v>
      </c>
      <c r="AV42" s="9">
        <v>89.678899082568805</v>
      </c>
      <c r="AW42" s="9">
        <v>92.841409691630005</v>
      </c>
      <c r="AX42" s="9">
        <v>64.067278287461804</v>
      </c>
      <c r="AY42" s="9">
        <v>89.425981873111795</v>
      </c>
      <c r="AZ42" s="9">
        <v>78.156565656565704</v>
      </c>
      <c r="BA42" s="9">
        <v>52.903225806451601</v>
      </c>
      <c r="BB42" s="9">
        <v>91.739130434782595</v>
      </c>
      <c r="BC42" s="9">
        <v>65.843621399176996</v>
      </c>
      <c r="BD42" s="9">
        <v>61.538461538461497</v>
      </c>
      <c r="BE42" s="9">
        <v>78.431372549019599</v>
      </c>
      <c r="BF42" s="9">
        <v>57.669902912621403</v>
      </c>
      <c r="BG42" s="9">
        <v>81.418918918918905</v>
      </c>
      <c r="BH42" s="9">
        <v>54.705882352941202</v>
      </c>
      <c r="BI42" s="9">
        <v>77.631578947368396</v>
      </c>
      <c r="BJ42" s="9">
        <v>36.204379562043798</v>
      </c>
      <c r="BK42" s="9">
        <v>90.570175438596493</v>
      </c>
      <c r="BL42" s="9">
        <v>83.711615487316394</v>
      </c>
      <c r="BM42" s="9">
        <v>53.4188034188034</v>
      </c>
      <c r="BN42" s="9">
        <v>74.476439790575895</v>
      </c>
      <c r="BO42" s="9">
        <v>32.854209445585198</v>
      </c>
      <c r="BP42" s="9">
        <v>39.949109414758297</v>
      </c>
      <c r="BQ42" s="9">
        <v>67.307692307692307</v>
      </c>
      <c r="BR42" s="9">
        <v>58.720930232558104</v>
      </c>
      <c r="BS42" s="9">
        <v>51.8595041322314</v>
      </c>
      <c r="BT42" s="9">
        <v>20.6572769953052</v>
      </c>
      <c r="BU42" s="9">
        <v>50.231481481481502</v>
      </c>
      <c r="BV42" s="9">
        <v>37.649880095923301</v>
      </c>
      <c r="BW42" s="9">
        <v>13.3333333333333</v>
      </c>
      <c r="BX42" s="9">
        <v>19.732441471571899</v>
      </c>
      <c r="BY42" s="9">
        <v>85.347985347985301</v>
      </c>
      <c r="BZ42" s="9">
        <v>22.164948453608201</v>
      </c>
      <c r="CA42" s="9">
        <v>77.931034482758605</v>
      </c>
      <c r="CB42" s="9">
        <v>41.116751269035497</v>
      </c>
      <c r="CC42" s="9">
        <v>82.142857142857096</v>
      </c>
      <c r="CD42" s="9">
        <v>84.076433121019093</v>
      </c>
      <c r="CE42" s="9">
        <v>66.6666666666667</v>
      </c>
      <c r="CF42" s="9">
        <v>81.845238095238102</v>
      </c>
      <c r="CG42" s="9">
        <v>72.107438016528903</v>
      </c>
      <c r="CH42" s="9">
        <v>16.066481994459799</v>
      </c>
      <c r="CI42" s="9">
        <v>66.6666666666667</v>
      </c>
      <c r="CJ42" s="9">
        <v>45</v>
      </c>
      <c r="CK42" s="9">
        <v>34.713375796178298</v>
      </c>
      <c r="CL42" s="9">
        <v>72.540983606557404</v>
      </c>
      <c r="CM42" s="9">
        <v>79.581151832460705</v>
      </c>
      <c r="CN42" s="9">
        <v>80.887372013651898</v>
      </c>
      <c r="CO42" s="9">
        <v>71.403812824956702</v>
      </c>
      <c r="CP42" s="9">
        <v>31.513647642679899</v>
      </c>
      <c r="CQ42" s="9">
        <v>34.519572953736699</v>
      </c>
      <c r="CR42" s="9">
        <v>62.307692307692299</v>
      </c>
      <c r="CS42" s="9">
        <v>89.705882352941202</v>
      </c>
      <c r="CT42" s="9">
        <v>7.2727272727272698</v>
      </c>
      <c r="CU42" s="9">
        <v>95.053003533568898</v>
      </c>
      <c r="CV42" s="9">
        <v>78.804347826086996</v>
      </c>
      <c r="CW42" s="9">
        <v>58.529411764705898</v>
      </c>
      <c r="CX42" s="9">
        <v>55.778894472361799</v>
      </c>
      <c r="CY42" s="9">
        <v>88.224637681159393</v>
      </c>
      <c r="CZ42" s="9">
        <v>72.943037974683506</v>
      </c>
      <c r="DA42" s="9">
        <v>71.089108910891099</v>
      </c>
      <c r="DB42" s="9">
        <v>75.187969924811995</v>
      </c>
      <c r="DC42" s="9">
        <v>81.142098273572401</v>
      </c>
      <c r="DD42" s="9">
        <v>87.7956480605487</v>
      </c>
      <c r="DE42" s="9">
        <v>88.790560471976406</v>
      </c>
      <c r="DF42" s="9">
        <v>72.468354430379705</v>
      </c>
      <c r="DG42" s="9">
        <v>80.408858603066406</v>
      </c>
      <c r="DH42" s="9">
        <v>90.6764168190128</v>
      </c>
      <c r="DI42" s="9">
        <v>71.3541666666667</v>
      </c>
      <c r="DJ42" s="9">
        <v>81.209781209781198</v>
      </c>
      <c r="DK42" s="9">
        <v>70.813397129186598</v>
      </c>
      <c r="DL42" s="9">
        <v>51.467089611419503</v>
      </c>
      <c r="DM42" s="9">
        <v>79.242636746143106</v>
      </c>
      <c r="DN42" s="9">
        <v>73.952095808383206</v>
      </c>
      <c r="DO42" s="9">
        <v>88.179669030732896</v>
      </c>
      <c r="DP42" s="9">
        <v>92.977528089887599</v>
      </c>
      <c r="DQ42" s="9">
        <v>84.239130434782595</v>
      </c>
      <c r="DR42" s="9">
        <v>88.3074407195421</v>
      </c>
      <c r="DS42" s="9">
        <v>77.014925373134304</v>
      </c>
      <c r="DT42" s="9">
        <v>65.469613259668506</v>
      </c>
      <c r="DU42" s="9">
        <v>87.882496940024495</v>
      </c>
      <c r="DV42" s="9">
        <v>94.53125</v>
      </c>
      <c r="DW42" s="9">
        <v>88.772845953002602</v>
      </c>
      <c r="DX42" s="9">
        <v>53.722334004024098</v>
      </c>
      <c r="DY42" s="9">
        <v>62.301587301587297</v>
      </c>
      <c r="DZ42" s="9">
        <v>91.229946524064204</v>
      </c>
      <c r="EA42" s="9">
        <v>92.580101180438405</v>
      </c>
      <c r="EB42" s="9">
        <v>75.675675675675706</v>
      </c>
      <c r="EC42" s="9">
        <v>74.247491638796006</v>
      </c>
      <c r="ED42" s="9">
        <v>91.130604288499001</v>
      </c>
    </row>
    <row r="43" spans="1:134" s="9" customFormat="1" ht="13.8" x14ac:dyDescent="0.25">
      <c r="A43" s="15"/>
      <c r="H43" s="14"/>
    </row>
    <row r="44" spans="1:134" s="9" customFormat="1" ht="13.8" x14ac:dyDescent="0.25">
      <c r="A44" s="15">
        <v>10</v>
      </c>
      <c r="B44" s="8" t="s">
        <v>420</v>
      </c>
      <c r="C44" s="14">
        <v>66868</v>
      </c>
      <c r="D44" s="14">
        <v>32732</v>
      </c>
      <c r="E44" s="14">
        <v>10715</v>
      </c>
      <c r="F44" s="14">
        <v>5179</v>
      </c>
      <c r="G44" s="14">
        <v>16412</v>
      </c>
      <c r="H44" s="14">
        <f>SUM(I44:L44)</f>
        <v>48253</v>
      </c>
      <c r="I44" s="14">
        <v>23563</v>
      </c>
      <c r="J44" s="14">
        <v>6075</v>
      </c>
      <c r="K44" s="14">
        <v>4150</v>
      </c>
      <c r="L44" s="14">
        <v>14465</v>
      </c>
      <c r="M44" s="14"/>
      <c r="N44" s="14">
        <v>486</v>
      </c>
      <c r="O44" s="14">
        <v>944</v>
      </c>
      <c r="P44" s="14">
        <v>1211</v>
      </c>
      <c r="Q44" s="14">
        <v>613</v>
      </c>
      <c r="R44" s="14">
        <v>436</v>
      </c>
      <c r="S44" s="14">
        <v>399</v>
      </c>
      <c r="T44" s="14">
        <v>862</v>
      </c>
      <c r="U44" s="14">
        <v>1064</v>
      </c>
      <c r="V44" s="14">
        <v>689</v>
      </c>
      <c r="W44" s="14">
        <v>534</v>
      </c>
      <c r="X44" s="14">
        <v>356</v>
      </c>
      <c r="Y44" s="14">
        <v>296</v>
      </c>
      <c r="Z44" s="14">
        <v>342</v>
      </c>
      <c r="AA44" s="14">
        <v>845</v>
      </c>
      <c r="AB44" s="14">
        <v>733</v>
      </c>
      <c r="AC44" s="14">
        <v>719</v>
      </c>
      <c r="AD44" s="14">
        <v>375</v>
      </c>
      <c r="AE44" s="14">
        <v>312</v>
      </c>
      <c r="AF44" s="14">
        <v>386</v>
      </c>
      <c r="AG44" s="14">
        <v>328</v>
      </c>
      <c r="AH44" s="14">
        <v>482</v>
      </c>
      <c r="AI44" s="14">
        <v>949</v>
      </c>
      <c r="AJ44" s="14">
        <v>1301</v>
      </c>
      <c r="AK44" s="14">
        <v>377</v>
      </c>
      <c r="AL44" s="14">
        <v>844</v>
      </c>
      <c r="AM44" s="14">
        <v>551</v>
      </c>
      <c r="AN44" s="14">
        <v>523</v>
      </c>
      <c r="AO44" s="14">
        <v>910</v>
      </c>
      <c r="AP44" s="14">
        <v>786</v>
      </c>
      <c r="AQ44" s="14">
        <v>817</v>
      </c>
      <c r="AR44" s="14">
        <v>580</v>
      </c>
      <c r="AS44" s="14">
        <v>873</v>
      </c>
      <c r="AT44" s="14">
        <v>711</v>
      </c>
      <c r="AU44" s="14">
        <v>693</v>
      </c>
      <c r="AV44" s="14">
        <v>613</v>
      </c>
      <c r="AW44" s="14">
        <v>622</v>
      </c>
      <c r="AX44" s="14">
        <v>354</v>
      </c>
      <c r="AY44" s="14">
        <v>254</v>
      </c>
      <c r="AZ44" s="14">
        <v>537</v>
      </c>
      <c r="BA44" s="14">
        <v>71</v>
      </c>
      <c r="BB44" s="14">
        <v>518</v>
      </c>
      <c r="BC44" s="14">
        <v>136</v>
      </c>
      <c r="BD44" s="14">
        <v>82</v>
      </c>
      <c r="BE44" s="14">
        <v>32</v>
      </c>
      <c r="BF44" s="14">
        <v>308</v>
      </c>
      <c r="BG44" s="14">
        <v>826</v>
      </c>
      <c r="BH44" s="14">
        <v>72</v>
      </c>
      <c r="BI44" s="14">
        <v>191</v>
      </c>
      <c r="BJ44" s="14">
        <v>182</v>
      </c>
      <c r="BK44" s="14">
        <v>357</v>
      </c>
      <c r="BL44" s="14">
        <v>491</v>
      </c>
      <c r="BM44" s="14">
        <v>61</v>
      </c>
      <c r="BN44" s="14">
        <v>424</v>
      </c>
      <c r="BO44" s="14">
        <v>124</v>
      </c>
      <c r="BP44" s="14">
        <v>118</v>
      </c>
      <c r="BQ44" s="14">
        <v>203</v>
      </c>
      <c r="BR44" s="14">
        <v>165</v>
      </c>
      <c r="BS44" s="14">
        <v>205</v>
      </c>
      <c r="BT44" s="14">
        <v>82</v>
      </c>
      <c r="BU44" s="14">
        <v>166</v>
      </c>
      <c r="BV44" s="14">
        <v>115</v>
      </c>
      <c r="BW44" s="14">
        <v>24</v>
      </c>
      <c r="BX44" s="14">
        <v>51</v>
      </c>
      <c r="BY44" s="14">
        <v>224</v>
      </c>
      <c r="BZ44" s="14">
        <v>138</v>
      </c>
      <c r="CA44" s="14">
        <v>111</v>
      </c>
      <c r="CB44" s="14">
        <v>30</v>
      </c>
      <c r="CC44" s="14">
        <v>292</v>
      </c>
      <c r="CD44" s="14">
        <v>92</v>
      </c>
      <c r="CE44" s="14">
        <v>219</v>
      </c>
      <c r="CF44" s="14">
        <v>271</v>
      </c>
      <c r="CG44" s="14">
        <v>303</v>
      </c>
      <c r="CH44" s="14">
        <v>86</v>
      </c>
      <c r="CI44" s="14">
        <v>17</v>
      </c>
      <c r="CJ44" s="14">
        <v>16</v>
      </c>
      <c r="CK44" s="14">
        <v>145</v>
      </c>
      <c r="CL44" s="14">
        <v>159</v>
      </c>
      <c r="CM44" s="14">
        <v>214</v>
      </c>
      <c r="CN44" s="14">
        <v>212</v>
      </c>
      <c r="CO44" s="14">
        <v>368</v>
      </c>
      <c r="CP44" s="14">
        <v>136</v>
      </c>
      <c r="CQ44" s="14">
        <v>167</v>
      </c>
      <c r="CR44" s="14">
        <v>289</v>
      </c>
      <c r="CS44" s="14">
        <v>110</v>
      </c>
      <c r="CT44" s="14">
        <v>86</v>
      </c>
      <c r="CU44" s="14">
        <v>29</v>
      </c>
      <c r="CV44" s="14">
        <v>116</v>
      </c>
      <c r="CW44" s="14">
        <v>191</v>
      </c>
      <c r="CX44" s="14">
        <v>51</v>
      </c>
      <c r="CY44" s="14">
        <v>403</v>
      </c>
      <c r="CZ44" s="14">
        <v>818</v>
      </c>
      <c r="DA44" s="14">
        <v>356</v>
      </c>
      <c r="DB44" s="14">
        <v>373</v>
      </c>
      <c r="DC44" s="14">
        <v>503</v>
      </c>
      <c r="DD44" s="14">
        <v>748</v>
      </c>
      <c r="DE44" s="14">
        <v>246</v>
      </c>
      <c r="DF44" s="14">
        <v>205</v>
      </c>
      <c r="DG44" s="14">
        <v>378</v>
      </c>
      <c r="DH44" s="14">
        <v>411</v>
      </c>
      <c r="DI44" s="14">
        <v>129</v>
      </c>
      <c r="DJ44" s="14">
        <v>592</v>
      </c>
      <c r="DK44" s="14">
        <v>254</v>
      </c>
      <c r="DL44" s="14">
        <v>612</v>
      </c>
      <c r="DM44" s="14">
        <v>495</v>
      </c>
      <c r="DN44" s="14">
        <v>230</v>
      </c>
      <c r="DO44" s="14">
        <v>883</v>
      </c>
      <c r="DP44" s="14">
        <v>248</v>
      </c>
      <c r="DQ44" s="14">
        <v>551</v>
      </c>
      <c r="DR44" s="14">
        <v>838</v>
      </c>
      <c r="DS44" s="14">
        <v>412</v>
      </c>
      <c r="DT44" s="14">
        <v>229</v>
      </c>
      <c r="DU44" s="14">
        <v>574</v>
      </c>
      <c r="DV44" s="14">
        <v>293</v>
      </c>
      <c r="DW44" s="14">
        <v>1083</v>
      </c>
      <c r="DX44" s="14">
        <v>241</v>
      </c>
      <c r="DY44" s="14">
        <v>151</v>
      </c>
      <c r="DZ44" s="14">
        <v>703</v>
      </c>
      <c r="EA44" s="14">
        <v>455</v>
      </c>
      <c r="EB44" s="14">
        <v>82</v>
      </c>
      <c r="EC44" s="14">
        <v>215</v>
      </c>
      <c r="ED44" s="14">
        <v>758</v>
      </c>
    </row>
    <row r="45" spans="1:134" s="9" customFormat="1" ht="13.8" x14ac:dyDescent="0.25">
      <c r="A45" s="15"/>
      <c r="B45" s="9" t="s">
        <v>416</v>
      </c>
      <c r="C45" s="9">
        <v>64.67</v>
      </c>
      <c r="D45" s="9">
        <v>66.900000000000006</v>
      </c>
      <c r="E45" s="9">
        <v>53.6</v>
      </c>
      <c r="F45" s="9">
        <v>48.9</v>
      </c>
      <c r="G45" s="9">
        <v>68.7</v>
      </c>
      <c r="H45" s="14"/>
      <c r="I45" s="9">
        <v>66.900000000000006</v>
      </c>
      <c r="J45" s="9">
        <v>51.9</v>
      </c>
      <c r="K45" s="9">
        <v>47.1</v>
      </c>
      <c r="L45" s="9">
        <v>68.2</v>
      </c>
      <c r="N45" s="9">
        <v>71.893491124260393</v>
      </c>
      <c r="O45" s="9">
        <v>65.921787709497195</v>
      </c>
      <c r="P45" s="9">
        <v>62.876427829698898</v>
      </c>
      <c r="Q45" s="9">
        <v>69.109357384441907</v>
      </c>
      <c r="R45" s="9">
        <v>70.664505672609394</v>
      </c>
      <c r="S45" s="9">
        <v>60</v>
      </c>
      <c r="T45" s="9">
        <v>71.063478977741099</v>
      </c>
      <c r="U45" s="9">
        <v>63.2956573468174</v>
      </c>
      <c r="V45" s="9">
        <v>69.246231155778901</v>
      </c>
      <c r="W45" s="9">
        <v>70.448548812664896</v>
      </c>
      <c r="X45" s="9">
        <v>69.667318982387499</v>
      </c>
      <c r="Y45" s="9">
        <v>70.813397129186598</v>
      </c>
      <c r="Z45" s="9">
        <v>59.6858638743455</v>
      </c>
      <c r="AA45" s="9">
        <v>68.532035685320395</v>
      </c>
      <c r="AB45" s="9">
        <v>61.8565400843882</v>
      </c>
      <c r="AC45" s="9">
        <v>60.726351351351298</v>
      </c>
      <c r="AD45" s="9">
        <v>67.084078711985697</v>
      </c>
      <c r="AE45" s="9">
        <v>72.389791183294705</v>
      </c>
      <c r="AF45" s="9">
        <v>67.600700525394004</v>
      </c>
      <c r="AG45" s="9">
        <v>65.731462925851702</v>
      </c>
      <c r="AH45" s="9">
        <v>69.153515064562399</v>
      </c>
      <c r="AI45" s="9">
        <v>69.933677229181995</v>
      </c>
      <c r="AJ45" s="9">
        <v>70.096982758620697</v>
      </c>
      <c r="AK45" s="9">
        <v>67.805755395683406</v>
      </c>
      <c r="AL45" s="9">
        <v>76.036036036035995</v>
      </c>
      <c r="AM45" s="9">
        <v>68.532338308457696</v>
      </c>
      <c r="AN45" s="9">
        <v>57.283680175246403</v>
      </c>
      <c r="AO45" s="9">
        <v>58.295964125560502</v>
      </c>
      <c r="AP45" s="9">
        <v>75.722543352601093</v>
      </c>
      <c r="AQ45" s="9">
        <v>70.552677029361007</v>
      </c>
      <c r="AR45" s="9">
        <v>58.232931726907601</v>
      </c>
      <c r="AS45" s="9">
        <v>66.794185156847703</v>
      </c>
      <c r="AT45" s="9">
        <v>64.227642276422799</v>
      </c>
      <c r="AU45" s="9">
        <v>71.664943123060993</v>
      </c>
      <c r="AV45" s="9">
        <v>70.298165137614703</v>
      </c>
      <c r="AW45" s="9">
        <v>68.502202643171799</v>
      </c>
      <c r="AX45" s="9">
        <v>54.128440366972498</v>
      </c>
      <c r="AY45" s="9">
        <v>76.7371601208459</v>
      </c>
      <c r="AZ45" s="9">
        <v>67.803030303030297</v>
      </c>
      <c r="BA45" s="9">
        <v>45.806451612903203</v>
      </c>
      <c r="BB45" s="9">
        <v>75.072463768115895</v>
      </c>
      <c r="BC45" s="9">
        <v>55.967078189300402</v>
      </c>
      <c r="BD45" s="9">
        <v>48.520710059171599</v>
      </c>
      <c r="BE45" s="9">
        <v>62.745098039215698</v>
      </c>
      <c r="BF45" s="9">
        <v>59.805825242718399</v>
      </c>
      <c r="BG45" s="9">
        <v>69.763513513513502</v>
      </c>
      <c r="BH45" s="9">
        <v>42.352941176470601</v>
      </c>
      <c r="BI45" s="9">
        <v>62.828947368420998</v>
      </c>
      <c r="BJ45" s="9">
        <v>26.569343065693399</v>
      </c>
      <c r="BK45" s="9">
        <v>78.289473684210506</v>
      </c>
      <c r="BL45" s="9">
        <v>65.554072096128195</v>
      </c>
      <c r="BM45" s="9">
        <v>26.0683760683761</v>
      </c>
      <c r="BN45" s="9">
        <v>55.497382198952899</v>
      </c>
      <c r="BO45" s="9">
        <v>25.462012320328501</v>
      </c>
      <c r="BP45" s="9">
        <v>30.025445292620901</v>
      </c>
      <c r="BQ45" s="9">
        <v>55.769230769230802</v>
      </c>
      <c r="BR45" s="9">
        <v>47.965116279069797</v>
      </c>
      <c r="BS45" s="9">
        <v>42.355371900826398</v>
      </c>
      <c r="BT45" s="9">
        <v>12.8325508607199</v>
      </c>
      <c r="BU45" s="9">
        <v>38.425925925925903</v>
      </c>
      <c r="BV45" s="9">
        <v>27.577937649880099</v>
      </c>
      <c r="BW45" s="9">
        <v>9.4117647058823497</v>
      </c>
      <c r="BX45" s="9">
        <v>17.056856187291</v>
      </c>
      <c r="BY45" s="9">
        <v>82.051282051282001</v>
      </c>
      <c r="BZ45" s="9">
        <v>71.134020618556704</v>
      </c>
      <c r="CA45" s="9">
        <v>76.551724137931004</v>
      </c>
      <c r="CB45" s="9">
        <v>15.228426395939101</v>
      </c>
      <c r="CC45" s="9">
        <v>69.523809523809504</v>
      </c>
      <c r="CD45" s="9">
        <v>29.299363057324801</v>
      </c>
      <c r="CE45" s="9">
        <v>61.344537815126102</v>
      </c>
      <c r="CF45" s="9">
        <v>80.654761904761898</v>
      </c>
      <c r="CG45" s="9">
        <v>62.603305785124</v>
      </c>
      <c r="CH45" s="9">
        <v>11.911357340720199</v>
      </c>
      <c r="CI45" s="9">
        <v>70.8333333333333</v>
      </c>
      <c r="CJ45" s="9">
        <v>26.6666666666667</v>
      </c>
      <c r="CK45" s="9">
        <v>46.178343949044603</v>
      </c>
      <c r="CL45" s="9">
        <v>65.163934426229503</v>
      </c>
      <c r="CM45" s="9">
        <v>56.020942408377003</v>
      </c>
      <c r="CN45" s="9">
        <v>72.354948805460793</v>
      </c>
      <c r="CO45" s="9">
        <v>63.778162911611801</v>
      </c>
      <c r="CP45" s="9">
        <v>33.746898263027298</v>
      </c>
      <c r="CQ45" s="9">
        <v>29.715302491103198</v>
      </c>
      <c r="CR45" s="9">
        <v>44.461538461538503</v>
      </c>
      <c r="CS45" s="9">
        <v>80.882352941176507</v>
      </c>
      <c r="CT45" s="9">
        <v>52.121212121212103</v>
      </c>
      <c r="CU45" s="9">
        <v>10.247349823321599</v>
      </c>
      <c r="CV45" s="9">
        <v>63.043478260869598</v>
      </c>
      <c r="CW45" s="9">
        <v>56.176470588235297</v>
      </c>
      <c r="CX45" s="9">
        <v>25.628140703517602</v>
      </c>
      <c r="CY45" s="9">
        <v>73.007246376811594</v>
      </c>
      <c r="CZ45" s="9">
        <v>64.7151898734177</v>
      </c>
      <c r="DA45" s="9">
        <v>70.495049504950501</v>
      </c>
      <c r="DB45" s="9">
        <v>70.112781954887197</v>
      </c>
      <c r="DC45" s="9">
        <v>66.799468791500701</v>
      </c>
      <c r="DD45" s="9">
        <v>70.766319772942296</v>
      </c>
      <c r="DE45" s="9">
        <v>72.566371681415902</v>
      </c>
      <c r="DF45" s="9">
        <v>64.873417721519004</v>
      </c>
      <c r="DG45" s="9">
        <v>64.395229982964196</v>
      </c>
      <c r="DH45" s="9">
        <v>75.137111517367501</v>
      </c>
      <c r="DI45" s="9">
        <v>67.1875</v>
      </c>
      <c r="DJ45" s="9">
        <v>76.190476190476204</v>
      </c>
      <c r="DK45" s="9">
        <v>60.7655502392344</v>
      </c>
      <c r="DL45" s="9">
        <v>48.532910388580497</v>
      </c>
      <c r="DM45" s="9">
        <v>69.424964936886397</v>
      </c>
      <c r="DN45" s="9">
        <v>68.862275449101801</v>
      </c>
      <c r="DO45" s="9">
        <v>69.582348305752603</v>
      </c>
      <c r="DP45" s="9">
        <v>69.662921348314597</v>
      </c>
      <c r="DQ45" s="9">
        <v>74.864130434782595</v>
      </c>
      <c r="DR45" s="9">
        <v>68.520032706459503</v>
      </c>
      <c r="DS45" s="9">
        <v>61.492537313432798</v>
      </c>
      <c r="DT45" s="9">
        <v>63.259668508287298</v>
      </c>
      <c r="DU45" s="9">
        <v>70.257037943696503</v>
      </c>
      <c r="DV45" s="9">
        <v>76.3020833333333</v>
      </c>
      <c r="DW45" s="9">
        <v>70.691906005221895</v>
      </c>
      <c r="DX45" s="9">
        <v>48.490945674044298</v>
      </c>
      <c r="DY45" s="9">
        <v>59.920634920634903</v>
      </c>
      <c r="DZ45" s="9">
        <v>75.187165775401098</v>
      </c>
      <c r="EA45" s="9">
        <v>76.728499156829699</v>
      </c>
      <c r="EB45" s="9">
        <v>73.873873873873904</v>
      </c>
      <c r="EC45" s="9">
        <v>71.906354515050197</v>
      </c>
      <c r="ED45" s="9">
        <v>73.8791423001949</v>
      </c>
    </row>
    <row r="46" spans="1:134" s="9" customFormat="1" ht="13.8" x14ac:dyDescent="0.25">
      <c r="A46" s="15"/>
      <c r="H46" s="14"/>
    </row>
    <row r="47" spans="1:134" s="9" customFormat="1" ht="13.8" x14ac:dyDescent="0.25">
      <c r="A47" s="15">
        <v>11</v>
      </c>
      <c r="B47" s="8" t="s">
        <v>421</v>
      </c>
      <c r="C47" s="14">
        <v>6545</v>
      </c>
      <c r="D47" s="14">
        <v>2828</v>
      </c>
      <c r="E47" s="14">
        <v>1613</v>
      </c>
      <c r="F47" s="14">
        <v>706</v>
      </c>
      <c r="G47" s="14">
        <v>1395</v>
      </c>
      <c r="H47" s="14">
        <f>SUM(I47:L47)</f>
        <v>4875</v>
      </c>
      <c r="I47" s="14">
        <v>2159</v>
      </c>
      <c r="J47" s="14">
        <v>903</v>
      </c>
      <c r="K47" s="14">
        <v>579</v>
      </c>
      <c r="L47" s="14">
        <v>1234</v>
      </c>
      <c r="M47" s="14"/>
      <c r="N47" s="14">
        <v>14</v>
      </c>
      <c r="O47" s="14">
        <v>65</v>
      </c>
      <c r="P47" s="14">
        <v>199</v>
      </c>
      <c r="Q47" s="14">
        <v>37</v>
      </c>
      <c r="R47" s="14">
        <v>32</v>
      </c>
      <c r="S47" s="14">
        <v>41</v>
      </c>
      <c r="T47" s="14">
        <v>196</v>
      </c>
      <c r="U47" s="14">
        <v>71</v>
      </c>
      <c r="V47" s="14">
        <v>41</v>
      </c>
      <c r="W47" s="14">
        <v>9</v>
      </c>
      <c r="X47" s="14">
        <v>15</v>
      </c>
      <c r="Y47" s="14">
        <v>16</v>
      </c>
      <c r="Z47" s="14">
        <v>49</v>
      </c>
      <c r="AA47" s="14">
        <v>84</v>
      </c>
      <c r="AB47" s="14">
        <v>46</v>
      </c>
      <c r="AC47" s="14">
        <v>173</v>
      </c>
      <c r="AD47" s="14">
        <v>24</v>
      </c>
      <c r="AE47" s="14">
        <v>81</v>
      </c>
      <c r="AF47" s="14">
        <v>26</v>
      </c>
      <c r="AG47" s="14">
        <v>14</v>
      </c>
      <c r="AH47" s="14">
        <v>41</v>
      </c>
      <c r="AI47" s="14">
        <v>126</v>
      </c>
      <c r="AJ47" s="14">
        <v>66</v>
      </c>
      <c r="AK47" s="14">
        <v>9</v>
      </c>
      <c r="AL47" s="14">
        <v>20</v>
      </c>
      <c r="AM47" s="14">
        <v>67</v>
      </c>
      <c r="AN47" s="14">
        <v>86</v>
      </c>
      <c r="AO47" s="14">
        <v>38</v>
      </c>
      <c r="AP47" s="14">
        <v>175</v>
      </c>
      <c r="AQ47" s="14">
        <v>38</v>
      </c>
      <c r="AR47" s="14">
        <v>107</v>
      </c>
      <c r="AS47" s="14">
        <v>45</v>
      </c>
      <c r="AT47" s="14">
        <v>40</v>
      </c>
      <c r="AU47" s="14">
        <v>8</v>
      </c>
      <c r="AV47" s="14">
        <v>29</v>
      </c>
      <c r="AW47" s="14">
        <v>30</v>
      </c>
      <c r="AX47" s="14">
        <v>37</v>
      </c>
      <c r="AY47" s="14">
        <v>1</v>
      </c>
      <c r="AZ47" s="14">
        <v>75</v>
      </c>
      <c r="BA47" s="14">
        <v>16</v>
      </c>
      <c r="BB47" s="14">
        <v>41</v>
      </c>
      <c r="BC47" s="14">
        <v>18</v>
      </c>
      <c r="BD47" s="14">
        <v>20</v>
      </c>
      <c r="BE47" s="14">
        <v>21</v>
      </c>
      <c r="BF47" s="14">
        <v>81</v>
      </c>
      <c r="BG47" s="14">
        <v>170</v>
      </c>
      <c r="BH47" s="14">
        <v>33</v>
      </c>
      <c r="BI47" s="14">
        <v>20</v>
      </c>
      <c r="BJ47" s="14">
        <v>7</v>
      </c>
      <c r="BK47" s="14">
        <v>21</v>
      </c>
      <c r="BL47" s="14">
        <v>18</v>
      </c>
      <c r="BM47" s="14">
        <v>43</v>
      </c>
      <c r="BN47" s="14">
        <v>24</v>
      </c>
      <c r="BO47" s="14">
        <v>27</v>
      </c>
      <c r="BP47" s="14">
        <v>28</v>
      </c>
      <c r="BQ47" s="14">
        <v>32</v>
      </c>
      <c r="BR47" s="14">
        <v>34</v>
      </c>
      <c r="BS47" s="14">
        <v>55</v>
      </c>
      <c r="BT47" s="14">
        <v>21</v>
      </c>
      <c r="BU47" s="14">
        <v>49</v>
      </c>
      <c r="BV47" s="14">
        <v>11</v>
      </c>
      <c r="BW47" s="14">
        <v>5</v>
      </c>
      <c r="BX47" s="14">
        <v>17</v>
      </c>
      <c r="BY47" s="14">
        <v>2</v>
      </c>
      <c r="BZ47" s="14">
        <v>29</v>
      </c>
      <c r="CA47" s="14">
        <v>16</v>
      </c>
      <c r="CB47" s="14">
        <v>4</v>
      </c>
      <c r="CC47" s="14">
        <v>11</v>
      </c>
      <c r="CD47" s="14">
        <v>24</v>
      </c>
      <c r="CE47" s="14">
        <v>23</v>
      </c>
      <c r="CF47" s="14">
        <v>58</v>
      </c>
      <c r="CG47" s="14">
        <v>61</v>
      </c>
      <c r="CH47" s="14">
        <v>20</v>
      </c>
      <c r="CI47" s="14">
        <v>1</v>
      </c>
      <c r="CJ47" s="14">
        <v>6</v>
      </c>
      <c r="CK47" s="14">
        <v>25</v>
      </c>
      <c r="CL47" s="14">
        <v>22</v>
      </c>
      <c r="CM47" s="14">
        <v>44</v>
      </c>
      <c r="CN47" s="14">
        <v>36</v>
      </c>
      <c r="CO47" s="14">
        <v>19</v>
      </c>
      <c r="CP47" s="14">
        <v>9</v>
      </c>
      <c r="CQ47" s="14">
        <v>15</v>
      </c>
      <c r="CR47" s="14">
        <v>36</v>
      </c>
      <c r="CS47" s="14">
        <v>10</v>
      </c>
      <c r="CT47" s="14">
        <v>16</v>
      </c>
      <c r="CU47" s="14">
        <v>3</v>
      </c>
      <c r="CV47" s="14">
        <v>2</v>
      </c>
      <c r="CW47" s="14">
        <v>62</v>
      </c>
      <c r="CX47" s="14">
        <v>3</v>
      </c>
      <c r="CY47" s="14">
        <v>13</v>
      </c>
      <c r="CZ47" s="14">
        <v>69</v>
      </c>
      <c r="DA47" s="14">
        <v>81</v>
      </c>
      <c r="DB47" s="14">
        <v>56</v>
      </c>
      <c r="DC47" s="14">
        <v>30</v>
      </c>
      <c r="DD47" s="14">
        <v>56</v>
      </c>
      <c r="DE47" s="14">
        <v>21</v>
      </c>
      <c r="DF47" s="14">
        <v>20</v>
      </c>
      <c r="DG47" s="14">
        <v>37</v>
      </c>
      <c r="DH47" s="14">
        <v>16</v>
      </c>
      <c r="DI47" s="14">
        <v>5</v>
      </c>
      <c r="DJ47" s="14">
        <v>79</v>
      </c>
      <c r="DK47" s="14">
        <v>7</v>
      </c>
      <c r="DL47" s="14">
        <v>60</v>
      </c>
      <c r="DM47" s="14">
        <v>49</v>
      </c>
      <c r="DN47" s="14">
        <v>18</v>
      </c>
      <c r="DO47" s="14">
        <v>58</v>
      </c>
      <c r="DP47" s="14">
        <v>36</v>
      </c>
      <c r="DQ47" s="14">
        <v>35</v>
      </c>
      <c r="DR47" s="14">
        <v>60</v>
      </c>
      <c r="DS47" s="14">
        <v>17</v>
      </c>
      <c r="DT47" s="14">
        <v>15</v>
      </c>
      <c r="DU47" s="14">
        <v>48</v>
      </c>
      <c r="DV47" s="14">
        <v>25</v>
      </c>
      <c r="DW47" s="14">
        <v>108</v>
      </c>
      <c r="DX47" s="14">
        <v>22</v>
      </c>
      <c r="DY47" s="14">
        <v>47</v>
      </c>
      <c r="DZ47" s="14">
        <v>34</v>
      </c>
      <c r="EA47" s="14">
        <v>7</v>
      </c>
      <c r="EB47" s="14">
        <v>13</v>
      </c>
      <c r="EC47" s="14">
        <v>5</v>
      </c>
      <c r="ED47" s="14">
        <v>87</v>
      </c>
    </row>
    <row r="48" spans="1:134" s="9" customFormat="1" ht="13.8" x14ac:dyDescent="0.25">
      <c r="A48" s="15"/>
      <c r="B48" s="9" t="s">
        <v>416</v>
      </c>
      <c r="C48" s="9">
        <v>6.33</v>
      </c>
      <c r="D48" s="9">
        <v>5.78</v>
      </c>
      <c r="E48" s="9">
        <v>8.07</v>
      </c>
      <c r="F48" s="9">
        <v>6.67</v>
      </c>
      <c r="G48" s="9">
        <v>5.84</v>
      </c>
      <c r="H48" s="14"/>
      <c r="I48" s="9">
        <v>6.13</v>
      </c>
      <c r="J48" s="9">
        <v>7.71</v>
      </c>
      <c r="K48" s="9">
        <v>6.57</v>
      </c>
      <c r="L48" s="9">
        <v>5.82</v>
      </c>
      <c r="N48" s="9">
        <v>2.0710059171597601</v>
      </c>
      <c r="O48" s="9">
        <v>4.5391061452513997</v>
      </c>
      <c r="P48" s="9">
        <v>10.3322949117342</v>
      </c>
      <c r="Q48" s="9">
        <v>4.1713641488162301</v>
      </c>
      <c r="R48" s="9">
        <v>5.1863857374392204</v>
      </c>
      <c r="S48" s="9">
        <v>6.1654135338345899</v>
      </c>
      <c r="T48" s="9">
        <v>16.158285243198701</v>
      </c>
      <c r="U48" s="9">
        <v>4.2236763831052899</v>
      </c>
      <c r="V48" s="9">
        <v>4.1206030150753801</v>
      </c>
      <c r="W48" s="9">
        <v>1.1873350923482799</v>
      </c>
      <c r="X48" s="9">
        <v>2.93542074363992</v>
      </c>
      <c r="Y48" s="9">
        <v>3.8277511961722501</v>
      </c>
      <c r="Z48" s="9">
        <v>8.5514834205933692</v>
      </c>
      <c r="AA48" s="9">
        <v>6.8126520681265204</v>
      </c>
      <c r="AB48" s="9">
        <v>3.8818565400843901</v>
      </c>
      <c r="AC48" s="9">
        <v>14.6114864864865</v>
      </c>
      <c r="AD48" s="9">
        <v>4.2933810375670802</v>
      </c>
      <c r="AE48" s="9">
        <v>18.7935034802784</v>
      </c>
      <c r="AF48" s="9">
        <v>4.5534150612959703</v>
      </c>
      <c r="AG48" s="9">
        <v>2.8056112224448899</v>
      </c>
      <c r="AH48" s="9">
        <v>5.8823529411764701</v>
      </c>
      <c r="AI48" s="9">
        <v>9.2851879145173193</v>
      </c>
      <c r="AJ48" s="9">
        <v>3.5560344827586201</v>
      </c>
      <c r="AK48" s="9">
        <v>1.6187050359712201</v>
      </c>
      <c r="AL48" s="9">
        <v>1.8018018018018001</v>
      </c>
      <c r="AM48" s="9">
        <v>8.3333333333333304</v>
      </c>
      <c r="AN48" s="9">
        <v>9.4194961664841195</v>
      </c>
      <c r="AO48" s="9">
        <v>2.4343369634849501</v>
      </c>
      <c r="AP48" s="9">
        <v>16.859344894027</v>
      </c>
      <c r="AQ48" s="9">
        <v>3.28151986183074</v>
      </c>
      <c r="AR48" s="9">
        <v>10.742971887550199</v>
      </c>
      <c r="AS48" s="9">
        <v>3.4429992348890601</v>
      </c>
      <c r="AT48" s="9">
        <v>3.6133694670279999</v>
      </c>
      <c r="AU48" s="9">
        <v>0.82730093071354704</v>
      </c>
      <c r="AV48" s="9">
        <v>3.3256880733944998</v>
      </c>
      <c r="AW48" s="9">
        <v>3.3039647577092501</v>
      </c>
      <c r="AX48" s="9">
        <v>5.65749235474006</v>
      </c>
      <c r="AY48" s="9">
        <v>0.30211480362537801</v>
      </c>
      <c r="AZ48" s="9">
        <v>9.4696969696969706</v>
      </c>
      <c r="BA48" s="9">
        <v>10.322580645161301</v>
      </c>
      <c r="BB48" s="9">
        <v>5.9420289855072497</v>
      </c>
      <c r="BC48" s="9">
        <v>7.4074074074074101</v>
      </c>
      <c r="BD48" s="9">
        <v>11.834319526627199</v>
      </c>
      <c r="BE48" s="9">
        <v>41.176470588235297</v>
      </c>
      <c r="BF48" s="9">
        <v>15.7281553398058</v>
      </c>
      <c r="BG48" s="9">
        <v>14.3581081081081</v>
      </c>
      <c r="BH48" s="9">
        <v>19.411764705882401</v>
      </c>
      <c r="BI48" s="9">
        <v>6.5789473684210504</v>
      </c>
      <c r="BJ48" s="9">
        <v>1.02189781021898</v>
      </c>
      <c r="BK48" s="9">
        <v>4.6052631578947398</v>
      </c>
      <c r="BL48" s="9">
        <v>2.4032042723631499</v>
      </c>
      <c r="BM48" s="9">
        <v>18.3760683760684</v>
      </c>
      <c r="BN48" s="9">
        <v>3.1413612565445002</v>
      </c>
      <c r="BO48" s="9">
        <v>5.5441478439425103</v>
      </c>
      <c r="BP48" s="9">
        <v>7.1246819338422398</v>
      </c>
      <c r="BQ48" s="9">
        <v>8.7912087912087902</v>
      </c>
      <c r="BR48" s="9">
        <v>9.8837209302325597</v>
      </c>
      <c r="BS48" s="9">
        <v>11.363636363636401</v>
      </c>
      <c r="BT48" s="9">
        <v>3.2863849765258202</v>
      </c>
      <c r="BU48" s="9">
        <v>11.342592592592601</v>
      </c>
      <c r="BV48" s="9">
        <v>2.6378896882494001</v>
      </c>
      <c r="BW48" s="9">
        <v>1.9607843137254899</v>
      </c>
      <c r="BX48" s="9">
        <v>5.6856187290969897</v>
      </c>
      <c r="BY48" s="9">
        <v>0.732600732600733</v>
      </c>
      <c r="BZ48" s="9">
        <v>14.9484536082474</v>
      </c>
      <c r="CA48" s="9">
        <v>11.034482758620699</v>
      </c>
      <c r="CB48" s="9">
        <v>2.0304568527918798</v>
      </c>
      <c r="CC48" s="9">
        <v>2.61904761904762</v>
      </c>
      <c r="CD48" s="9">
        <v>7.6433121019108299</v>
      </c>
      <c r="CE48" s="9">
        <v>6.4425770308123198</v>
      </c>
      <c r="CF48" s="9">
        <v>17.261904761904798</v>
      </c>
      <c r="CG48" s="9">
        <v>12.603305785124</v>
      </c>
      <c r="CH48" s="9">
        <v>2.7700831024930701</v>
      </c>
      <c r="CI48" s="9">
        <v>4.1666666666666696</v>
      </c>
      <c r="CJ48" s="9">
        <v>10</v>
      </c>
      <c r="CK48" s="9">
        <v>7.9617834394904499</v>
      </c>
      <c r="CL48" s="9">
        <v>9.0163934426229506</v>
      </c>
      <c r="CM48" s="9">
        <v>11.5183246073298</v>
      </c>
      <c r="CN48" s="9">
        <v>12.2866894197952</v>
      </c>
      <c r="CO48" s="9">
        <v>3.2928942807625599</v>
      </c>
      <c r="CP48" s="9">
        <v>2.2332506203473899</v>
      </c>
      <c r="CQ48" s="9">
        <v>2.6690391459074698</v>
      </c>
      <c r="CR48" s="9">
        <v>5.5384615384615401</v>
      </c>
      <c r="CS48" s="9">
        <v>7.3529411764705896</v>
      </c>
      <c r="CT48" s="9">
        <v>9.6969696969697008</v>
      </c>
      <c r="CU48" s="9">
        <v>1.0600706713780901</v>
      </c>
      <c r="CV48" s="9">
        <v>1.0869565217391299</v>
      </c>
      <c r="CW48" s="9">
        <v>18.235294117647101</v>
      </c>
      <c r="CX48" s="9">
        <v>1.50753768844221</v>
      </c>
      <c r="CY48" s="9">
        <v>2.3550724637681202</v>
      </c>
      <c r="CZ48" s="9">
        <v>5.4588607594936702</v>
      </c>
      <c r="DA48" s="9">
        <v>16.039603960396001</v>
      </c>
      <c r="DB48" s="9">
        <v>10.526315789473699</v>
      </c>
      <c r="DC48" s="9">
        <v>3.9840637450199199</v>
      </c>
      <c r="DD48" s="9">
        <v>5.2980132450331103</v>
      </c>
      <c r="DE48" s="9">
        <v>6.19469026548673</v>
      </c>
      <c r="DF48" s="9">
        <v>6.3291139240506302</v>
      </c>
      <c r="DG48" s="9">
        <v>6.3032367972742804</v>
      </c>
      <c r="DH48" s="9">
        <v>2.9250457038391202</v>
      </c>
      <c r="DI48" s="9">
        <v>2.6041666666666701</v>
      </c>
      <c r="DJ48" s="9">
        <v>10.1673101673102</v>
      </c>
      <c r="DK48" s="9">
        <v>1.67464114832536</v>
      </c>
      <c r="DL48" s="9">
        <v>4.7581284694686801</v>
      </c>
      <c r="DM48" s="9">
        <v>6.8723702664796598</v>
      </c>
      <c r="DN48" s="9">
        <v>5.3892215568862296</v>
      </c>
      <c r="DO48" s="9">
        <v>4.5705279747832899</v>
      </c>
      <c r="DP48" s="9">
        <v>10.1123595505618</v>
      </c>
      <c r="DQ48" s="9">
        <v>4.7554347826086998</v>
      </c>
      <c r="DR48" s="9">
        <v>4.9059689288634498</v>
      </c>
      <c r="DS48" s="9">
        <v>2.5373134328358198</v>
      </c>
      <c r="DT48" s="9">
        <v>4.1436464088397802</v>
      </c>
      <c r="DU48" s="9">
        <v>5.8751529987760103</v>
      </c>
      <c r="DV48" s="9">
        <v>6.5104166666666696</v>
      </c>
      <c r="DW48" s="9">
        <v>7.0496083550913804</v>
      </c>
      <c r="DX48" s="9">
        <v>4.4265593561368197</v>
      </c>
      <c r="DY48" s="9">
        <v>18.650793650793702</v>
      </c>
      <c r="DZ48" s="9">
        <v>3.6363636363636398</v>
      </c>
      <c r="EA48" s="9">
        <v>1.18043844856661</v>
      </c>
      <c r="EB48" s="9">
        <v>11.7117117117117</v>
      </c>
      <c r="EC48" s="9">
        <v>1.6722408026755899</v>
      </c>
      <c r="ED48" s="9">
        <v>8.4795321637426895</v>
      </c>
    </row>
    <row r="49" spans="1:134" s="9" customFormat="1" ht="13.8" x14ac:dyDescent="0.25">
      <c r="A49" s="15"/>
      <c r="H49" s="14"/>
    </row>
    <row r="50" spans="1:134" s="9" customFormat="1" ht="13.8" x14ac:dyDescent="0.25">
      <c r="A50" s="15">
        <v>12</v>
      </c>
      <c r="B50" s="8" t="s">
        <v>422</v>
      </c>
      <c r="C50" s="14">
        <v>5883</v>
      </c>
      <c r="D50" s="14">
        <v>2539</v>
      </c>
      <c r="E50" s="14">
        <v>1479</v>
      </c>
      <c r="F50" s="14">
        <v>609</v>
      </c>
      <c r="G50" s="14">
        <v>1254</v>
      </c>
      <c r="H50" s="14">
        <f>SUM(I50:L50)</f>
        <v>4359</v>
      </c>
      <c r="I50" s="14">
        <v>1951</v>
      </c>
      <c r="J50" s="14">
        <v>814</v>
      </c>
      <c r="K50" s="14">
        <v>489</v>
      </c>
      <c r="L50" s="14">
        <v>1105</v>
      </c>
      <c r="M50" s="14"/>
      <c r="N50" s="14">
        <v>10</v>
      </c>
      <c r="O50" s="14">
        <v>61</v>
      </c>
      <c r="P50" s="14">
        <v>197</v>
      </c>
      <c r="Q50" s="14">
        <v>35</v>
      </c>
      <c r="R50" s="14">
        <v>28</v>
      </c>
      <c r="S50" s="14">
        <v>37</v>
      </c>
      <c r="T50" s="14">
        <v>186</v>
      </c>
      <c r="U50" s="14">
        <v>67</v>
      </c>
      <c r="V50" s="14">
        <v>32</v>
      </c>
      <c r="W50" s="14">
        <v>8</v>
      </c>
      <c r="X50" s="14">
        <v>13</v>
      </c>
      <c r="Y50" s="14">
        <v>15</v>
      </c>
      <c r="Z50" s="14">
        <v>45</v>
      </c>
      <c r="AA50" s="14">
        <v>79</v>
      </c>
      <c r="AB50" s="14">
        <v>41</v>
      </c>
      <c r="AC50" s="14">
        <v>158</v>
      </c>
      <c r="AD50" s="14">
        <v>22</v>
      </c>
      <c r="AE50" s="14">
        <v>67</v>
      </c>
      <c r="AF50" s="14">
        <v>24</v>
      </c>
      <c r="AG50" s="14">
        <v>12</v>
      </c>
      <c r="AH50" s="14">
        <v>39</v>
      </c>
      <c r="AI50" s="14">
        <v>92</v>
      </c>
      <c r="AJ50" s="14">
        <v>52</v>
      </c>
      <c r="AK50" s="14">
        <v>7</v>
      </c>
      <c r="AL50" s="14">
        <v>13</v>
      </c>
      <c r="AM50" s="14">
        <v>63</v>
      </c>
      <c r="AN50" s="14">
        <v>79</v>
      </c>
      <c r="AO50" s="14">
        <v>36</v>
      </c>
      <c r="AP50" s="14">
        <v>158</v>
      </c>
      <c r="AQ50" s="14">
        <v>33</v>
      </c>
      <c r="AR50" s="14">
        <v>100</v>
      </c>
      <c r="AS50" s="14">
        <v>43</v>
      </c>
      <c r="AT50" s="14">
        <v>37</v>
      </c>
      <c r="AU50" s="14">
        <v>8</v>
      </c>
      <c r="AV50" s="14">
        <v>29</v>
      </c>
      <c r="AW50" s="14">
        <v>24</v>
      </c>
      <c r="AX50" s="14">
        <v>32</v>
      </c>
      <c r="AY50" s="14">
        <v>0</v>
      </c>
      <c r="AZ50" s="14">
        <v>68</v>
      </c>
      <c r="BA50" s="14">
        <v>15</v>
      </c>
      <c r="BB50" s="14">
        <v>32</v>
      </c>
      <c r="BC50" s="14">
        <v>17</v>
      </c>
      <c r="BD50" s="14">
        <v>20</v>
      </c>
      <c r="BE50" s="14">
        <v>18</v>
      </c>
      <c r="BF50" s="14">
        <v>79</v>
      </c>
      <c r="BG50" s="14">
        <v>159</v>
      </c>
      <c r="BH50" s="14">
        <v>33</v>
      </c>
      <c r="BI50" s="14">
        <v>17</v>
      </c>
      <c r="BJ50" s="14">
        <v>7</v>
      </c>
      <c r="BK50" s="14">
        <v>21</v>
      </c>
      <c r="BL50" s="14">
        <v>17</v>
      </c>
      <c r="BM50" s="14">
        <v>42</v>
      </c>
      <c r="BN50" s="14">
        <v>21</v>
      </c>
      <c r="BO50" s="14">
        <v>22</v>
      </c>
      <c r="BP50" s="14">
        <v>12</v>
      </c>
      <c r="BQ50" s="14">
        <v>31</v>
      </c>
      <c r="BR50" s="14">
        <v>31</v>
      </c>
      <c r="BS50" s="14">
        <v>51</v>
      </c>
      <c r="BT50" s="14">
        <v>21</v>
      </c>
      <c r="BU50" s="14">
        <v>36</v>
      </c>
      <c r="BV50" s="14">
        <v>11</v>
      </c>
      <c r="BW50" s="14">
        <v>3</v>
      </c>
      <c r="BX50" s="14">
        <v>15</v>
      </c>
      <c r="BY50" s="14">
        <v>1</v>
      </c>
      <c r="BZ50" s="14">
        <v>26</v>
      </c>
      <c r="CA50" s="14">
        <v>16</v>
      </c>
      <c r="CB50" s="14">
        <v>1</v>
      </c>
      <c r="CC50" s="14">
        <v>11</v>
      </c>
      <c r="CD50" s="14">
        <v>22</v>
      </c>
      <c r="CE50" s="14">
        <v>21</v>
      </c>
      <c r="CF50" s="14">
        <v>56</v>
      </c>
      <c r="CG50" s="14">
        <v>50</v>
      </c>
      <c r="CH50" s="14">
        <v>12</v>
      </c>
      <c r="CI50" s="14">
        <v>1</v>
      </c>
      <c r="CJ50" s="14">
        <v>5</v>
      </c>
      <c r="CK50" s="14">
        <v>20</v>
      </c>
      <c r="CL50" s="14">
        <v>16</v>
      </c>
      <c r="CM50" s="14">
        <v>32</v>
      </c>
      <c r="CN50" s="14">
        <v>31</v>
      </c>
      <c r="CO50" s="14">
        <v>15</v>
      </c>
      <c r="CP50" s="14">
        <v>5</v>
      </c>
      <c r="CQ50" s="14">
        <v>13</v>
      </c>
      <c r="CR50" s="14">
        <v>26</v>
      </c>
      <c r="CS50" s="14">
        <v>9</v>
      </c>
      <c r="CT50" s="14">
        <v>16</v>
      </c>
      <c r="CU50" s="14">
        <v>3</v>
      </c>
      <c r="CV50" s="14">
        <v>2</v>
      </c>
      <c r="CW50" s="14">
        <v>58</v>
      </c>
      <c r="CX50" s="14">
        <v>3</v>
      </c>
      <c r="CY50" s="14">
        <v>8</v>
      </c>
      <c r="CZ50" s="14">
        <v>60</v>
      </c>
      <c r="DA50" s="14">
        <v>64</v>
      </c>
      <c r="DB50" s="14">
        <v>47</v>
      </c>
      <c r="DC50" s="14">
        <v>25</v>
      </c>
      <c r="DD50" s="14">
        <v>53</v>
      </c>
      <c r="DE50" s="14">
        <v>15</v>
      </c>
      <c r="DF50" s="14">
        <v>19</v>
      </c>
      <c r="DG50" s="14">
        <v>37</v>
      </c>
      <c r="DH50" s="14">
        <v>15</v>
      </c>
      <c r="DI50" s="14">
        <v>3</v>
      </c>
      <c r="DJ50" s="14">
        <v>77</v>
      </c>
      <c r="DK50" s="14">
        <v>5</v>
      </c>
      <c r="DL50" s="14">
        <v>46</v>
      </c>
      <c r="DM50" s="14">
        <v>49</v>
      </c>
      <c r="DN50" s="14">
        <v>16</v>
      </c>
      <c r="DO50" s="14">
        <v>45</v>
      </c>
      <c r="DP50" s="14">
        <v>29</v>
      </c>
      <c r="DQ50" s="14">
        <v>32</v>
      </c>
      <c r="DR50" s="14">
        <v>60</v>
      </c>
      <c r="DS50" s="14">
        <v>16</v>
      </c>
      <c r="DT50" s="14">
        <v>13</v>
      </c>
      <c r="DU50" s="14">
        <v>46</v>
      </c>
      <c r="DV50" s="14">
        <v>24</v>
      </c>
      <c r="DW50" s="14">
        <v>101</v>
      </c>
      <c r="DX50" s="14">
        <v>19</v>
      </c>
      <c r="DY50" s="14">
        <v>46</v>
      </c>
      <c r="DZ50" s="14">
        <v>33</v>
      </c>
      <c r="EA50" s="14">
        <v>4</v>
      </c>
      <c r="EB50" s="14">
        <v>12</v>
      </c>
      <c r="EC50" s="14">
        <v>4</v>
      </c>
      <c r="ED50" s="14">
        <v>81</v>
      </c>
    </row>
    <row r="51" spans="1:134" s="9" customFormat="1" ht="13.8" x14ac:dyDescent="0.25">
      <c r="A51" s="15"/>
      <c r="B51" s="9" t="s">
        <v>141</v>
      </c>
      <c r="C51" s="9">
        <v>5.69</v>
      </c>
      <c r="D51" s="9">
        <v>5.19</v>
      </c>
      <c r="E51" s="9">
        <v>7.4</v>
      </c>
      <c r="F51" s="9">
        <v>5.75</v>
      </c>
      <c r="G51" s="9">
        <v>5.25</v>
      </c>
      <c r="H51" s="14"/>
      <c r="I51" s="9">
        <v>5.54</v>
      </c>
      <c r="J51" s="9">
        <v>6.95</v>
      </c>
      <c r="K51" s="9">
        <v>5.55</v>
      </c>
      <c r="L51" s="9">
        <v>5.21</v>
      </c>
      <c r="N51" s="9">
        <v>1.4792899408283999</v>
      </c>
      <c r="O51" s="9">
        <v>4.2597765363128497</v>
      </c>
      <c r="P51" s="9">
        <v>10.228452751817199</v>
      </c>
      <c r="Q51" s="9">
        <v>3.9458850056369799</v>
      </c>
      <c r="R51" s="9">
        <v>4.5380875202593201</v>
      </c>
      <c r="S51" s="9">
        <v>5.5639097744360901</v>
      </c>
      <c r="T51" s="9">
        <v>15.3338829348722</v>
      </c>
      <c r="U51" s="9">
        <v>3.9857227840571099</v>
      </c>
      <c r="V51" s="9">
        <v>3.21608040201005</v>
      </c>
      <c r="W51" s="9">
        <v>1.05540897097625</v>
      </c>
      <c r="X51" s="9">
        <v>2.5440313111545998</v>
      </c>
      <c r="Y51" s="9">
        <v>3.58851674641148</v>
      </c>
      <c r="Z51" s="9">
        <v>7.8534031413612597</v>
      </c>
      <c r="AA51" s="9">
        <v>6.4071370640713701</v>
      </c>
      <c r="AB51" s="9">
        <v>3.4599156118143499</v>
      </c>
      <c r="AC51" s="9">
        <v>13.3445945945946</v>
      </c>
      <c r="AD51" s="9">
        <v>3.9355992844364902</v>
      </c>
      <c r="AE51" s="9">
        <v>15.5452436194896</v>
      </c>
      <c r="AF51" s="9">
        <v>4.2031523642732003</v>
      </c>
      <c r="AG51" s="9">
        <v>2.4048096192384798</v>
      </c>
      <c r="AH51" s="9">
        <v>5.59540889526542</v>
      </c>
      <c r="AI51" s="9">
        <v>6.7796610169491496</v>
      </c>
      <c r="AJ51" s="9">
        <v>2.8017241379310298</v>
      </c>
      <c r="AK51" s="9">
        <v>1.2589928057554001</v>
      </c>
      <c r="AL51" s="9">
        <v>1.1711711711711701</v>
      </c>
      <c r="AM51" s="9">
        <v>7.8358208955223896</v>
      </c>
      <c r="AN51" s="9">
        <v>8.6527929901423892</v>
      </c>
      <c r="AO51" s="9">
        <v>2.3062139654067901</v>
      </c>
      <c r="AP51" s="9">
        <v>15.2215799614644</v>
      </c>
      <c r="AQ51" s="9">
        <v>2.8497409326424901</v>
      </c>
      <c r="AR51" s="9">
        <v>10.040160642570299</v>
      </c>
      <c r="AS51" s="9">
        <v>3.2899770466717699</v>
      </c>
      <c r="AT51" s="9">
        <v>3.3423667570008999</v>
      </c>
      <c r="AU51" s="9">
        <v>0.82730093071354704</v>
      </c>
      <c r="AV51" s="9">
        <v>3.3256880733944998</v>
      </c>
      <c r="AW51" s="9">
        <v>2.6431718061674001</v>
      </c>
      <c r="AX51" s="9">
        <v>4.8929663608562697</v>
      </c>
      <c r="AY51" s="9">
        <v>0</v>
      </c>
      <c r="AZ51" s="9">
        <v>8.5858585858585794</v>
      </c>
      <c r="BA51" s="9">
        <v>9.67741935483871</v>
      </c>
      <c r="BB51" s="9">
        <v>4.63768115942029</v>
      </c>
      <c r="BC51" s="9">
        <v>6.9958847736625502</v>
      </c>
      <c r="BD51" s="9">
        <v>11.834319526627199</v>
      </c>
      <c r="BE51" s="9">
        <v>35.294117647058798</v>
      </c>
      <c r="BF51" s="9">
        <v>15.339805825242699</v>
      </c>
      <c r="BG51" s="9">
        <v>13.429054054054101</v>
      </c>
      <c r="BH51" s="9">
        <v>19.411764705882401</v>
      </c>
      <c r="BI51" s="9">
        <v>5.5921052631578902</v>
      </c>
      <c r="BJ51" s="9">
        <v>1.02189781021898</v>
      </c>
      <c r="BK51" s="9">
        <v>4.6052631578947398</v>
      </c>
      <c r="BL51" s="9">
        <v>2.2696929238985302</v>
      </c>
      <c r="BM51" s="9">
        <v>17.948717948717899</v>
      </c>
      <c r="BN51" s="9">
        <v>2.74869109947644</v>
      </c>
      <c r="BO51" s="9">
        <v>4.5174537987679697</v>
      </c>
      <c r="BP51" s="9">
        <v>3.0534351145038201</v>
      </c>
      <c r="BQ51" s="9">
        <v>8.51648351648352</v>
      </c>
      <c r="BR51" s="9">
        <v>9.0116279069767398</v>
      </c>
      <c r="BS51" s="9">
        <v>10.537190082644599</v>
      </c>
      <c r="BT51" s="9">
        <v>3.2863849765258202</v>
      </c>
      <c r="BU51" s="9">
        <v>8.3333333333333304</v>
      </c>
      <c r="BV51" s="9">
        <v>2.6378896882494001</v>
      </c>
      <c r="BW51" s="9">
        <v>1.1764705882352899</v>
      </c>
      <c r="BX51" s="9">
        <v>5.0167224080267596</v>
      </c>
      <c r="BY51" s="9">
        <v>0.366300366300366</v>
      </c>
      <c r="BZ51" s="9">
        <v>13.4020618556701</v>
      </c>
      <c r="CA51" s="9">
        <v>11.034482758620699</v>
      </c>
      <c r="CB51" s="9">
        <v>0.50761421319796995</v>
      </c>
      <c r="CC51" s="9">
        <v>2.61904761904762</v>
      </c>
      <c r="CD51" s="9">
        <v>7.0063694267515899</v>
      </c>
      <c r="CE51" s="9">
        <v>5.8823529411764701</v>
      </c>
      <c r="CF51" s="9">
        <v>16.6666666666667</v>
      </c>
      <c r="CG51" s="9">
        <v>10.3305785123967</v>
      </c>
      <c r="CH51" s="9">
        <v>1.6620498614958401</v>
      </c>
      <c r="CI51" s="9">
        <v>4.1666666666666696</v>
      </c>
      <c r="CJ51" s="9">
        <v>8.3333333333333304</v>
      </c>
      <c r="CK51" s="9">
        <v>6.3694267515923597</v>
      </c>
      <c r="CL51" s="9">
        <v>6.5573770491803298</v>
      </c>
      <c r="CM51" s="9">
        <v>8.3769633507853403</v>
      </c>
      <c r="CN51" s="9">
        <v>10.580204778157</v>
      </c>
      <c r="CO51" s="9">
        <v>2.5996533795493901</v>
      </c>
      <c r="CP51" s="9">
        <v>1.24069478908189</v>
      </c>
      <c r="CQ51" s="9">
        <v>2.3131672597864799</v>
      </c>
      <c r="CR51" s="9">
        <v>4</v>
      </c>
      <c r="CS51" s="9">
        <v>6.6176470588235299</v>
      </c>
      <c r="CT51" s="9">
        <v>9.6969696969697008</v>
      </c>
      <c r="CU51" s="9">
        <v>1.0600706713780901</v>
      </c>
      <c r="CV51" s="9">
        <v>1.0869565217391299</v>
      </c>
      <c r="CW51" s="9">
        <v>17.0588235294118</v>
      </c>
      <c r="CX51" s="9">
        <v>1.50753768844221</v>
      </c>
      <c r="CY51" s="9">
        <v>1.4492753623188399</v>
      </c>
      <c r="CZ51" s="9">
        <v>4.7468354430379804</v>
      </c>
      <c r="DA51" s="9">
        <v>12.673267326732701</v>
      </c>
      <c r="DB51" s="9">
        <v>8.8345864661654101</v>
      </c>
      <c r="DC51" s="9">
        <v>3.3200531208499302</v>
      </c>
      <c r="DD51" s="9">
        <v>5.0141911069063401</v>
      </c>
      <c r="DE51" s="9">
        <v>4.4247787610619502</v>
      </c>
      <c r="DF51" s="9">
        <v>6.0126582278480996</v>
      </c>
      <c r="DG51" s="9">
        <v>6.3032367972742804</v>
      </c>
      <c r="DH51" s="9">
        <v>2.7422303473491798</v>
      </c>
      <c r="DI51" s="9">
        <v>1.5625</v>
      </c>
      <c r="DJ51" s="9">
        <v>9.9099099099099099</v>
      </c>
      <c r="DK51" s="9">
        <v>1.19617224880383</v>
      </c>
      <c r="DL51" s="9">
        <v>3.6478984932593201</v>
      </c>
      <c r="DM51" s="9">
        <v>6.8723702664796598</v>
      </c>
      <c r="DN51" s="9">
        <v>4.7904191616766498</v>
      </c>
      <c r="DO51" s="9">
        <v>3.5460992907801399</v>
      </c>
      <c r="DP51" s="9">
        <v>8.1460674157303394</v>
      </c>
      <c r="DQ51" s="9">
        <v>4.3478260869565197</v>
      </c>
      <c r="DR51" s="9">
        <v>4.9059689288634498</v>
      </c>
      <c r="DS51" s="9">
        <v>2.3880597014925402</v>
      </c>
      <c r="DT51" s="9">
        <v>3.59116022099448</v>
      </c>
      <c r="DU51" s="9">
        <v>5.63035495716034</v>
      </c>
      <c r="DV51" s="9">
        <v>6.25</v>
      </c>
      <c r="DW51" s="9">
        <v>6.5926892950391602</v>
      </c>
      <c r="DX51" s="9">
        <v>3.82293762575453</v>
      </c>
      <c r="DY51" s="9">
        <v>18.253968253968299</v>
      </c>
      <c r="DZ51" s="9">
        <v>3.52941176470588</v>
      </c>
      <c r="EA51" s="9">
        <v>0.67453625632377701</v>
      </c>
      <c r="EB51" s="9">
        <v>10.8108108108108</v>
      </c>
      <c r="EC51" s="9">
        <v>1.33779264214047</v>
      </c>
      <c r="ED51" s="9">
        <v>7.8947368421052602</v>
      </c>
    </row>
    <row r="52" spans="1:134" s="9" customFormat="1" ht="13.8" x14ac:dyDescent="0.25">
      <c r="A52" s="15"/>
      <c r="H52" s="10"/>
    </row>
    <row r="53" spans="1:134" s="9" customFormat="1" ht="13.8" x14ac:dyDescent="0.25">
      <c r="A53" s="15">
        <v>13</v>
      </c>
      <c r="B53" s="8" t="s">
        <v>122</v>
      </c>
      <c r="C53" s="14">
        <v>5881</v>
      </c>
      <c r="D53" s="14">
        <v>2539</v>
      </c>
      <c r="E53" s="14">
        <v>1479</v>
      </c>
      <c r="F53" s="14">
        <v>609</v>
      </c>
      <c r="G53" s="14">
        <v>1254</v>
      </c>
      <c r="H53" s="10">
        <f>SUM(I53:L53)</f>
        <v>4356</v>
      </c>
      <c r="I53" s="14">
        <v>1950</v>
      </c>
      <c r="J53" s="14">
        <v>813</v>
      </c>
      <c r="K53" s="14">
        <v>489</v>
      </c>
      <c r="L53" s="14">
        <v>1104</v>
      </c>
      <c r="M53" s="14"/>
      <c r="N53" s="10">
        <v>10</v>
      </c>
      <c r="O53" s="10">
        <v>61</v>
      </c>
      <c r="P53" s="10">
        <v>197</v>
      </c>
      <c r="Q53" s="10">
        <v>35</v>
      </c>
      <c r="R53" s="10">
        <v>28</v>
      </c>
      <c r="S53" s="10">
        <v>37</v>
      </c>
      <c r="T53" s="10">
        <v>186</v>
      </c>
      <c r="U53" s="10">
        <v>67</v>
      </c>
      <c r="V53" s="10">
        <v>32</v>
      </c>
      <c r="W53" s="10">
        <v>8</v>
      </c>
      <c r="X53" s="10">
        <v>13</v>
      </c>
      <c r="Y53" s="10">
        <v>15</v>
      </c>
      <c r="Z53" s="10">
        <v>45</v>
      </c>
      <c r="AA53" s="10">
        <v>79</v>
      </c>
      <c r="AB53" s="10">
        <v>41</v>
      </c>
      <c r="AC53" s="10">
        <v>158</v>
      </c>
      <c r="AD53" s="10">
        <v>22</v>
      </c>
      <c r="AE53" s="10">
        <v>67</v>
      </c>
      <c r="AF53" s="10">
        <v>24</v>
      </c>
      <c r="AG53" s="10">
        <v>12</v>
      </c>
      <c r="AH53" s="10">
        <v>39</v>
      </c>
      <c r="AI53" s="10">
        <v>92</v>
      </c>
      <c r="AJ53" s="10">
        <v>52</v>
      </c>
      <c r="AK53" s="10">
        <v>7</v>
      </c>
      <c r="AL53" s="10">
        <v>13</v>
      </c>
      <c r="AM53" s="10">
        <v>63</v>
      </c>
      <c r="AN53" s="10">
        <v>79</v>
      </c>
      <c r="AO53" s="10">
        <v>36</v>
      </c>
      <c r="AP53" s="10">
        <v>158</v>
      </c>
      <c r="AQ53" s="10">
        <v>33</v>
      </c>
      <c r="AR53" s="10">
        <v>100</v>
      </c>
      <c r="AS53" s="10">
        <v>43</v>
      </c>
      <c r="AT53" s="10">
        <v>37</v>
      </c>
      <c r="AU53" s="10">
        <v>8</v>
      </c>
      <c r="AV53" s="10">
        <v>29</v>
      </c>
      <c r="AW53" s="10">
        <v>24</v>
      </c>
      <c r="AX53" s="10">
        <v>32</v>
      </c>
      <c r="AY53" s="10">
        <v>0</v>
      </c>
      <c r="AZ53" s="10">
        <v>68</v>
      </c>
      <c r="BA53" s="10">
        <v>15</v>
      </c>
      <c r="BB53" s="10">
        <v>32</v>
      </c>
      <c r="BC53" s="10">
        <v>17</v>
      </c>
      <c r="BD53" s="10">
        <v>20</v>
      </c>
      <c r="BE53" s="10">
        <v>18</v>
      </c>
      <c r="BF53" s="10">
        <v>79</v>
      </c>
      <c r="BG53" s="10">
        <v>159</v>
      </c>
      <c r="BH53" s="10">
        <v>33</v>
      </c>
      <c r="BI53" s="10">
        <v>17</v>
      </c>
      <c r="BJ53" s="10">
        <v>7</v>
      </c>
      <c r="BK53" s="10">
        <v>21</v>
      </c>
      <c r="BL53" s="10">
        <v>17</v>
      </c>
      <c r="BM53" s="10">
        <v>42</v>
      </c>
      <c r="BN53" s="10">
        <v>21</v>
      </c>
      <c r="BO53" s="10">
        <v>22</v>
      </c>
      <c r="BP53" s="10">
        <v>12</v>
      </c>
      <c r="BQ53" s="10">
        <v>31</v>
      </c>
      <c r="BR53" s="10">
        <v>31</v>
      </c>
      <c r="BS53" s="10">
        <v>51</v>
      </c>
      <c r="BT53" s="10">
        <v>21</v>
      </c>
      <c r="BU53" s="10">
        <v>36</v>
      </c>
      <c r="BV53" s="10">
        <v>11</v>
      </c>
      <c r="BW53" s="10">
        <v>3</v>
      </c>
      <c r="BX53" s="10">
        <v>15</v>
      </c>
      <c r="BY53" s="10">
        <v>1</v>
      </c>
      <c r="BZ53" s="10">
        <v>26</v>
      </c>
      <c r="CA53" s="10">
        <v>16</v>
      </c>
      <c r="CB53" s="10">
        <v>1</v>
      </c>
      <c r="CC53" s="10">
        <v>11</v>
      </c>
      <c r="CD53" s="10">
        <v>22</v>
      </c>
      <c r="CE53" s="10">
        <v>21</v>
      </c>
      <c r="CF53" s="10">
        <v>56</v>
      </c>
      <c r="CG53" s="10">
        <v>50</v>
      </c>
      <c r="CH53" s="10">
        <v>12</v>
      </c>
      <c r="CI53" s="10">
        <v>1</v>
      </c>
      <c r="CJ53" s="10">
        <v>5</v>
      </c>
      <c r="CK53" s="10">
        <v>20</v>
      </c>
      <c r="CL53" s="10">
        <v>16</v>
      </c>
      <c r="CM53" s="10">
        <v>32</v>
      </c>
      <c r="CN53" s="10">
        <v>31</v>
      </c>
      <c r="CO53" s="10">
        <v>15</v>
      </c>
      <c r="CP53" s="10">
        <v>5</v>
      </c>
      <c r="CQ53" s="10">
        <v>13</v>
      </c>
      <c r="CR53" s="10">
        <v>26</v>
      </c>
      <c r="CS53" s="10">
        <v>9</v>
      </c>
      <c r="CT53" s="10">
        <v>16</v>
      </c>
      <c r="CU53" s="10">
        <v>3</v>
      </c>
      <c r="CV53" s="10">
        <v>2</v>
      </c>
      <c r="CW53" s="10">
        <v>58</v>
      </c>
      <c r="CX53" s="10">
        <v>3</v>
      </c>
      <c r="CY53" s="10">
        <v>8</v>
      </c>
      <c r="CZ53" s="10">
        <v>60</v>
      </c>
      <c r="DA53" s="10">
        <v>64</v>
      </c>
      <c r="DB53" s="10">
        <v>47</v>
      </c>
      <c r="DC53" s="10">
        <v>25</v>
      </c>
      <c r="DD53" s="10">
        <v>53</v>
      </c>
      <c r="DE53" s="10">
        <v>15</v>
      </c>
      <c r="DF53" s="10">
        <v>19</v>
      </c>
      <c r="DG53" s="10">
        <v>37</v>
      </c>
      <c r="DH53" s="10">
        <v>15</v>
      </c>
      <c r="DI53" s="10">
        <v>3</v>
      </c>
      <c r="DJ53" s="10">
        <v>77</v>
      </c>
      <c r="DK53" s="10">
        <v>5</v>
      </c>
      <c r="DL53" s="10">
        <v>46</v>
      </c>
      <c r="DM53" s="10">
        <v>49</v>
      </c>
      <c r="DN53" s="10">
        <v>16</v>
      </c>
      <c r="DO53" s="10">
        <v>45</v>
      </c>
      <c r="DP53" s="10">
        <v>29</v>
      </c>
      <c r="DQ53" s="10">
        <v>32</v>
      </c>
      <c r="DR53" s="10">
        <v>60</v>
      </c>
      <c r="DS53" s="10">
        <v>16</v>
      </c>
      <c r="DT53" s="10">
        <v>13</v>
      </c>
      <c r="DU53" s="10">
        <v>46</v>
      </c>
      <c r="DV53" s="10">
        <v>24</v>
      </c>
      <c r="DW53" s="10">
        <v>101</v>
      </c>
      <c r="DX53" s="10">
        <v>19</v>
      </c>
      <c r="DY53" s="10">
        <v>46</v>
      </c>
      <c r="DZ53" s="10">
        <v>33</v>
      </c>
      <c r="EA53" s="10">
        <v>4</v>
      </c>
      <c r="EB53" s="10">
        <v>12</v>
      </c>
      <c r="EC53" s="10">
        <v>4</v>
      </c>
      <c r="ED53" s="10">
        <v>81</v>
      </c>
    </row>
    <row r="54" spans="1:134" s="9" customFormat="1" ht="13.8" x14ac:dyDescent="0.25">
      <c r="A54" s="15"/>
      <c r="B54" s="9" t="s">
        <v>112</v>
      </c>
      <c r="C54" s="9">
        <v>49.45</v>
      </c>
      <c r="D54" s="9">
        <v>59</v>
      </c>
      <c r="E54" s="9">
        <v>45.4</v>
      </c>
      <c r="F54" s="9">
        <v>39.700000000000003</v>
      </c>
      <c r="G54" s="9">
        <v>39.6</v>
      </c>
      <c r="H54" s="10"/>
      <c r="I54" s="9">
        <v>57.3</v>
      </c>
      <c r="J54" s="9">
        <v>37.6</v>
      </c>
      <c r="K54" s="9">
        <v>36</v>
      </c>
      <c r="L54" s="9">
        <v>38.4</v>
      </c>
      <c r="N54" s="9">
        <v>20</v>
      </c>
      <c r="O54" s="9">
        <v>52.459016393442603</v>
      </c>
      <c r="P54" s="9">
        <v>88.324873096446694</v>
      </c>
      <c r="Q54" s="9">
        <v>57.142857142857103</v>
      </c>
      <c r="R54" s="9">
        <v>28.571428571428601</v>
      </c>
      <c r="S54" s="9">
        <v>75.675675675675706</v>
      </c>
      <c r="T54" s="9">
        <v>68.817204301075293</v>
      </c>
      <c r="U54" s="9">
        <v>65.671641791044806</v>
      </c>
      <c r="V54" s="9">
        <v>71.875</v>
      </c>
      <c r="W54" s="9">
        <v>62.5</v>
      </c>
      <c r="X54" s="9">
        <v>53.846153846153797</v>
      </c>
      <c r="Y54" s="9">
        <v>40</v>
      </c>
      <c r="Z54" s="9">
        <v>17.7777777777778</v>
      </c>
      <c r="AA54" s="9">
        <v>84.8101265822785</v>
      </c>
      <c r="AB54" s="9">
        <v>65.853658536585399</v>
      </c>
      <c r="AC54" s="9">
        <v>39.240506329113899</v>
      </c>
      <c r="AD54" s="9">
        <v>59.090909090909101</v>
      </c>
      <c r="AE54" s="9">
        <v>43.283582089552198</v>
      </c>
      <c r="AF54" s="9">
        <v>70.8333333333333</v>
      </c>
      <c r="AG54" s="9">
        <v>33.3333333333333</v>
      </c>
      <c r="AH54" s="9">
        <v>43.589743589743598</v>
      </c>
      <c r="AI54" s="9">
        <v>29.347826086956498</v>
      </c>
      <c r="AJ54" s="9">
        <v>32.692307692307701</v>
      </c>
      <c r="AK54" s="9">
        <v>57.142857142857103</v>
      </c>
      <c r="AL54" s="9">
        <v>76.923076923076906</v>
      </c>
      <c r="AM54" s="9">
        <v>66.6666666666667</v>
      </c>
      <c r="AN54" s="9">
        <v>48.101265822784796</v>
      </c>
      <c r="AO54" s="9">
        <v>55.5555555555556</v>
      </c>
      <c r="AP54" s="9">
        <v>51.898734177215204</v>
      </c>
      <c r="AQ54" s="9">
        <v>42.424242424242401</v>
      </c>
      <c r="AR54" s="9">
        <v>60</v>
      </c>
      <c r="AS54" s="9">
        <v>44.1860465116279</v>
      </c>
      <c r="AT54" s="9">
        <v>81.081081081081095</v>
      </c>
      <c r="AU54" s="9">
        <v>62.5</v>
      </c>
      <c r="AV54" s="9">
        <v>48.275862068965502</v>
      </c>
      <c r="AW54" s="9">
        <v>58.3333333333333</v>
      </c>
      <c r="AX54" s="9">
        <v>43.75</v>
      </c>
      <c r="AY54" s="9" t="s">
        <v>119</v>
      </c>
      <c r="AZ54" s="9">
        <v>50</v>
      </c>
      <c r="BA54" s="9">
        <v>20</v>
      </c>
      <c r="BB54" s="9">
        <v>71.875</v>
      </c>
      <c r="BC54" s="9">
        <v>11.764705882352899</v>
      </c>
      <c r="BD54" s="9">
        <v>25</v>
      </c>
      <c r="BE54" s="9">
        <v>94.4444444444444</v>
      </c>
      <c r="BF54" s="9">
        <v>58.227848101265799</v>
      </c>
      <c r="BG54" s="9">
        <v>14.4654088050314</v>
      </c>
      <c r="BH54" s="9">
        <v>3.0303030303030298</v>
      </c>
      <c r="BI54" s="9">
        <v>64.705882352941202</v>
      </c>
      <c r="BJ54" s="9">
        <v>28.571428571428601</v>
      </c>
      <c r="BK54" s="9">
        <v>57.142857142857103</v>
      </c>
      <c r="BL54" s="9">
        <v>47.058823529411796</v>
      </c>
      <c r="BM54" s="9">
        <v>11.9047619047619</v>
      </c>
      <c r="BN54" s="9">
        <v>85.714285714285694</v>
      </c>
      <c r="BO54" s="9">
        <v>72.727272727272705</v>
      </c>
      <c r="BP54" s="9">
        <v>25</v>
      </c>
      <c r="BQ54" s="9">
        <v>61.290322580645203</v>
      </c>
      <c r="BR54" s="9">
        <v>38.709677419354797</v>
      </c>
      <c r="BS54" s="9">
        <v>41.176470588235297</v>
      </c>
      <c r="BT54" s="9">
        <v>4.7619047619047601</v>
      </c>
      <c r="BU54" s="9">
        <v>11.1111111111111</v>
      </c>
      <c r="BV54" s="9">
        <v>54.545454545454497</v>
      </c>
      <c r="BW54" s="9">
        <v>0</v>
      </c>
      <c r="BX54" s="9">
        <v>73.3333333333333</v>
      </c>
      <c r="BY54" s="9">
        <v>100</v>
      </c>
      <c r="BZ54" s="9">
        <v>42.307692307692299</v>
      </c>
      <c r="CA54" s="9">
        <v>12.5</v>
      </c>
      <c r="CB54" s="9">
        <v>100</v>
      </c>
      <c r="CC54" s="9">
        <v>36.363636363636402</v>
      </c>
      <c r="CD54" s="9">
        <v>45.454545454545503</v>
      </c>
      <c r="CE54" s="9">
        <v>28.571428571428601</v>
      </c>
      <c r="CF54" s="9">
        <v>23.214285714285701</v>
      </c>
      <c r="CG54" s="9">
        <v>34</v>
      </c>
      <c r="CH54" s="9">
        <v>0</v>
      </c>
      <c r="CI54" s="9">
        <v>100</v>
      </c>
      <c r="CJ54" s="9">
        <v>20</v>
      </c>
      <c r="CK54" s="9">
        <v>50</v>
      </c>
      <c r="CL54" s="9">
        <v>37.5</v>
      </c>
      <c r="CM54" s="9">
        <v>62.5</v>
      </c>
      <c r="CN54" s="9">
        <v>48.387096774193601</v>
      </c>
      <c r="CO54" s="9">
        <v>20</v>
      </c>
      <c r="CP54" s="9">
        <v>60</v>
      </c>
      <c r="CQ54" s="9">
        <v>23.076923076923102</v>
      </c>
      <c r="CR54" s="9">
        <v>50</v>
      </c>
      <c r="CS54" s="9">
        <v>11.1111111111111</v>
      </c>
      <c r="CT54" s="9">
        <v>37.5</v>
      </c>
      <c r="CU54" s="9">
        <v>66.6666666666667</v>
      </c>
      <c r="CV54" s="9">
        <v>50</v>
      </c>
      <c r="CW54" s="9">
        <v>24.137931034482801</v>
      </c>
      <c r="CX54" s="9">
        <v>33.3333333333333</v>
      </c>
      <c r="CY54" s="9">
        <v>62.5</v>
      </c>
      <c r="CZ54" s="9">
        <v>40</v>
      </c>
      <c r="DA54" s="9">
        <v>48.4375</v>
      </c>
      <c r="DB54" s="9">
        <v>27.659574468085101</v>
      </c>
      <c r="DC54" s="9">
        <v>28</v>
      </c>
      <c r="DD54" s="9">
        <v>41.509433962264197</v>
      </c>
      <c r="DE54" s="9">
        <v>20</v>
      </c>
      <c r="DF54" s="9">
        <v>15.789473684210501</v>
      </c>
      <c r="DG54" s="9">
        <v>64.864864864864899</v>
      </c>
      <c r="DH54" s="9">
        <v>33.3333333333333</v>
      </c>
      <c r="DI54" s="9">
        <v>33.3333333333333</v>
      </c>
      <c r="DJ54" s="9">
        <v>23.3766233766234</v>
      </c>
      <c r="DK54" s="9">
        <v>60</v>
      </c>
      <c r="DL54" s="9">
        <v>21.739130434782599</v>
      </c>
      <c r="DM54" s="9">
        <v>61.224489795918402</v>
      </c>
      <c r="DN54" s="9">
        <v>75</v>
      </c>
      <c r="DO54" s="9">
        <v>40</v>
      </c>
      <c r="DP54" s="9">
        <v>31.034482758620701</v>
      </c>
      <c r="DQ54" s="9">
        <v>40.625</v>
      </c>
      <c r="DR54" s="9">
        <v>43.3333333333333</v>
      </c>
      <c r="DS54" s="9">
        <v>37.5</v>
      </c>
      <c r="DT54" s="9">
        <v>100</v>
      </c>
      <c r="DU54" s="9">
        <v>32.6086956521739</v>
      </c>
      <c r="DV54" s="9">
        <v>37.5</v>
      </c>
      <c r="DW54" s="9">
        <v>35.643564356435597</v>
      </c>
      <c r="DX54" s="9">
        <v>52.631578947368403</v>
      </c>
      <c r="DY54" s="9">
        <v>56.521739130434803</v>
      </c>
      <c r="DZ54" s="9">
        <v>21.2121212121212</v>
      </c>
      <c r="EA54" s="9">
        <v>25</v>
      </c>
      <c r="EB54" s="9">
        <v>8.3333333333333304</v>
      </c>
      <c r="EC54" s="9">
        <v>50</v>
      </c>
      <c r="ED54" s="9">
        <v>25.925925925925899</v>
      </c>
    </row>
    <row r="55" spans="1:134" s="9" customFormat="1" ht="13.8" x14ac:dyDescent="0.25">
      <c r="A55" s="15"/>
      <c r="B55" s="9" t="s">
        <v>113</v>
      </c>
      <c r="C55" s="9">
        <v>28.67</v>
      </c>
      <c r="D55" s="9">
        <v>21.5</v>
      </c>
      <c r="E55" s="9">
        <v>29.5</v>
      </c>
      <c r="F55" s="9">
        <v>28.6</v>
      </c>
      <c r="G55" s="9">
        <v>42.3</v>
      </c>
      <c r="H55" s="10"/>
      <c r="I55" s="9">
        <v>21.1</v>
      </c>
      <c r="J55" s="9">
        <v>27.8</v>
      </c>
      <c r="K55" s="9">
        <v>30.1</v>
      </c>
      <c r="L55" s="9">
        <v>43</v>
      </c>
      <c r="N55" s="9">
        <v>70</v>
      </c>
      <c r="O55" s="9">
        <v>16.393442622950801</v>
      </c>
      <c r="P55" s="9">
        <v>7.6142131979695398</v>
      </c>
      <c r="Q55" s="9">
        <v>34.285714285714299</v>
      </c>
      <c r="R55" s="9">
        <v>35.714285714285701</v>
      </c>
      <c r="S55" s="9">
        <v>5.4054054054054097</v>
      </c>
      <c r="T55" s="9">
        <v>26.881720430107499</v>
      </c>
      <c r="U55" s="9">
        <v>16.417910447761201</v>
      </c>
      <c r="V55" s="9">
        <v>9.375</v>
      </c>
      <c r="W55" s="9">
        <v>0</v>
      </c>
      <c r="X55" s="9">
        <v>23.076923076923102</v>
      </c>
      <c r="Y55" s="9">
        <v>53.3333333333333</v>
      </c>
      <c r="Z55" s="9">
        <v>42.2222222222222</v>
      </c>
      <c r="AA55" s="9">
        <v>11.3924050632911</v>
      </c>
      <c r="AB55" s="9">
        <v>12.1951219512195</v>
      </c>
      <c r="AC55" s="9">
        <v>6.9620253164557004</v>
      </c>
      <c r="AD55" s="9">
        <v>9.0909090909090899</v>
      </c>
      <c r="AE55" s="9">
        <v>28.358208955223901</v>
      </c>
      <c r="AF55" s="9">
        <v>8.3333333333333304</v>
      </c>
      <c r="AG55" s="9">
        <v>50</v>
      </c>
      <c r="AH55" s="9">
        <v>28.205128205128201</v>
      </c>
      <c r="AI55" s="9">
        <v>46.739130434782602</v>
      </c>
      <c r="AJ55" s="9">
        <v>19.230769230769202</v>
      </c>
      <c r="AK55" s="9">
        <v>42.857142857142897</v>
      </c>
      <c r="AL55" s="9">
        <v>15.384615384615399</v>
      </c>
      <c r="AM55" s="9">
        <v>15.8730158730159</v>
      </c>
      <c r="AN55" s="9">
        <v>12.6582278481013</v>
      </c>
      <c r="AO55" s="9">
        <v>11.1111111111111</v>
      </c>
      <c r="AP55" s="9">
        <v>46.835443037974699</v>
      </c>
      <c r="AQ55" s="9">
        <v>30.303030303030301</v>
      </c>
      <c r="AR55" s="9">
        <v>6</v>
      </c>
      <c r="AS55" s="9">
        <v>18.604651162790699</v>
      </c>
      <c r="AT55" s="9">
        <v>13.5135135135135</v>
      </c>
      <c r="AU55" s="9">
        <v>0</v>
      </c>
      <c r="AV55" s="9">
        <v>34.482758620689701</v>
      </c>
      <c r="AW55" s="9">
        <v>4.1666666666666696</v>
      </c>
      <c r="AX55" s="9">
        <v>34.375</v>
      </c>
      <c r="AY55" s="9" t="s">
        <v>119</v>
      </c>
      <c r="AZ55" s="9">
        <v>13.235294117647101</v>
      </c>
      <c r="BA55" s="9">
        <v>26.6666666666667</v>
      </c>
      <c r="BB55" s="9">
        <v>18.75</v>
      </c>
      <c r="BC55" s="9">
        <v>35.294117647058798</v>
      </c>
      <c r="BD55" s="9">
        <v>75</v>
      </c>
      <c r="BE55" s="9">
        <v>5.5555555555555598</v>
      </c>
      <c r="BF55" s="9">
        <v>29.1139240506329</v>
      </c>
      <c r="BG55" s="9">
        <v>13.8364779874214</v>
      </c>
      <c r="BH55" s="9">
        <v>3.0303030303030298</v>
      </c>
      <c r="BI55" s="9">
        <v>29.411764705882401</v>
      </c>
      <c r="BJ55" s="9">
        <v>71.428571428571402</v>
      </c>
      <c r="BK55" s="9">
        <v>33.3333333333333</v>
      </c>
      <c r="BL55" s="9">
        <v>47.058823529411796</v>
      </c>
      <c r="BM55" s="9">
        <v>50</v>
      </c>
      <c r="BN55" s="9">
        <v>0</v>
      </c>
      <c r="BO55" s="9">
        <v>22.727272727272702</v>
      </c>
      <c r="BP55" s="9">
        <v>41.6666666666667</v>
      </c>
      <c r="BQ55" s="9">
        <v>32.258064516128997</v>
      </c>
      <c r="BR55" s="9">
        <v>12.9032258064516</v>
      </c>
      <c r="BS55" s="9">
        <v>21.568627450980401</v>
      </c>
      <c r="BT55" s="9">
        <v>95.238095238095198</v>
      </c>
      <c r="BU55" s="9">
        <v>61.1111111111111</v>
      </c>
      <c r="BV55" s="9">
        <v>45.454545454545503</v>
      </c>
      <c r="BW55" s="9">
        <v>0</v>
      </c>
      <c r="BX55" s="9">
        <v>20</v>
      </c>
      <c r="BY55" s="9">
        <v>0</v>
      </c>
      <c r="BZ55" s="9">
        <v>26.923076923076898</v>
      </c>
      <c r="CA55" s="9">
        <v>62.5</v>
      </c>
      <c r="CB55" s="9">
        <v>0</v>
      </c>
      <c r="CC55" s="9">
        <v>36.363636363636402</v>
      </c>
      <c r="CD55" s="9">
        <v>18.181818181818201</v>
      </c>
      <c r="CE55" s="9">
        <v>28.571428571428601</v>
      </c>
      <c r="CF55" s="9">
        <v>60.714285714285701</v>
      </c>
      <c r="CG55" s="9">
        <v>12</v>
      </c>
      <c r="CH55" s="9">
        <v>16.6666666666667</v>
      </c>
      <c r="CI55" s="9">
        <v>0</v>
      </c>
      <c r="CJ55" s="9">
        <v>80</v>
      </c>
      <c r="CK55" s="9">
        <v>30</v>
      </c>
      <c r="CL55" s="9">
        <v>31.25</v>
      </c>
      <c r="CM55" s="9">
        <v>21.875</v>
      </c>
      <c r="CN55" s="9">
        <v>25.806451612903199</v>
      </c>
      <c r="CO55" s="9">
        <v>13.3333333333333</v>
      </c>
      <c r="CP55" s="9">
        <v>40</v>
      </c>
      <c r="CQ55" s="9">
        <v>7.6923076923076898</v>
      </c>
      <c r="CR55" s="9">
        <v>30.769230769230798</v>
      </c>
      <c r="CS55" s="9">
        <v>77.7777777777778</v>
      </c>
      <c r="CT55" s="9">
        <v>6.25</v>
      </c>
      <c r="CU55" s="9">
        <v>0</v>
      </c>
      <c r="CV55" s="9">
        <v>50</v>
      </c>
      <c r="CW55" s="9">
        <v>31.034482758620701</v>
      </c>
      <c r="CX55" s="9">
        <v>33.3333333333333</v>
      </c>
      <c r="CY55" s="9">
        <v>37.5</v>
      </c>
      <c r="CZ55" s="9">
        <v>53.3333333333333</v>
      </c>
      <c r="DA55" s="9">
        <v>28.125</v>
      </c>
      <c r="DB55" s="9">
        <v>59.574468085106403</v>
      </c>
      <c r="DC55" s="9">
        <v>20</v>
      </c>
      <c r="DD55" s="9">
        <v>41.509433962264197</v>
      </c>
      <c r="DE55" s="9">
        <v>40</v>
      </c>
      <c r="DF55" s="9">
        <v>47.368421052631597</v>
      </c>
      <c r="DG55" s="9">
        <v>24.324324324324301</v>
      </c>
      <c r="DH55" s="9">
        <v>13.3333333333333</v>
      </c>
      <c r="DI55" s="9">
        <v>66.6666666666667</v>
      </c>
      <c r="DJ55" s="9">
        <v>76.6233766233766</v>
      </c>
      <c r="DK55" s="9">
        <v>40</v>
      </c>
      <c r="DL55" s="9">
        <v>50</v>
      </c>
      <c r="DM55" s="9">
        <v>26.530612244897998</v>
      </c>
      <c r="DN55" s="9">
        <v>12.5</v>
      </c>
      <c r="DO55" s="9">
        <v>48.8888888888889</v>
      </c>
      <c r="DP55" s="9">
        <v>62.068965517241402</v>
      </c>
      <c r="DQ55" s="9">
        <v>34.375</v>
      </c>
      <c r="DR55" s="9">
        <v>36.6666666666667</v>
      </c>
      <c r="DS55" s="9">
        <v>25</v>
      </c>
      <c r="DT55" s="9">
        <v>0</v>
      </c>
      <c r="DU55" s="9">
        <v>21.739130434782599</v>
      </c>
      <c r="DV55" s="9">
        <v>54.1666666666667</v>
      </c>
      <c r="DW55" s="9">
        <v>39.603960396039597</v>
      </c>
      <c r="DX55" s="9">
        <v>21.052631578947398</v>
      </c>
      <c r="DY55" s="9">
        <v>39.130434782608702</v>
      </c>
      <c r="DZ55" s="9">
        <v>63.636363636363598</v>
      </c>
      <c r="EA55" s="9">
        <v>75</v>
      </c>
      <c r="EB55" s="9">
        <v>50</v>
      </c>
      <c r="EC55" s="9">
        <v>50</v>
      </c>
      <c r="ED55" s="9">
        <v>56.790123456790099</v>
      </c>
    </row>
    <row r="56" spans="1:134" s="9" customFormat="1" ht="13.8" x14ac:dyDescent="0.25">
      <c r="A56" s="15"/>
      <c r="B56" s="9" t="s">
        <v>115</v>
      </c>
      <c r="C56" s="9">
        <v>8.4499999999999993</v>
      </c>
      <c r="D56" s="9">
        <v>5</v>
      </c>
      <c r="E56" s="9">
        <v>11.5</v>
      </c>
      <c r="F56" s="9">
        <v>18.2</v>
      </c>
      <c r="G56" s="9">
        <v>7.1</v>
      </c>
      <c r="H56" s="10"/>
      <c r="I56" s="9">
        <v>6.1</v>
      </c>
      <c r="J56" s="9">
        <v>16.899999999999999</v>
      </c>
      <c r="K56" s="9">
        <v>21.7</v>
      </c>
      <c r="L56" s="9">
        <v>8.06</v>
      </c>
      <c r="N56" s="9">
        <v>0</v>
      </c>
      <c r="O56" s="9">
        <v>11.4754098360656</v>
      </c>
      <c r="P56" s="9">
        <v>3.0456852791878202</v>
      </c>
      <c r="Q56" s="9">
        <v>2.8571428571428599</v>
      </c>
      <c r="R56" s="9">
        <v>0</v>
      </c>
      <c r="S56" s="9">
        <v>13.5135135135135</v>
      </c>
      <c r="T56" s="9">
        <v>3.76344086021505</v>
      </c>
      <c r="U56" s="9">
        <v>4.4776119402985097</v>
      </c>
      <c r="V56" s="9">
        <v>12.5</v>
      </c>
      <c r="W56" s="9">
        <v>37.5</v>
      </c>
      <c r="X56" s="9">
        <v>15.384615384615399</v>
      </c>
      <c r="Y56" s="9">
        <v>0</v>
      </c>
      <c r="Z56" s="9">
        <v>4.4444444444444402</v>
      </c>
      <c r="AA56" s="9">
        <v>0</v>
      </c>
      <c r="AB56" s="9">
        <v>12.1951219512195</v>
      </c>
      <c r="AC56" s="9">
        <v>1.89873417721519</v>
      </c>
      <c r="AD56" s="9">
        <v>9.0909090909090899</v>
      </c>
      <c r="AE56" s="9">
        <v>20.8955223880597</v>
      </c>
      <c r="AF56" s="9">
        <v>8.3333333333333304</v>
      </c>
      <c r="AG56" s="9">
        <v>16.6666666666667</v>
      </c>
      <c r="AH56" s="9">
        <v>12.8205128205128</v>
      </c>
      <c r="AI56" s="9">
        <v>2.1739130434782599</v>
      </c>
      <c r="AJ56" s="9">
        <v>9.6153846153846203</v>
      </c>
      <c r="AK56" s="9">
        <v>0</v>
      </c>
      <c r="AL56" s="9">
        <v>0</v>
      </c>
      <c r="AM56" s="9">
        <v>12.698412698412699</v>
      </c>
      <c r="AN56" s="9">
        <v>7.59493670886076</v>
      </c>
      <c r="AO56" s="9">
        <v>5.5555555555555598</v>
      </c>
      <c r="AP56" s="9">
        <v>1.26582278481013</v>
      </c>
      <c r="AQ56" s="9">
        <v>9.0909090909090899</v>
      </c>
      <c r="AR56" s="9">
        <v>5</v>
      </c>
      <c r="AS56" s="9">
        <v>9.3023255813953494</v>
      </c>
      <c r="AT56" s="9">
        <v>5.4054054054054097</v>
      </c>
      <c r="AU56" s="9">
        <v>37.5</v>
      </c>
      <c r="AV56" s="9">
        <v>3.4482758620689702</v>
      </c>
      <c r="AW56" s="9">
        <v>12.5</v>
      </c>
      <c r="AX56" s="9">
        <v>18.75</v>
      </c>
      <c r="AY56" s="9" t="s">
        <v>119</v>
      </c>
      <c r="AZ56" s="9">
        <v>35.294117647058798</v>
      </c>
      <c r="BA56" s="9">
        <v>26.6666666666667</v>
      </c>
      <c r="BB56" s="9">
        <v>9.375</v>
      </c>
      <c r="BC56" s="9">
        <v>29.411764705882401</v>
      </c>
      <c r="BD56" s="9">
        <v>0</v>
      </c>
      <c r="BE56" s="9">
        <v>0</v>
      </c>
      <c r="BF56" s="9">
        <v>8.8607594936708907</v>
      </c>
      <c r="BG56" s="9">
        <v>10.062893081761001</v>
      </c>
      <c r="BH56" s="9">
        <v>87.878787878787904</v>
      </c>
      <c r="BI56" s="9">
        <v>5.8823529411764701</v>
      </c>
      <c r="BJ56" s="9">
        <v>0</v>
      </c>
      <c r="BK56" s="9">
        <v>9.5238095238095202</v>
      </c>
      <c r="BL56" s="9">
        <v>5.8823529411764701</v>
      </c>
      <c r="BM56" s="9">
        <v>28.571428571428601</v>
      </c>
      <c r="BN56" s="9">
        <v>4.7619047619047601</v>
      </c>
      <c r="BO56" s="9">
        <v>0</v>
      </c>
      <c r="BP56" s="9">
        <v>8.3333333333333304</v>
      </c>
      <c r="BQ56" s="9">
        <v>6.4516129032258096</v>
      </c>
      <c r="BR56" s="9">
        <v>25.806451612903199</v>
      </c>
      <c r="BS56" s="9">
        <v>27.4509803921569</v>
      </c>
      <c r="BT56" s="9">
        <v>0</v>
      </c>
      <c r="BU56" s="9">
        <v>2.7777777777777799</v>
      </c>
      <c r="BV56" s="9">
        <v>0</v>
      </c>
      <c r="BW56" s="9">
        <v>100</v>
      </c>
      <c r="BX56" s="9">
        <v>0</v>
      </c>
      <c r="BY56" s="9">
        <v>0</v>
      </c>
      <c r="BZ56" s="9">
        <v>3.8461538461538498</v>
      </c>
      <c r="CA56" s="9">
        <v>25</v>
      </c>
      <c r="CB56" s="9">
        <v>0</v>
      </c>
      <c r="CC56" s="9">
        <v>27.272727272727298</v>
      </c>
      <c r="CD56" s="9">
        <v>31.818181818181799</v>
      </c>
      <c r="CE56" s="9">
        <v>42.857142857142897</v>
      </c>
      <c r="CF56" s="9">
        <v>8.9285714285714306</v>
      </c>
      <c r="CG56" s="9">
        <v>38</v>
      </c>
      <c r="CH56" s="9">
        <v>83.3333333333333</v>
      </c>
      <c r="CI56" s="9">
        <v>0</v>
      </c>
      <c r="CJ56" s="9">
        <v>0</v>
      </c>
      <c r="CK56" s="9">
        <v>0</v>
      </c>
      <c r="CL56" s="9">
        <v>31.25</v>
      </c>
      <c r="CM56" s="9">
        <v>15.625</v>
      </c>
      <c r="CN56" s="9">
        <v>9.67741935483871</v>
      </c>
      <c r="CO56" s="9">
        <v>0</v>
      </c>
      <c r="CP56" s="9">
        <v>0</v>
      </c>
      <c r="CQ56" s="9">
        <v>0</v>
      </c>
      <c r="CR56" s="9">
        <v>0</v>
      </c>
      <c r="CS56" s="9">
        <v>11.1111111111111</v>
      </c>
      <c r="CT56" s="9">
        <v>37.5</v>
      </c>
      <c r="CU56" s="9">
        <v>33.3333333333333</v>
      </c>
      <c r="CV56" s="9">
        <v>0</v>
      </c>
      <c r="CW56" s="9">
        <v>41.379310344827601</v>
      </c>
      <c r="CX56" s="9">
        <v>0</v>
      </c>
      <c r="CY56" s="9">
        <v>0</v>
      </c>
      <c r="CZ56" s="9">
        <v>3.3333333333333299</v>
      </c>
      <c r="DA56" s="9">
        <v>10.9375</v>
      </c>
      <c r="DB56" s="9">
        <v>4.2553191489361701</v>
      </c>
      <c r="DC56" s="9">
        <v>32</v>
      </c>
      <c r="DD56" s="9">
        <v>7.5471698113207504</v>
      </c>
      <c r="DE56" s="9">
        <v>13.3333333333333</v>
      </c>
      <c r="DF56" s="9">
        <v>26.315789473684202</v>
      </c>
      <c r="DG56" s="9">
        <v>2.7027027027027</v>
      </c>
      <c r="DH56" s="9">
        <v>53.3333333333333</v>
      </c>
      <c r="DI56" s="9">
        <v>0</v>
      </c>
      <c r="DJ56" s="9">
        <v>0</v>
      </c>
      <c r="DK56" s="9">
        <v>0</v>
      </c>
      <c r="DL56" s="9">
        <v>21.739130434782599</v>
      </c>
      <c r="DM56" s="9">
        <v>4.0816326530612201</v>
      </c>
      <c r="DN56" s="9">
        <v>6.25</v>
      </c>
      <c r="DO56" s="9">
        <v>6.6666666666666696</v>
      </c>
      <c r="DP56" s="9">
        <v>6.8965517241379297</v>
      </c>
      <c r="DQ56" s="9">
        <v>18.75</v>
      </c>
      <c r="DR56" s="9">
        <v>5</v>
      </c>
      <c r="DS56" s="9">
        <v>25</v>
      </c>
      <c r="DT56" s="9">
        <v>0</v>
      </c>
      <c r="DU56" s="9">
        <v>0</v>
      </c>
      <c r="DV56" s="9">
        <v>8.3333333333333304</v>
      </c>
      <c r="DW56" s="9">
        <v>6.9306930693069297</v>
      </c>
      <c r="DX56" s="9">
        <v>0</v>
      </c>
      <c r="DY56" s="9">
        <v>0</v>
      </c>
      <c r="DZ56" s="9">
        <v>0</v>
      </c>
      <c r="EA56" s="9">
        <v>0</v>
      </c>
      <c r="EB56" s="9">
        <v>41.6666666666667</v>
      </c>
      <c r="EC56" s="9">
        <v>0</v>
      </c>
      <c r="ED56" s="9">
        <v>6.1728395061728403</v>
      </c>
    </row>
    <row r="57" spans="1:134" s="9" customFormat="1" ht="13.8" x14ac:dyDescent="0.25">
      <c r="A57" s="15"/>
      <c r="B57" s="9" t="s">
        <v>114</v>
      </c>
      <c r="C57" s="9">
        <v>13.43</v>
      </c>
      <c r="D57" s="9">
        <v>14.5</v>
      </c>
      <c r="E57" s="9">
        <v>13.6</v>
      </c>
      <c r="F57" s="9">
        <v>13.5</v>
      </c>
      <c r="G57" s="9">
        <v>11</v>
      </c>
      <c r="H57" s="10"/>
      <c r="I57" s="9">
        <v>15.5</v>
      </c>
      <c r="J57" s="9">
        <v>17.7</v>
      </c>
      <c r="K57" s="9">
        <v>12.3</v>
      </c>
      <c r="L57" s="9">
        <v>10.5</v>
      </c>
      <c r="N57" s="9">
        <v>10</v>
      </c>
      <c r="O57" s="9">
        <v>19.672131147540998</v>
      </c>
      <c r="P57" s="9">
        <v>1.0152284263959399</v>
      </c>
      <c r="Q57" s="9">
        <v>5.71428571428571</v>
      </c>
      <c r="R57" s="9">
        <v>35.714285714285701</v>
      </c>
      <c r="S57" s="9">
        <v>5.4054054054054097</v>
      </c>
      <c r="T57" s="9">
        <v>0.53763440860215095</v>
      </c>
      <c r="U57" s="9">
        <v>13.4328358208955</v>
      </c>
      <c r="V57" s="9">
        <v>6.25</v>
      </c>
      <c r="W57" s="9">
        <v>0</v>
      </c>
      <c r="X57" s="9">
        <v>7.6923076923076898</v>
      </c>
      <c r="Y57" s="9">
        <v>6.6666666666666696</v>
      </c>
      <c r="Z57" s="9">
        <v>35.5555555555556</v>
      </c>
      <c r="AA57" s="9">
        <v>3.79746835443038</v>
      </c>
      <c r="AB57" s="9">
        <v>9.7560975609756095</v>
      </c>
      <c r="AC57" s="9">
        <v>51.898734177215204</v>
      </c>
      <c r="AD57" s="9">
        <v>22.727272727272702</v>
      </c>
      <c r="AE57" s="9">
        <v>7.4626865671641802</v>
      </c>
      <c r="AF57" s="9">
        <v>12.5</v>
      </c>
      <c r="AG57" s="9">
        <v>0</v>
      </c>
      <c r="AH57" s="9">
        <v>15.384615384615399</v>
      </c>
      <c r="AI57" s="9">
        <v>21.739130434782599</v>
      </c>
      <c r="AJ57" s="9">
        <v>38.461538461538503</v>
      </c>
      <c r="AK57" s="9">
        <v>0</v>
      </c>
      <c r="AL57" s="9">
        <v>7.6923076923076898</v>
      </c>
      <c r="AM57" s="9">
        <v>4.7619047619047601</v>
      </c>
      <c r="AN57" s="9">
        <v>31.645569620253202</v>
      </c>
      <c r="AO57" s="9">
        <v>27.7777777777778</v>
      </c>
      <c r="AP57" s="9">
        <v>0</v>
      </c>
      <c r="AQ57" s="9">
        <v>18.181818181818201</v>
      </c>
      <c r="AR57" s="9">
        <v>29</v>
      </c>
      <c r="AS57" s="9">
        <v>27.906976744186</v>
      </c>
      <c r="AT57" s="9">
        <v>0</v>
      </c>
      <c r="AU57" s="9">
        <v>0</v>
      </c>
      <c r="AV57" s="9">
        <v>13.7931034482759</v>
      </c>
      <c r="AW57" s="9">
        <v>25</v>
      </c>
      <c r="AX57" s="9">
        <v>3.125</v>
      </c>
      <c r="AY57" s="9" t="s">
        <v>119</v>
      </c>
      <c r="AZ57" s="9">
        <v>1.47058823529412</v>
      </c>
      <c r="BA57" s="9">
        <v>26.6666666666667</v>
      </c>
      <c r="BB57" s="9">
        <v>0</v>
      </c>
      <c r="BC57" s="9">
        <v>23.529411764705898</v>
      </c>
      <c r="BD57" s="9">
        <v>0</v>
      </c>
      <c r="BE57" s="9">
        <v>0</v>
      </c>
      <c r="BF57" s="9">
        <v>3.79746835443038</v>
      </c>
      <c r="BG57" s="9">
        <v>61.635220125786198</v>
      </c>
      <c r="BH57" s="9">
        <v>6.0606060606060597</v>
      </c>
      <c r="BI57" s="9">
        <v>0</v>
      </c>
      <c r="BJ57" s="9">
        <v>0</v>
      </c>
      <c r="BK57" s="9">
        <v>0</v>
      </c>
      <c r="BL57" s="9">
        <v>0</v>
      </c>
      <c r="BM57" s="9">
        <v>9.5238095238095202</v>
      </c>
      <c r="BN57" s="9">
        <v>9.5238095238095202</v>
      </c>
      <c r="BO57" s="9">
        <v>4.5454545454545503</v>
      </c>
      <c r="BP57" s="9">
        <v>25</v>
      </c>
      <c r="BQ57" s="9">
        <v>0</v>
      </c>
      <c r="BR57" s="9">
        <v>22.580645161290299</v>
      </c>
      <c r="BS57" s="9">
        <v>9.8039215686274499</v>
      </c>
      <c r="BT57" s="9">
        <v>0</v>
      </c>
      <c r="BU57" s="9">
        <v>25</v>
      </c>
      <c r="BV57" s="9">
        <v>0</v>
      </c>
      <c r="BW57" s="9">
        <v>0</v>
      </c>
      <c r="BX57" s="9">
        <v>6.6666666666666696</v>
      </c>
      <c r="BY57" s="9">
        <v>0</v>
      </c>
      <c r="BZ57" s="9">
        <v>26.923076923076898</v>
      </c>
      <c r="CA57" s="9">
        <v>0</v>
      </c>
      <c r="CB57" s="9">
        <v>0</v>
      </c>
      <c r="CC57" s="9">
        <v>0</v>
      </c>
      <c r="CD57" s="9">
        <v>4.5454545454545503</v>
      </c>
      <c r="CE57" s="9">
        <v>0</v>
      </c>
      <c r="CF57" s="9">
        <v>7.1428571428571397</v>
      </c>
      <c r="CG57" s="9">
        <v>16</v>
      </c>
      <c r="CH57" s="9">
        <v>0</v>
      </c>
      <c r="CI57" s="9">
        <v>0</v>
      </c>
      <c r="CJ57" s="9">
        <v>0</v>
      </c>
      <c r="CK57" s="9">
        <v>20</v>
      </c>
      <c r="CL57" s="9">
        <v>0</v>
      </c>
      <c r="CM57" s="9">
        <v>0</v>
      </c>
      <c r="CN57" s="9">
        <v>16.129032258064498</v>
      </c>
      <c r="CO57" s="9">
        <v>66.6666666666667</v>
      </c>
      <c r="CP57" s="9">
        <v>0</v>
      </c>
      <c r="CQ57" s="9">
        <v>69.230769230769198</v>
      </c>
      <c r="CR57" s="9">
        <v>19.230769230769202</v>
      </c>
      <c r="CS57" s="9">
        <v>0</v>
      </c>
      <c r="CT57" s="9">
        <v>18.75</v>
      </c>
      <c r="CU57" s="9">
        <v>0</v>
      </c>
      <c r="CV57" s="9">
        <v>0</v>
      </c>
      <c r="CW57" s="9">
        <v>3.4482758620689702</v>
      </c>
      <c r="CX57" s="9">
        <v>33.3333333333333</v>
      </c>
      <c r="CY57" s="9">
        <v>0</v>
      </c>
      <c r="CZ57" s="9">
        <v>3.3333333333333299</v>
      </c>
      <c r="DA57" s="9">
        <v>12.5</v>
      </c>
      <c r="DB57" s="9">
        <v>8.5106382978723403</v>
      </c>
      <c r="DC57" s="9">
        <v>20</v>
      </c>
      <c r="DD57" s="9">
        <v>9.4339622641509404</v>
      </c>
      <c r="DE57" s="9">
        <v>26.6666666666667</v>
      </c>
      <c r="DF57" s="9">
        <v>10.526315789473699</v>
      </c>
      <c r="DG57" s="9">
        <v>8.1081081081081106</v>
      </c>
      <c r="DH57" s="9">
        <v>0</v>
      </c>
      <c r="DI57" s="9">
        <v>0</v>
      </c>
      <c r="DJ57" s="9">
        <v>0</v>
      </c>
      <c r="DK57" s="9">
        <v>0</v>
      </c>
      <c r="DL57" s="9">
        <v>6.5217391304347796</v>
      </c>
      <c r="DM57" s="9">
        <v>8.1632653061224492</v>
      </c>
      <c r="DN57" s="9">
        <v>6.25</v>
      </c>
      <c r="DO57" s="9">
        <v>4.4444444444444402</v>
      </c>
      <c r="DP57" s="9">
        <v>0</v>
      </c>
      <c r="DQ57" s="9">
        <v>6.25</v>
      </c>
      <c r="DR57" s="9">
        <v>15</v>
      </c>
      <c r="DS57" s="9">
        <v>12.5</v>
      </c>
      <c r="DT57" s="9">
        <v>0</v>
      </c>
      <c r="DU57" s="9">
        <v>45.652173913043498</v>
      </c>
      <c r="DV57" s="9">
        <v>0</v>
      </c>
      <c r="DW57" s="9">
        <v>17.821782178217799</v>
      </c>
      <c r="DX57" s="9">
        <v>26.315789473684202</v>
      </c>
      <c r="DY57" s="9">
        <v>4.3478260869565197</v>
      </c>
      <c r="DZ57" s="9">
        <v>15.1515151515152</v>
      </c>
      <c r="EA57" s="9">
        <v>0</v>
      </c>
      <c r="EB57" s="9">
        <v>0</v>
      </c>
      <c r="EC57" s="9">
        <v>0</v>
      </c>
      <c r="ED57" s="9">
        <v>11.1111111111111</v>
      </c>
    </row>
    <row r="58" spans="1:134" s="9" customFormat="1" ht="13.8" x14ac:dyDescent="0.25">
      <c r="A58" s="15"/>
      <c r="H58" s="10"/>
    </row>
    <row r="59" spans="1:134" s="9" customFormat="1" ht="13.8" x14ac:dyDescent="0.25">
      <c r="A59" s="15"/>
      <c r="B59" s="8" t="s">
        <v>126</v>
      </c>
      <c r="C59" s="14">
        <v>153077</v>
      </c>
      <c r="H59" s="10"/>
    </row>
    <row r="60" spans="1:134" s="9" customFormat="1" ht="13.8" x14ac:dyDescent="0.25">
      <c r="A60" s="15"/>
      <c r="B60" s="8"/>
      <c r="C60" s="14"/>
      <c r="H60" s="10"/>
    </row>
    <row r="61" spans="1:134" s="9" customFormat="1" ht="13.8" x14ac:dyDescent="0.25">
      <c r="A61" s="15">
        <v>14</v>
      </c>
      <c r="B61" s="8" t="s">
        <v>123</v>
      </c>
      <c r="C61" s="14">
        <v>54021</v>
      </c>
      <c r="D61" s="14">
        <v>25721</v>
      </c>
      <c r="E61" s="14">
        <v>9793</v>
      </c>
      <c r="F61" s="14">
        <v>5517</v>
      </c>
      <c r="G61" s="14">
        <v>12990</v>
      </c>
      <c r="H61" s="10">
        <f>SUM(I61:L61)</f>
        <v>40219</v>
      </c>
      <c r="I61" s="14">
        <v>18478</v>
      </c>
      <c r="J61" s="14">
        <v>5613</v>
      </c>
      <c r="K61" s="14">
        <v>4598</v>
      </c>
      <c r="L61" s="14">
        <v>11530</v>
      </c>
      <c r="M61" s="14"/>
      <c r="N61" s="10">
        <v>366</v>
      </c>
      <c r="O61" s="10">
        <v>732</v>
      </c>
      <c r="P61" s="10">
        <v>1008</v>
      </c>
      <c r="Q61" s="10">
        <v>512</v>
      </c>
      <c r="R61" s="10">
        <v>321</v>
      </c>
      <c r="S61" s="10">
        <v>338</v>
      </c>
      <c r="T61" s="10">
        <v>690</v>
      </c>
      <c r="U61" s="10">
        <v>909</v>
      </c>
      <c r="V61" s="10">
        <v>526</v>
      </c>
      <c r="W61" s="10">
        <v>382</v>
      </c>
      <c r="X61" s="10">
        <v>274</v>
      </c>
      <c r="Y61" s="10">
        <v>212</v>
      </c>
      <c r="Z61" s="10">
        <v>307</v>
      </c>
      <c r="AA61" s="10">
        <v>628</v>
      </c>
      <c r="AB61" s="10">
        <v>628</v>
      </c>
      <c r="AC61" s="10">
        <v>628</v>
      </c>
      <c r="AD61" s="10">
        <v>291</v>
      </c>
      <c r="AE61" s="10">
        <v>217</v>
      </c>
      <c r="AF61" s="10">
        <v>296</v>
      </c>
      <c r="AG61" s="10">
        <v>264</v>
      </c>
      <c r="AH61" s="10">
        <v>391</v>
      </c>
      <c r="AI61" s="10">
        <v>660</v>
      </c>
      <c r="AJ61" s="10">
        <v>850</v>
      </c>
      <c r="AK61" s="10">
        <v>276</v>
      </c>
      <c r="AL61" s="10">
        <v>602</v>
      </c>
      <c r="AM61" s="10">
        <v>379</v>
      </c>
      <c r="AN61" s="10">
        <v>449</v>
      </c>
      <c r="AO61" s="10">
        <v>831</v>
      </c>
      <c r="AP61" s="10">
        <v>568</v>
      </c>
      <c r="AQ61" s="10">
        <v>601</v>
      </c>
      <c r="AR61" s="10">
        <v>533</v>
      </c>
      <c r="AS61" s="10">
        <v>707</v>
      </c>
      <c r="AT61" s="10">
        <v>589</v>
      </c>
      <c r="AU61" s="10">
        <v>564</v>
      </c>
      <c r="AV61" s="10">
        <v>452</v>
      </c>
      <c r="AW61" s="10">
        <v>497</v>
      </c>
      <c r="AX61" s="10">
        <v>289</v>
      </c>
      <c r="AY61" s="10">
        <v>170</v>
      </c>
      <c r="AZ61" s="10">
        <v>379</v>
      </c>
      <c r="BA61" s="10">
        <v>75</v>
      </c>
      <c r="BB61" s="10">
        <v>321</v>
      </c>
      <c r="BC61" s="10">
        <v>117</v>
      </c>
      <c r="BD61" s="10">
        <v>69</v>
      </c>
      <c r="BE61" s="10">
        <v>31</v>
      </c>
      <c r="BF61" s="10">
        <v>245</v>
      </c>
      <c r="BG61" s="10">
        <v>541</v>
      </c>
      <c r="BH61" s="10">
        <v>101</v>
      </c>
      <c r="BI61" s="10">
        <v>141</v>
      </c>
      <c r="BJ61" s="10">
        <v>338</v>
      </c>
      <c r="BK61" s="10">
        <v>241</v>
      </c>
      <c r="BL61" s="10">
        <v>350</v>
      </c>
      <c r="BM61" s="10">
        <v>110</v>
      </c>
      <c r="BN61" s="10">
        <v>381</v>
      </c>
      <c r="BO61" s="10">
        <v>262</v>
      </c>
      <c r="BP61" s="10">
        <v>201</v>
      </c>
      <c r="BQ61" s="10">
        <v>175</v>
      </c>
      <c r="BR61" s="10">
        <v>156</v>
      </c>
      <c r="BS61" s="10">
        <v>222</v>
      </c>
      <c r="BT61" s="10">
        <v>301</v>
      </c>
      <c r="BU61" s="10">
        <v>192</v>
      </c>
      <c r="BV61" s="10">
        <v>205</v>
      </c>
      <c r="BW61" s="10">
        <v>155</v>
      </c>
      <c r="BX61" s="10">
        <v>142</v>
      </c>
      <c r="BY61" s="10">
        <v>119</v>
      </c>
      <c r="BZ61" s="10">
        <v>120</v>
      </c>
      <c r="CA61" s="10">
        <v>69</v>
      </c>
      <c r="CB61" s="10">
        <v>101</v>
      </c>
      <c r="CC61" s="10">
        <v>213</v>
      </c>
      <c r="CD61" s="10">
        <v>161</v>
      </c>
      <c r="CE61" s="10">
        <v>206</v>
      </c>
      <c r="CF61" s="10">
        <v>175</v>
      </c>
      <c r="CG61" s="10">
        <v>243</v>
      </c>
      <c r="CH61" s="10">
        <v>379</v>
      </c>
      <c r="CI61" s="10">
        <v>16</v>
      </c>
      <c r="CJ61" s="10">
        <v>32</v>
      </c>
      <c r="CK61" s="10">
        <v>175</v>
      </c>
      <c r="CL61" s="10">
        <v>124</v>
      </c>
      <c r="CM61" s="10">
        <v>196</v>
      </c>
      <c r="CN61" s="10">
        <v>136</v>
      </c>
      <c r="CO61" s="10">
        <v>294</v>
      </c>
      <c r="CP61" s="10">
        <v>163</v>
      </c>
      <c r="CQ61" s="10">
        <v>331</v>
      </c>
      <c r="CR61" s="10">
        <v>327</v>
      </c>
      <c r="CS61" s="10">
        <v>103</v>
      </c>
      <c r="CT61" s="10">
        <v>109</v>
      </c>
      <c r="CU61" s="10">
        <v>141</v>
      </c>
      <c r="CV61" s="10">
        <v>105</v>
      </c>
      <c r="CW61" s="10">
        <v>170</v>
      </c>
      <c r="CX61" s="10">
        <v>93</v>
      </c>
      <c r="CY61" s="10">
        <v>298</v>
      </c>
      <c r="CZ61" s="10">
        <v>640</v>
      </c>
      <c r="DA61" s="10">
        <v>285</v>
      </c>
      <c r="DB61" s="10">
        <v>274</v>
      </c>
      <c r="DC61" s="10">
        <v>461</v>
      </c>
      <c r="DD61" s="10">
        <v>564</v>
      </c>
      <c r="DE61" s="10">
        <v>202</v>
      </c>
      <c r="DF61" s="10">
        <v>152</v>
      </c>
      <c r="DG61" s="10">
        <v>290</v>
      </c>
      <c r="DH61" s="10">
        <v>291</v>
      </c>
      <c r="DI61" s="10">
        <v>94</v>
      </c>
      <c r="DJ61" s="10">
        <v>381</v>
      </c>
      <c r="DK61" s="10">
        <v>192</v>
      </c>
      <c r="DL61" s="10">
        <v>706</v>
      </c>
      <c r="DM61" s="10">
        <v>360</v>
      </c>
      <c r="DN61" s="10">
        <v>182</v>
      </c>
      <c r="DO61" s="10">
        <v>704</v>
      </c>
      <c r="DP61" s="10">
        <v>232</v>
      </c>
      <c r="DQ61" s="10">
        <v>420</v>
      </c>
      <c r="DR61" s="10">
        <v>727</v>
      </c>
      <c r="DS61" s="10">
        <v>360</v>
      </c>
      <c r="DT61" s="10">
        <v>198</v>
      </c>
      <c r="DU61" s="10">
        <v>453</v>
      </c>
      <c r="DV61" s="10">
        <v>211</v>
      </c>
      <c r="DW61" s="10">
        <v>820</v>
      </c>
      <c r="DX61" s="10">
        <v>241</v>
      </c>
      <c r="DY61" s="10">
        <v>119</v>
      </c>
      <c r="DZ61" s="10">
        <v>510</v>
      </c>
      <c r="EA61" s="10">
        <v>339</v>
      </c>
      <c r="EB61" s="10">
        <v>80</v>
      </c>
      <c r="EC61" s="10">
        <v>153</v>
      </c>
      <c r="ED61" s="10">
        <v>591</v>
      </c>
    </row>
    <row r="62" spans="1:134" s="9" customFormat="1" ht="13.8" x14ac:dyDescent="0.25">
      <c r="A62" s="15"/>
      <c r="B62" s="9" t="s">
        <v>124</v>
      </c>
      <c r="C62" s="9">
        <v>97.37</v>
      </c>
      <c r="D62" s="9">
        <v>98.8</v>
      </c>
      <c r="E62" s="9">
        <v>97.3</v>
      </c>
      <c r="F62" s="9">
        <v>92.4</v>
      </c>
      <c r="G62" s="9">
        <v>96.7</v>
      </c>
      <c r="H62" s="10"/>
      <c r="I62" s="9">
        <v>98.9</v>
      </c>
      <c r="J62" s="9">
        <v>96.6</v>
      </c>
      <c r="K62" s="9">
        <v>91.8</v>
      </c>
      <c r="L62" s="9">
        <v>96.6</v>
      </c>
      <c r="N62" s="9">
        <v>100</v>
      </c>
      <c r="O62" s="9">
        <v>98.497267759562803</v>
      </c>
      <c r="P62" s="9">
        <v>99.107142857142904</v>
      </c>
      <c r="Q62" s="9">
        <v>97.65625</v>
      </c>
      <c r="R62" s="9">
        <v>99.376947040498393</v>
      </c>
      <c r="S62" s="9">
        <v>97.928994082840205</v>
      </c>
      <c r="T62" s="9">
        <v>97.681159420289902</v>
      </c>
      <c r="U62" s="9">
        <v>98.019801980197997</v>
      </c>
      <c r="V62" s="9">
        <v>98.479087452471504</v>
      </c>
      <c r="W62" s="9">
        <v>100</v>
      </c>
      <c r="X62" s="9">
        <v>97.445255474452594</v>
      </c>
      <c r="Y62" s="9">
        <v>99.528301886792406</v>
      </c>
      <c r="Z62" s="9">
        <v>99.674267100977204</v>
      </c>
      <c r="AA62" s="9">
        <v>98.089171974522301</v>
      </c>
      <c r="AB62" s="9">
        <v>99.363057324840796</v>
      </c>
      <c r="AC62" s="9">
        <v>98.407643312101897</v>
      </c>
      <c r="AD62" s="9">
        <v>99.312714776632305</v>
      </c>
      <c r="AE62" s="9">
        <v>100</v>
      </c>
      <c r="AF62" s="9">
        <v>96.959459459459495</v>
      </c>
      <c r="AG62" s="9">
        <v>98.863636363636402</v>
      </c>
      <c r="AH62" s="9">
        <v>98.721227621483393</v>
      </c>
      <c r="AI62" s="9">
        <v>98.939393939393895</v>
      </c>
      <c r="AJ62" s="9">
        <v>99.176470588235304</v>
      </c>
      <c r="AK62" s="9">
        <v>99.637681159420296</v>
      </c>
      <c r="AL62" s="9">
        <v>99.335548172757498</v>
      </c>
      <c r="AM62" s="9">
        <v>99.736147757255907</v>
      </c>
      <c r="AN62" s="9">
        <v>97.995545657015597</v>
      </c>
      <c r="AO62" s="9">
        <v>99.157641395908499</v>
      </c>
      <c r="AP62" s="9">
        <v>99.119718309859195</v>
      </c>
      <c r="AQ62" s="9">
        <v>99.001663893510795</v>
      </c>
      <c r="AR62" s="9">
        <v>99.437148217635993</v>
      </c>
      <c r="AS62" s="9">
        <v>98.727015558698696</v>
      </c>
      <c r="AT62" s="9">
        <v>99.660441426145994</v>
      </c>
      <c r="AU62" s="9">
        <v>99.290780141843996</v>
      </c>
      <c r="AV62" s="9">
        <v>98.230088495575203</v>
      </c>
      <c r="AW62" s="9">
        <v>100</v>
      </c>
      <c r="AX62" s="9">
        <v>98.269896193771601</v>
      </c>
      <c r="AY62" s="9">
        <v>99.411764705882305</v>
      </c>
      <c r="AZ62" s="9">
        <v>95.778364116095005</v>
      </c>
      <c r="BA62" s="9">
        <v>100</v>
      </c>
      <c r="BB62" s="9">
        <v>94.392523364485996</v>
      </c>
      <c r="BC62" s="9">
        <v>97.435897435897402</v>
      </c>
      <c r="BD62" s="9">
        <v>98.550724637681199</v>
      </c>
      <c r="BE62" s="9">
        <v>100</v>
      </c>
      <c r="BF62" s="9">
        <v>100</v>
      </c>
      <c r="BG62" s="9">
        <v>97.597042513863201</v>
      </c>
      <c r="BH62" s="9">
        <v>98.019801980197997</v>
      </c>
      <c r="BI62" s="9">
        <v>99.290780141843996</v>
      </c>
      <c r="BJ62" s="9">
        <v>88.757396449704103</v>
      </c>
      <c r="BK62" s="9">
        <v>99.170124481327804</v>
      </c>
      <c r="BL62" s="9">
        <v>96.857142857142804</v>
      </c>
      <c r="BM62" s="9">
        <v>99.090909090909093</v>
      </c>
      <c r="BN62" s="9">
        <v>96.850393700787393</v>
      </c>
      <c r="BO62" s="9">
        <v>91.984732824427496</v>
      </c>
      <c r="BP62" s="9">
        <v>99.502487562189103</v>
      </c>
      <c r="BQ62" s="9">
        <v>93.714285714285694</v>
      </c>
      <c r="BR62" s="9">
        <v>98.076923076923094</v>
      </c>
      <c r="BS62" s="9">
        <v>99.549549549549596</v>
      </c>
      <c r="BT62" s="9">
        <v>98.671096345514997</v>
      </c>
      <c r="BU62" s="9">
        <v>100</v>
      </c>
      <c r="BV62" s="9">
        <v>87.317073170731703</v>
      </c>
      <c r="BW62" s="9">
        <v>94.838709677419402</v>
      </c>
      <c r="BX62" s="9">
        <v>97.183098591549296</v>
      </c>
      <c r="BY62" s="9">
        <v>99.159663865546193</v>
      </c>
      <c r="BZ62" s="9">
        <v>99.1666666666667</v>
      </c>
      <c r="CA62" s="9">
        <v>94.202898550724598</v>
      </c>
      <c r="CB62" s="9">
        <v>74.257425742574299</v>
      </c>
      <c r="CC62" s="9">
        <v>97.183098591549296</v>
      </c>
      <c r="CD62" s="9">
        <v>99.3788819875776</v>
      </c>
      <c r="CE62" s="9">
        <v>87.378640776699001</v>
      </c>
      <c r="CF62" s="9">
        <v>90.857142857142904</v>
      </c>
      <c r="CG62" s="9">
        <v>99.176954732510296</v>
      </c>
      <c r="CH62" s="9">
        <v>98.416886543535597</v>
      </c>
      <c r="CI62" s="9">
        <v>31.25</v>
      </c>
      <c r="CJ62" s="9">
        <v>96.875</v>
      </c>
      <c r="CK62" s="9">
        <v>78.857142857142904</v>
      </c>
      <c r="CL62" s="9">
        <v>86.290322580645196</v>
      </c>
      <c r="CM62" s="9">
        <v>98.469387755102005</v>
      </c>
      <c r="CN62" s="9">
        <v>100</v>
      </c>
      <c r="CO62" s="9">
        <v>82.312925170067999</v>
      </c>
      <c r="CP62" s="9">
        <v>96.932515337423297</v>
      </c>
      <c r="CQ62" s="9">
        <v>75.226586102718997</v>
      </c>
      <c r="CR62" s="9">
        <v>93.577981651376106</v>
      </c>
      <c r="CS62" s="9">
        <v>86.407766990291293</v>
      </c>
      <c r="CT62" s="9">
        <v>100</v>
      </c>
      <c r="CU62" s="9">
        <v>100</v>
      </c>
      <c r="CV62" s="9">
        <v>99.047619047619094</v>
      </c>
      <c r="CW62" s="9">
        <v>91.176470588235304</v>
      </c>
      <c r="CX62" s="9">
        <v>82.795698924731198</v>
      </c>
      <c r="CY62" s="9">
        <v>97.651006711409394</v>
      </c>
      <c r="CZ62" s="9">
        <v>99.375</v>
      </c>
      <c r="DA62" s="9">
        <v>99.298245614035096</v>
      </c>
      <c r="DB62" s="9">
        <v>97.445255474452594</v>
      </c>
      <c r="DC62" s="9">
        <v>98.698481561822106</v>
      </c>
      <c r="DD62" s="9">
        <v>98.581560283687907</v>
      </c>
      <c r="DE62" s="9">
        <v>98.019801980197997</v>
      </c>
      <c r="DF62" s="9">
        <v>94.736842105263193</v>
      </c>
      <c r="DG62" s="9">
        <v>99.310344827586206</v>
      </c>
      <c r="DH62" s="9">
        <v>97.594501718213095</v>
      </c>
      <c r="DI62" s="9">
        <v>94.680851063829806</v>
      </c>
      <c r="DJ62" s="9">
        <v>98.1627296587926</v>
      </c>
      <c r="DK62" s="9">
        <v>100</v>
      </c>
      <c r="DL62" s="9">
        <v>96.033994334277594</v>
      </c>
      <c r="DM62" s="9">
        <v>99.1666666666667</v>
      </c>
      <c r="DN62" s="9">
        <v>97.802197802197796</v>
      </c>
      <c r="DO62" s="9">
        <v>98.579545454545496</v>
      </c>
      <c r="DP62" s="9">
        <v>77.586206896551701</v>
      </c>
      <c r="DQ62" s="9">
        <v>97.142857142857096</v>
      </c>
      <c r="DR62" s="9">
        <v>92.984869325997195</v>
      </c>
      <c r="DS62" s="9">
        <v>99.1666666666667</v>
      </c>
      <c r="DT62" s="9">
        <v>98.484848484848499</v>
      </c>
      <c r="DU62" s="9">
        <v>96.909492273730706</v>
      </c>
      <c r="DV62" s="9">
        <v>87.677725118483394</v>
      </c>
      <c r="DW62" s="9">
        <v>96.463414634146304</v>
      </c>
      <c r="DX62" s="9">
        <v>98.340248962655593</v>
      </c>
      <c r="DY62" s="9">
        <v>98.3193277310924</v>
      </c>
      <c r="DZ62" s="9">
        <v>88.627450980392197</v>
      </c>
      <c r="EA62" s="9">
        <v>99.705014749262503</v>
      </c>
      <c r="EB62" s="9">
        <v>77.5</v>
      </c>
      <c r="EC62" s="9">
        <v>99.346405228758201</v>
      </c>
      <c r="ED62" s="9">
        <v>98.307952622673398</v>
      </c>
    </row>
    <row r="63" spans="1:134" s="9" customFormat="1" ht="13.8" x14ac:dyDescent="0.25">
      <c r="A63" s="15"/>
      <c r="B63" s="9" t="s">
        <v>125</v>
      </c>
      <c r="C63" s="9">
        <v>2.63</v>
      </c>
      <c r="D63" s="9">
        <v>1.18</v>
      </c>
      <c r="E63" s="9">
        <v>2.65</v>
      </c>
      <c r="F63" s="9">
        <v>7.65</v>
      </c>
      <c r="G63" s="9">
        <v>3.33</v>
      </c>
      <c r="H63" s="10"/>
      <c r="I63" s="9">
        <v>1.1399999999999999</v>
      </c>
      <c r="J63" s="9">
        <v>3.4</v>
      </c>
      <c r="K63" s="9">
        <v>8.18</v>
      </c>
      <c r="L63" s="9">
        <v>3.43</v>
      </c>
      <c r="N63" s="9">
        <v>0</v>
      </c>
      <c r="O63" s="9">
        <v>1.5027322404371599</v>
      </c>
      <c r="P63" s="9">
        <v>0.89285714285714302</v>
      </c>
      <c r="Q63" s="9">
        <v>2.34375</v>
      </c>
      <c r="R63" s="9">
        <v>0.62305295950155803</v>
      </c>
      <c r="S63" s="9">
        <v>2.0710059171597601</v>
      </c>
      <c r="T63" s="9">
        <v>2.3188405797101499</v>
      </c>
      <c r="U63" s="9">
        <v>1.98019801980198</v>
      </c>
      <c r="V63" s="9">
        <v>1.5209125475285199</v>
      </c>
      <c r="W63" s="9">
        <v>0</v>
      </c>
      <c r="X63" s="9">
        <v>2.5547445255474499</v>
      </c>
      <c r="Y63" s="9">
        <v>0.47169811320754701</v>
      </c>
      <c r="Z63" s="9">
        <v>0.325732899022801</v>
      </c>
      <c r="AA63" s="9">
        <v>1.9108280254777099</v>
      </c>
      <c r="AB63" s="9">
        <v>0.63694267515923597</v>
      </c>
      <c r="AC63" s="9">
        <v>1.5923566878980899</v>
      </c>
      <c r="AD63" s="9">
        <v>0.68728522336769804</v>
      </c>
      <c r="AE63" s="9">
        <v>0</v>
      </c>
      <c r="AF63" s="9">
        <v>3.0405405405405399</v>
      </c>
      <c r="AG63" s="9">
        <v>1.13636363636364</v>
      </c>
      <c r="AH63" s="9">
        <v>1.2787723785166201</v>
      </c>
      <c r="AI63" s="9">
        <v>1.0606060606060601</v>
      </c>
      <c r="AJ63" s="9">
        <v>0.82352941176470595</v>
      </c>
      <c r="AK63" s="9">
        <v>0.36231884057970998</v>
      </c>
      <c r="AL63" s="9">
        <v>0.66445182724252505</v>
      </c>
      <c r="AM63" s="9">
        <v>0.26385224274406299</v>
      </c>
      <c r="AN63" s="9">
        <v>2.0044543429844102</v>
      </c>
      <c r="AO63" s="9">
        <v>0.84235860409145602</v>
      </c>
      <c r="AP63" s="9">
        <v>0.88028169014084501</v>
      </c>
      <c r="AQ63" s="9">
        <v>0.99833610648918503</v>
      </c>
      <c r="AR63" s="9">
        <v>0.56285178236397704</v>
      </c>
      <c r="AS63" s="9">
        <v>1.2729844413012701</v>
      </c>
      <c r="AT63" s="9">
        <v>0.33955857385399002</v>
      </c>
      <c r="AU63" s="9">
        <v>0.70921985815602795</v>
      </c>
      <c r="AV63" s="9">
        <v>1.76991150442478</v>
      </c>
      <c r="AW63" s="9">
        <v>0</v>
      </c>
      <c r="AX63" s="9">
        <v>1.73010380622837</v>
      </c>
      <c r="AY63" s="9">
        <v>0.58823529411764697</v>
      </c>
      <c r="AZ63" s="9">
        <v>4.2216358839050097</v>
      </c>
      <c r="BA63" s="9">
        <v>0</v>
      </c>
      <c r="BB63" s="9">
        <v>5.6074766355140202</v>
      </c>
      <c r="BC63" s="9">
        <v>2.5641025641025599</v>
      </c>
      <c r="BD63" s="9">
        <v>1.4492753623188399</v>
      </c>
      <c r="BE63" s="9">
        <v>0</v>
      </c>
      <c r="BF63" s="9">
        <v>0</v>
      </c>
      <c r="BG63" s="9">
        <v>2.40295748613678</v>
      </c>
      <c r="BH63" s="9">
        <v>1.98019801980198</v>
      </c>
      <c r="BI63" s="9">
        <v>0.70921985815602795</v>
      </c>
      <c r="BJ63" s="9">
        <v>11.2426035502959</v>
      </c>
      <c r="BK63" s="9">
        <v>0.829875518672199</v>
      </c>
      <c r="BL63" s="9">
        <v>3.1428571428571401</v>
      </c>
      <c r="BM63" s="9">
        <v>0.90909090909090895</v>
      </c>
      <c r="BN63" s="9">
        <v>3.1496062992125999</v>
      </c>
      <c r="BO63" s="9">
        <v>8.0152671755725198</v>
      </c>
      <c r="BP63" s="9">
        <v>0.49751243781094501</v>
      </c>
      <c r="BQ63" s="9">
        <v>6.28571428571429</v>
      </c>
      <c r="BR63" s="9">
        <v>1.92307692307692</v>
      </c>
      <c r="BS63" s="9">
        <v>0.45045045045045001</v>
      </c>
      <c r="BT63" s="9">
        <v>1.3289036544850501</v>
      </c>
      <c r="BU63" s="9">
        <v>0</v>
      </c>
      <c r="BV63" s="9">
        <v>12.6829268292683</v>
      </c>
      <c r="BW63" s="9">
        <v>5.1612903225806503</v>
      </c>
      <c r="BX63" s="9">
        <v>2.8169014084507</v>
      </c>
      <c r="BY63" s="9">
        <v>0.84033613445378197</v>
      </c>
      <c r="BZ63" s="9">
        <v>0.83333333333333304</v>
      </c>
      <c r="CA63" s="9">
        <v>5.7971014492753596</v>
      </c>
      <c r="CB63" s="9">
        <v>25.742574257425701</v>
      </c>
      <c r="CC63" s="9">
        <v>2.8169014084507</v>
      </c>
      <c r="CD63" s="9">
        <v>0.62111801242235998</v>
      </c>
      <c r="CE63" s="9">
        <v>12.621359223301001</v>
      </c>
      <c r="CF63" s="9">
        <v>9.1428571428571406</v>
      </c>
      <c r="CG63" s="9">
        <v>0.82304526748971196</v>
      </c>
      <c r="CH63" s="9">
        <v>1.5831134564643801</v>
      </c>
      <c r="CI63" s="9">
        <v>68.75</v>
      </c>
      <c r="CJ63" s="9">
        <v>3.125</v>
      </c>
      <c r="CK63" s="9">
        <v>21.1428571428571</v>
      </c>
      <c r="CL63" s="9">
        <v>13.709677419354801</v>
      </c>
      <c r="CM63" s="9">
        <v>1.53061224489796</v>
      </c>
      <c r="CN63" s="9">
        <v>0</v>
      </c>
      <c r="CO63" s="9">
        <v>17.687074829932001</v>
      </c>
      <c r="CP63" s="9">
        <v>3.0674846625766898</v>
      </c>
      <c r="CQ63" s="9">
        <v>24.773413897280999</v>
      </c>
      <c r="CR63" s="9">
        <v>6.4220183486238502</v>
      </c>
      <c r="CS63" s="9">
        <v>13.5922330097087</v>
      </c>
      <c r="CT63" s="9">
        <v>0</v>
      </c>
      <c r="CU63" s="9">
        <v>0</v>
      </c>
      <c r="CV63" s="9">
        <v>0.952380952380952</v>
      </c>
      <c r="CW63" s="9">
        <v>8.8235294117647101</v>
      </c>
      <c r="CX63" s="9">
        <v>17.204301075268798</v>
      </c>
      <c r="CY63" s="9">
        <v>2.3489932885906</v>
      </c>
      <c r="CZ63" s="9">
        <v>0.625</v>
      </c>
      <c r="DA63" s="9">
        <v>0.70175438596491202</v>
      </c>
      <c r="DB63" s="9">
        <v>2.5547445255474499</v>
      </c>
      <c r="DC63" s="9">
        <v>1.3015184381778699</v>
      </c>
      <c r="DD63" s="9">
        <v>1.4184397163120599</v>
      </c>
      <c r="DE63" s="9">
        <v>1.98019801980198</v>
      </c>
      <c r="DF63" s="9">
        <v>5.2631578947368398</v>
      </c>
      <c r="DG63" s="9">
        <v>0.68965517241379304</v>
      </c>
      <c r="DH63" s="9">
        <v>2.4054982817869401</v>
      </c>
      <c r="DI63" s="9">
        <v>5.31914893617021</v>
      </c>
      <c r="DJ63" s="9">
        <v>1.8372703412073501</v>
      </c>
      <c r="DK63" s="9">
        <v>0</v>
      </c>
      <c r="DL63" s="9">
        <v>3.9660056657223799</v>
      </c>
      <c r="DM63" s="9">
        <v>0.83333333333333304</v>
      </c>
      <c r="DN63" s="9">
        <v>2.1978021978022002</v>
      </c>
      <c r="DO63" s="9">
        <v>1.4204545454545501</v>
      </c>
      <c r="DP63" s="9">
        <v>22.413793103448299</v>
      </c>
      <c r="DQ63" s="9">
        <v>2.8571428571428599</v>
      </c>
      <c r="DR63" s="9">
        <v>7.0151306740027497</v>
      </c>
      <c r="DS63" s="9">
        <v>0.83333333333333304</v>
      </c>
      <c r="DT63" s="9">
        <v>1.51515151515152</v>
      </c>
      <c r="DU63" s="9">
        <v>3.0905077262693199</v>
      </c>
      <c r="DV63" s="9">
        <v>12.3222748815166</v>
      </c>
      <c r="DW63" s="9">
        <v>3.5365853658536599</v>
      </c>
      <c r="DX63" s="9">
        <v>1.6597510373444</v>
      </c>
      <c r="DY63" s="9">
        <v>1.6806722689075599</v>
      </c>
      <c r="DZ63" s="9">
        <v>11.372549019607799</v>
      </c>
      <c r="EA63" s="9">
        <v>0.29498525073746301</v>
      </c>
      <c r="EB63" s="9">
        <v>22.5</v>
      </c>
      <c r="EC63" s="9">
        <v>0.65359477124182996</v>
      </c>
      <c r="ED63" s="9">
        <v>1.6920473773265701</v>
      </c>
    </row>
    <row r="64" spans="1:134" s="9" customFormat="1" ht="13.8" x14ac:dyDescent="0.25">
      <c r="A64" s="15"/>
      <c r="H64" s="10"/>
    </row>
    <row r="65" spans="1:134" s="9" customFormat="1" ht="13.8" x14ac:dyDescent="0.25">
      <c r="A65" s="15">
        <v>15</v>
      </c>
      <c r="B65" s="8" t="s">
        <v>127</v>
      </c>
      <c r="C65" s="14">
        <v>54021</v>
      </c>
      <c r="D65" s="14">
        <v>25721</v>
      </c>
      <c r="E65" s="14">
        <v>9793</v>
      </c>
      <c r="F65" s="14">
        <v>5517</v>
      </c>
      <c r="G65" s="14">
        <v>12990</v>
      </c>
      <c r="H65" s="10">
        <f>SUM(I65:L65)</f>
        <v>40219</v>
      </c>
      <c r="I65" s="14">
        <v>18478</v>
      </c>
      <c r="J65" s="14">
        <v>5613</v>
      </c>
      <c r="K65" s="14">
        <v>4598</v>
      </c>
      <c r="L65" s="14">
        <v>11530</v>
      </c>
      <c r="M65" s="14"/>
      <c r="N65" s="10">
        <v>366</v>
      </c>
      <c r="O65" s="10">
        <v>732</v>
      </c>
      <c r="P65" s="10">
        <v>1008</v>
      </c>
      <c r="Q65" s="10">
        <v>512</v>
      </c>
      <c r="R65" s="10">
        <v>321</v>
      </c>
      <c r="S65" s="10">
        <v>338</v>
      </c>
      <c r="T65" s="10">
        <v>690</v>
      </c>
      <c r="U65" s="10">
        <v>909</v>
      </c>
      <c r="V65" s="10">
        <v>526</v>
      </c>
      <c r="W65" s="10">
        <v>382</v>
      </c>
      <c r="X65" s="10">
        <v>274</v>
      </c>
      <c r="Y65" s="10">
        <v>212</v>
      </c>
      <c r="Z65" s="10">
        <v>307</v>
      </c>
      <c r="AA65" s="10">
        <v>628</v>
      </c>
      <c r="AB65" s="10">
        <v>628</v>
      </c>
      <c r="AC65" s="10">
        <v>628</v>
      </c>
      <c r="AD65" s="10">
        <v>291</v>
      </c>
      <c r="AE65" s="10">
        <v>217</v>
      </c>
      <c r="AF65" s="10">
        <v>296</v>
      </c>
      <c r="AG65" s="10">
        <v>264</v>
      </c>
      <c r="AH65" s="10">
        <v>391</v>
      </c>
      <c r="AI65" s="10">
        <v>660</v>
      </c>
      <c r="AJ65" s="10">
        <v>850</v>
      </c>
      <c r="AK65" s="10">
        <v>276</v>
      </c>
      <c r="AL65" s="10">
        <v>602</v>
      </c>
      <c r="AM65" s="10">
        <v>379</v>
      </c>
      <c r="AN65" s="10">
        <v>449</v>
      </c>
      <c r="AO65" s="10">
        <v>831</v>
      </c>
      <c r="AP65" s="10">
        <v>568</v>
      </c>
      <c r="AQ65" s="10">
        <v>601</v>
      </c>
      <c r="AR65" s="10">
        <v>533</v>
      </c>
      <c r="AS65" s="10">
        <v>707</v>
      </c>
      <c r="AT65" s="10">
        <v>589</v>
      </c>
      <c r="AU65" s="10">
        <v>564</v>
      </c>
      <c r="AV65" s="10">
        <v>452</v>
      </c>
      <c r="AW65" s="10">
        <v>497</v>
      </c>
      <c r="AX65" s="10">
        <v>289</v>
      </c>
      <c r="AY65" s="10">
        <v>170</v>
      </c>
      <c r="AZ65" s="10">
        <v>379</v>
      </c>
      <c r="BA65" s="10">
        <v>75</v>
      </c>
      <c r="BB65" s="10">
        <v>321</v>
      </c>
      <c r="BC65" s="10">
        <v>117</v>
      </c>
      <c r="BD65" s="10">
        <v>69</v>
      </c>
      <c r="BE65" s="10">
        <v>31</v>
      </c>
      <c r="BF65" s="10">
        <v>245</v>
      </c>
      <c r="BG65" s="10">
        <v>541</v>
      </c>
      <c r="BH65" s="10">
        <v>101</v>
      </c>
      <c r="BI65" s="10">
        <v>141</v>
      </c>
      <c r="BJ65" s="10">
        <v>338</v>
      </c>
      <c r="BK65" s="10">
        <v>241</v>
      </c>
      <c r="BL65" s="10">
        <v>350</v>
      </c>
      <c r="BM65" s="10">
        <v>110</v>
      </c>
      <c r="BN65" s="10">
        <v>381</v>
      </c>
      <c r="BO65" s="10">
        <v>262</v>
      </c>
      <c r="BP65" s="10">
        <v>201</v>
      </c>
      <c r="BQ65" s="10">
        <v>175</v>
      </c>
      <c r="BR65" s="10">
        <v>156</v>
      </c>
      <c r="BS65" s="10">
        <v>222</v>
      </c>
      <c r="BT65" s="10">
        <v>301</v>
      </c>
      <c r="BU65" s="10">
        <v>192</v>
      </c>
      <c r="BV65" s="10">
        <v>205</v>
      </c>
      <c r="BW65" s="10">
        <v>155</v>
      </c>
      <c r="BX65" s="10">
        <v>142</v>
      </c>
      <c r="BY65" s="10">
        <v>119</v>
      </c>
      <c r="BZ65" s="10">
        <v>120</v>
      </c>
      <c r="CA65" s="10">
        <v>69</v>
      </c>
      <c r="CB65" s="10">
        <v>101</v>
      </c>
      <c r="CC65" s="10">
        <v>213</v>
      </c>
      <c r="CD65" s="10">
        <v>161</v>
      </c>
      <c r="CE65" s="10">
        <v>206</v>
      </c>
      <c r="CF65" s="10">
        <v>175</v>
      </c>
      <c r="CG65" s="10">
        <v>243</v>
      </c>
      <c r="CH65" s="10">
        <v>379</v>
      </c>
      <c r="CI65" s="10">
        <v>16</v>
      </c>
      <c r="CJ65" s="10">
        <v>32</v>
      </c>
      <c r="CK65" s="10">
        <v>175</v>
      </c>
      <c r="CL65" s="10">
        <v>124</v>
      </c>
      <c r="CM65" s="10">
        <v>196</v>
      </c>
      <c r="CN65" s="10">
        <v>136</v>
      </c>
      <c r="CO65" s="10">
        <v>294</v>
      </c>
      <c r="CP65" s="10">
        <v>163</v>
      </c>
      <c r="CQ65" s="10">
        <v>331</v>
      </c>
      <c r="CR65" s="10">
        <v>327</v>
      </c>
      <c r="CS65" s="10">
        <v>103</v>
      </c>
      <c r="CT65" s="10">
        <v>109</v>
      </c>
      <c r="CU65" s="10">
        <v>141</v>
      </c>
      <c r="CV65" s="10">
        <v>105</v>
      </c>
      <c r="CW65" s="10">
        <v>170</v>
      </c>
      <c r="CX65" s="10">
        <v>93</v>
      </c>
      <c r="CY65" s="10">
        <v>298</v>
      </c>
      <c r="CZ65" s="10">
        <v>640</v>
      </c>
      <c r="DA65" s="10">
        <v>285</v>
      </c>
      <c r="DB65" s="10">
        <v>274</v>
      </c>
      <c r="DC65" s="10">
        <v>461</v>
      </c>
      <c r="DD65" s="10">
        <v>564</v>
      </c>
      <c r="DE65" s="10">
        <v>202</v>
      </c>
      <c r="DF65" s="10">
        <v>152</v>
      </c>
      <c r="DG65" s="10">
        <v>290</v>
      </c>
      <c r="DH65" s="10">
        <v>291</v>
      </c>
      <c r="DI65" s="10">
        <v>94</v>
      </c>
      <c r="DJ65" s="10">
        <v>381</v>
      </c>
      <c r="DK65" s="10">
        <v>192</v>
      </c>
      <c r="DL65" s="10">
        <v>706</v>
      </c>
      <c r="DM65" s="10">
        <v>360</v>
      </c>
      <c r="DN65" s="10">
        <v>182</v>
      </c>
      <c r="DO65" s="10">
        <v>704</v>
      </c>
      <c r="DP65" s="10">
        <v>232</v>
      </c>
      <c r="DQ65" s="10">
        <v>420</v>
      </c>
      <c r="DR65" s="10">
        <v>727</v>
      </c>
      <c r="DS65" s="10">
        <v>360</v>
      </c>
      <c r="DT65" s="10">
        <v>198</v>
      </c>
      <c r="DU65" s="10">
        <v>453</v>
      </c>
      <c r="DV65" s="10">
        <v>211</v>
      </c>
      <c r="DW65" s="10">
        <v>820</v>
      </c>
      <c r="DX65" s="10">
        <v>241</v>
      </c>
      <c r="DY65" s="10">
        <v>119</v>
      </c>
      <c r="DZ65" s="10">
        <v>510</v>
      </c>
      <c r="EA65" s="10">
        <v>339</v>
      </c>
      <c r="EB65" s="10">
        <v>80</v>
      </c>
      <c r="EC65" s="10">
        <v>153</v>
      </c>
      <c r="ED65" s="10">
        <v>591</v>
      </c>
    </row>
    <row r="66" spans="1:134" s="9" customFormat="1" ht="13.8" x14ac:dyDescent="0.25">
      <c r="A66" s="16"/>
      <c r="B66" s="9" t="s">
        <v>142</v>
      </c>
      <c r="C66" s="9">
        <v>75.23</v>
      </c>
      <c r="D66" s="9">
        <v>82.9</v>
      </c>
      <c r="E66" s="9">
        <v>71.400000000000006</v>
      </c>
      <c r="F66" s="9">
        <v>62.4</v>
      </c>
      <c r="G66" s="9">
        <v>68.5</v>
      </c>
      <c r="H66" s="10"/>
      <c r="I66" s="9">
        <v>80.5</v>
      </c>
      <c r="J66" s="9">
        <v>62.9</v>
      </c>
      <c r="K66" s="9">
        <v>59.6</v>
      </c>
      <c r="L66" s="9">
        <v>66.7</v>
      </c>
      <c r="N66" s="9">
        <v>86.338797814207695</v>
      </c>
      <c r="O66" s="9">
        <v>73.907103825136602</v>
      </c>
      <c r="P66" s="9">
        <v>87.202380952380906</v>
      </c>
      <c r="Q66" s="9">
        <v>78.3203125</v>
      </c>
      <c r="R66" s="9">
        <v>87.850467289719603</v>
      </c>
      <c r="S66" s="9">
        <v>90.236686390532498</v>
      </c>
      <c r="T66" s="9">
        <v>51.884057971014499</v>
      </c>
      <c r="U66" s="9">
        <v>79.867986798679894</v>
      </c>
      <c r="V66" s="9">
        <v>91.064638783269999</v>
      </c>
      <c r="W66" s="9">
        <v>91.623036649214697</v>
      </c>
      <c r="X66" s="9">
        <v>78.102189781021906</v>
      </c>
      <c r="Y66" s="9">
        <v>95.283018867924497</v>
      </c>
      <c r="Z66" s="9">
        <v>97.068403908794807</v>
      </c>
      <c r="AA66" s="9">
        <v>77.866242038216598</v>
      </c>
      <c r="AB66" s="9">
        <v>76.751592356687894</v>
      </c>
      <c r="AC66" s="9">
        <v>85.031847133758006</v>
      </c>
      <c r="AD66" s="9">
        <v>82.130584192439898</v>
      </c>
      <c r="AE66" s="9">
        <v>76.497695852534605</v>
      </c>
      <c r="AF66" s="9">
        <v>82.432432432432407</v>
      </c>
      <c r="AG66" s="9">
        <v>94.318181818181799</v>
      </c>
      <c r="AH66" s="9">
        <v>81.3299232736573</v>
      </c>
      <c r="AI66" s="9">
        <v>77.121212121212096</v>
      </c>
      <c r="AJ66" s="9">
        <v>83.176470588235304</v>
      </c>
      <c r="AK66" s="9">
        <v>84.420289855072497</v>
      </c>
      <c r="AL66" s="9">
        <v>71.594684385382095</v>
      </c>
      <c r="AM66" s="9">
        <v>81.266490765171497</v>
      </c>
      <c r="AN66" s="9">
        <v>78.841870824053402</v>
      </c>
      <c r="AO66" s="9">
        <v>74.849578820698</v>
      </c>
      <c r="AP66" s="9">
        <v>57.2183098591549</v>
      </c>
      <c r="AQ66" s="9">
        <v>89.018302828618999</v>
      </c>
      <c r="AR66" s="9">
        <v>80.487804878048806</v>
      </c>
      <c r="AS66" s="9">
        <v>82.036775106082004</v>
      </c>
      <c r="AT66" s="9">
        <v>83.361629881154499</v>
      </c>
      <c r="AU66" s="9">
        <v>76.241134751773103</v>
      </c>
      <c r="AV66" s="9">
        <v>89.823008849557496</v>
      </c>
      <c r="AW66" s="9">
        <v>89.336016096579499</v>
      </c>
      <c r="AX66" s="9">
        <v>52.941176470588204</v>
      </c>
      <c r="AY66" s="9">
        <v>63.529411764705898</v>
      </c>
      <c r="AZ66" s="9">
        <v>59.102902374670201</v>
      </c>
      <c r="BA66" s="9">
        <v>29.3333333333333</v>
      </c>
      <c r="BB66" s="9">
        <v>57.632398753894101</v>
      </c>
      <c r="BC66" s="9">
        <v>75.213675213675202</v>
      </c>
      <c r="BD66" s="9">
        <v>89.855072463768096</v>
      </c>
      <c r="BE66" s="9">
        <v>64.516129032258107</v>
      </c>
      <c r="BF66" s="9">
        <v>62.040816326530603</v>
      </c>
      <c r="BG66" s="9">
        <v>56.377079482439903</v>
      </c>
      <c r="BH66" s="9">
        <v>81.188118811881196</v>
      </c>
      <c r="BI66" s="9">
        <v>80.851063829787194</v>
      </c>
      <c r="BJ66" s="9">
        <v>43.786982248520701</v>
      </c>
      <c r="BK66" s="9">
        <v>75.518672199170098</v>
      </c>
      <c r="BL66" s="9">
        <v>72.571428571428598</v>
      </c>
      <c r="BM66" s="9">
        <v>62.727272727272698</v>
      </c>
      <c r="BN66" s="9">
        <v>64.041994750656201</v>
      </c>
      <c r="BO66" s="9">
        <v>54.580152671755698</v>
      </c>
      <c r="BP66" s="9">
        <v>87.562189054726403</v>
      </c>
      <c r="BQ66" s="9">
        <v>66.857142857142904</v>
      </c>
      <c r="BR66" s="9">
        <v>70.512820512820497</v>
      </c>
      <c r="BS66" s="9">
        <v>65.765765765765806</v>
      </c>
      <c r="BT66" s="9">
        <v>50.830564784053202</v>
      </c>
      <c r="BU66" s="9">
        <v>80.7291666666667</v>
      </c>
      <c r="BV66" s="9">
        <v>58.048780487804898</v>
      </c>
      <c r="BW66" s="9">
        <v>29.0322580645161</v>
      </c>
      <c r="BX66" s="9">
        <v>67.605633802816897</v>
      </c>
      <c r="BY66" s="9">
        <v>68.907563025210095</v>
      </c>
      <c r="BZ66" s="9">
        <v>86.6666666666667</v>
      </c>
      <c r="CA66" s="9">
        <v>23.188405797101399</v>
      </c>
      <c r="CB66" s="9">
        <v>76.237623762376202</v>
      </c>
      <c r="CC66" s="9">
        <v>62.9107981220657</v>
      </c>
      <c r="CD66" s="9">
        <v>70.186335403726702</v>
      </c>
      <c r="CE66" s="9">
        <v>72.330097087378604</v>
      </c>
      <c r="CF66" s="9">
        <v>40</v>
      </c>
      <c r="CG66" s="9">
        <v>70.370370370370395</v>
      </c>
      <c r="CH66" s="9">
        <v>6.3324538258575203</v>
      </c>
      <c r="CI66" s="9">
        <v>75</v>
      </c>
      <c r="CJ66" s="9">
        <v>65.625</v>
      </c>
      <c r="CK66" s="9">
        <v>81.142857142857096</v>
      </c>
      <c r="CL66" s="9">
        <v>60.4838709677419</v>
      </c>
      <c r="CM66" s="9">
        <v>78.061224489795904</v>
      </c>
      <c r="CN66" s="9">
        <v>79.411764705882305</v>
      </c>
      <c r="CO66" s="9">
        <v>48.979591836734699</v>
      </c>
      <c r="CP66" s="9">
        <v>47.239263803680998</v>
      </c>
      <c r="CQ66" s="9">
        <v>51.359516616314203</v>
      </c>
      <c r="CR66" s="9">
        <v>68.501529051987802</v>
      </c>
      <c r="CS66" s="9">
        <v>67.961165048543705</v>
      </c>
      <c r="CT66" s="9">
        <v>77.9816513761468</v>
      </c>
      <c r="CU66" s="9">
        <v>85.106382978723403</v>
      </c>
      <c r="CV66" s="9">
        <v>93.3333333333333</v>
      </c>
      <c r="CW66" s="9">
        <v>60</v>
      </c>
      <c r="CX66" s="9">
        <v>62.365591397849499</v>
      </c>
      <c r="CY66" s="9">
        <v>75.503355704697995</v>
      </c>
      <c r="CZ66" s="9">
        <v>59.0625</v>
      </c>
      <c r="DA66" s="9">
        <v>44.210526315789501</v>
      </c>
      <c r="DB66" s="9">
        <v>60.948905109488997</v>
      </c>
      <c r="DC66" s="9">
        <v>72.017353579175705</v>
      </c>
      <c r="DD66" s="9">
        <v>81.028368794326198</v>
      </c>
      <c r="DE66" s="9">
        <v>66.8316831683168</v>
      </c>
      <c r="DF66" s="9">
        <v>42.7631578947368</v>
      </c>
      <c r="DG66" s="9">
        <v>79.310344827586206</v>
      </c>
      <c r="DH66" s="9">
        <v>86.941580756013707</v>
      </c>
      <c r="DI66" s="9">
        <v>42.553191489361701</v>
      </c>
      <c r="DJ66" s="9">
        <v>65.879265091863502</v>
      </c>
      <c r="DK66" s="9">
        <v>77.6041666666667</v>
      </c>
      <c r="DL66" s="9">
        <v>45.6090651558074</v>
      </c>
      <c r="DM66" s="9">
        <v>70.5555555555556</v>
      </c>
      <c r="DN66" s="9">
        <v>30.769230769230798</v>
      </c>
      <c r="DO66" s="9">
        <v>62.215909090909101</v>
      </c>
      <c r="DP66" s="9">
        <v>86.637931034482804</v>
      </c>
      <c r="DQ66" s="9">
        <v>63.809523809523803</v>
      </c>
      <c r="DR66" s="9">
        <v>84.044016506189806</v>
      </c>
      <c r="DS66" s="9">
        <v>71.9444444444444</v>
      </c>
      <c r="DT66" s="9">
        <v>28.7878787878788</v>
      </c>
      <c r="DU66" s="9">
        <v>70.860927152317899</v>
      </c>
      <c r="DV66" s="9">
        <v>77.251184834123194</v>
      </c>
      <c r="DW66" s="9">
        <v>86.341463414634106</v>
      </c>
      <c r="DX66" s="9">
        <v>75.933609958506196</v>
      </c>
      <c r="DY66" s="9">
        <v>18.487394957983199</v>
      </c>
      <c r="DZ66" s="9">
        <v>76.862745098039198</v>
      </c>
      <c r="EA66" s="9">
        <v>64.306784660766994</v>
      </c>
      <c r="EB66" s="9">
        <v>50</v>
      </c>
      <c r="EC66" s="9">
        <v>24.8366013071895</v>
      </c>
      <c r="ED66" s="9">
        <v>55.329949238578699</v>
      </c>
    </row>
    <row r="67" spans="1:134" s="9" customFormat="1" ht="13.8" x14ac:dyDescent="0.25">
      <c r="A67" s="15"/>
      <c r="H67" s="10"/>
    </row>
    <row r="68" spans="1:134" s="9" customFormat="1" ht="13.8" x14ac:dyDescent="0.25">
      <c r="A68" s="15">
        <v>16</v>
      </c>
      <c r="B68" s="8" t="s">
        <v>128</v>
      </c>
      <c r="C68" s="14">
        <v>40640</v>
      </c>
      <c r="D68" s="14">
        <v>21311</v>
      </c>
      <c r="E68" s="14">
        <v>6995</v>
      </c>
      <c r="F68" s="14">
        <v>3441</v>
      </c>
      <c r="G68" s="14">
        <v>8893</v>
      </c>
      <c r="H68" s="10">
        <f>SUM(I68:L68)</f>
        <v>28833</v>
      </c>
      <c r="I68" s="14">
        <v>14876</v>
      </c>
      <c r="J68" s="14">
        <v>3531</v>
      </c>
      <c r="K68" s="14">
        <v>2740</v>
      </c>
      <c r="L68" s="14">
        <v>7686</v>
      </c>
      <c r="M68" s="14"/>
      <c r="N68" s="10">
        <v>316</v>
      </c>
      <c r="O68" s="10">
        <v>541</v>
      </c>
      <c r="P68" s="10">
        <v>879</v>
      </c>
      <c r="Q68" s="10">
        <v>401</v>
      </c>
      <c r="R68" s="10">
        <v>282</v>
      </c>
      <c r="S68" s="10">
        <v>305</v>
      </c>
      <c r="T68" s="10">
        <v>358</v>
      </c>
      <c r="U68" s="10">
        <v>726</v>
      </c>
      <c r="V68" s="10">
        <v>479</v>
      </c>
      <c r="W68" s="10">
        <v>350</v>
      </c>
      <c r="X68" s="10">
        <v>214</v>
      </c>
      <c r="Y68" s="10">
        <v>202</v>
      </c>
      <c r="Z68" s="10">
        <v>298</v>
      </c>
      <c r="AA68" s="10">
        <v>489</v>
      </c>
      <c r="AB68" s="10">
        <v>482</v>
      </c>
      <c r="AC68" s="10">
        <v>534</v>
      </c>
      <c r="AD68" s="10">
        <v>239</v>
      </c>
      <c r="AE68" s="10">
        <v>166</v>
      </c>
      <c r="AF68" s="10">
        <v>244</v>
      </c>
      <c r="AG68" s="10">
        <v>249</v>
      </c>
      <c r="AH68" s="10">
        <v>318</v>
      </c>
      <c r="AI68" s="10">
        <v>509</v>
      </c>
      <c r="AJ68" s="10">
        <v>707</v>
      </c>
      <c r="AK68" s="10">
        <v>233</v>
      </c>
      <c r="AL68" s="10">
        <v>431</v>
      </c>
      <c r="AM68" s="10">
        <v>308</v>
      </c>
      <c r="AN68" s="10">
        <v>354</v>
      </c>
      <c r="AO68" s="10">
        <v>622</v>
      </c>
      <c r="AP68" s="10">
        <v>325</v>
      </c>
      <c r="AQ68" s="10">
        <v>535</v>
      </c>
      <c r="AR68" s="10">
        <v>429</v>
      </c>
      <c r="AS68" s="10">
        <v>580</v>
      </c>
      <c r="AT68" s="10">
        <v>491</v>
      </c>
      <c r="AU68" s="10">
        <v>430</v>
      </c>
      <c r="AV68" s="10">
        <v>406</v>
      </c>
      <c r="AW68" s="10">
        <v>444</v>
      </c>
      <c r="AX68" s="10">
        <v>153</v>
      </c>
      <c r="AY68" s="10">
        <v>108</v>
      </c>
      <c r="AZ68" s="10">
        <v>224</v>
      </c>
      <c r="BA68" s="10">
        <v>22</v>
      </c>
      <c r="BB68" s="10">
        <v>185</v>
      </c>
      <c r="BC68" s="10">
        <v>88</v>
      </c>
      <c r="BD68" s="10">
        <v>62</v>
      </c>
      <c r="BE68" s="10">
        <v>20</v>
      </c>
      <c r="BF68" s="10">
        <v>152</v>
      </c>
      <c r="BG68" s="10">
        <v>305</v>
      </c>
      <c r="BH68" s="10">
        <v>82</v>
      </c>
      <c r="BI68" s="10">
        <v>114</v>
      </c>
      <c r="BJ68" s="10">
        <v>148</v>
      </c>
      <c r="BK68" s="10">
        <v>182</v>
      </c>
      <c r="BL68" s="10">
        <v>254</v>
      </c>
      <c r="BM68" s="10">
        <v>69</v>
      </c>
      <c r="BN68" s="10">
        <v>244</v>
      </c>
      <c r="BO68" s="10">
        <v>143</v>
      </c>
      <c r="BP68" s="10">
        <v>176</v>
      </c>
      <c r="BQ68" s="10">
        <v>117</v>
      </c>
      <c r="BR68" s="10">
        <v>110</v>
      </c>
      <c r="BS68" s="10">
        <v>146</v>
      </c>
      <c r="BT68" s="10">
        <v>153</v>
      </c>
      <c r="BU68" s="10">
        <v>155</v>
      </c>
      <c r="BV68" s="10">
        <v>119</v>
      </c>
      <c r="BW68" s="10">
        <v>45</v>
      </c>
      <c r="BX68" s="10">
        <v>96</v>
      </c>
      <c r="BY68" s="10">
        <v>82</v>
      </c>
      <c r="BZ68" s="10">
        <v>104</v>
      </c>
      <c r="CA68" s="10">
        <v>16</v>
      </c>
      <c r="CB68" s="10">
        <v>77</v>
      </c>
      <c r="CC68" s="10">
        <v>134</v>
      </c>
      <c r="CD68" s="10">
        <v>113</v>
      </c>
      <c r="CE68" s="10">
        <v>149</v>
      </c>
      <c r="CF68" s="10">
        <v>70</v>
      </c>
      <c r="CG68" s="10">
        <v>171</v>
      </c>
      <c r="CH68" s="10">
        <v>24</v>
      </c>
      <c r="CI68" s="10">
        <v>12</v>
      </c>
      <c r="CJ68" s="10">
        <v>21</v>
      </c>
      <c r="CK68" s="10">
        <v>142</v>
      </c>
      <c r="CL68" s="10">
        <v>75</v>
      </c>
      <c r="CM68" s="10">
        <v>153</v>
      </c>
      <c r="CN68" s="10">
        <v>108</v>
      </c>
      <c r="CO68" s="10">
        <v>144</v>
      </c>
      <c r="CP68" s="10">
        <v>77</v>
      </c>
      <c r="CQ68" s="10">
        <v>170</v>
      </c>
      <c r="CR68" s="10">
        <v>224</v>
      </c>
      <c r="CS68" s="10">
        <v>70</v>
      </c>
      <c r="CT68" s="10">
        <v>85</v>
      </c>
      <c r="CU68" s="10">
        <v>120</v>
      </c>
      <c r="CV68" s="10">
        <v>98</v>
      </c>
      <c r="CW68" s="10">
        <v>102</v>
      </c>
      <c r="CX68" s="10">
        <v>58</v>
      </c>
      <c r="CY68" s="10">
        <v>225</v>
      </c>
      <c r="CZ68" s="10">
        <v>378</v>
      </c>
      <c r="DA68" s="10">
        <v>126</v>
      </c>
      <c r="DB68" s="10">
        <v>167</v>
      </c>
      <c r="DC68" s="10">
        <v>332</v>
      </c>
      <c r="DD68" s="10">
        <v>457</v>
      </c>
      <c r="DE68" s="10">
        <v>135</v>
      </c>
      <c r="DF68" s="10">
        <v>65</v>
      </c>
      <c r="DG68" s="10">
        <v>230</v>
      </c>
      <c r="DH68" s="10">
        <v>253</v>
      </c>
      <c r="DI68" s="10">
        <v>40</v>
      </c>
      <c r="DJ68" s="10">
        <v>251</v>
      </c>
      <c r="DK68" s="10">
        <v>149</v>
      </c>
      <c r="DL68" s="10">
        <v>322</v>
      </c>
      <c r="DM68" s="10">
        <v>254</v>
      </c>
      <c r="DN68" s="10">
        <v>56</v>
      </c>
      <c r="DO68" s="10">
        <v>438</v>
      </c>
      <c r="DP68" s="10">
        <v>201</v>
      </c>
      <c r="DQ68" s="10">
        <v>268</v>
      </c>
      <c r="DR68" s="10">
        <v>611</v>
      </c>
      <c r="DS68" s="10">
        <v>259</v>
      </c>
      <c r="DT68" s="10">
        <v>57</v>
      </c>
      <c r="DU68" s="10">
        <v>321</v>
      </c>
      <c r="DV68" s="10">
        <v>163</v>
      </c>
      <c r="DW68" s="10">
        <v>708</v>
      </c>
      <c r="DX68" s="10">
        <v>183</v>
      </c>
      <c r="DY68" s="10">
        <v>22</v>
      </c>
      <c r="DZ68" s="10">
        <v>392</v>
      </c>
      <c r="EA68" s="10">
        <v>218</v>
      </c>
      <c r="EB68" s="10">
        <v>40</v>
      </c>
      <c r="EC68" s="10">
        <v>38</v>
      </c>
      <c r="ED68" s="10">
        <v>327</v>
      </c>
    </row>
    <row r="69" spans="1:134" s="9" customFormat="1" ht="13.8" x14ac:dyDescent="0.25">
      <c r="A69" s="15"/>
      <c r="B69" s="9" t="s">
        <v>129</v>
      </c>
      <c r="C69" s="9">
        <v>58.02</v>
      </c>
      <c r="D69" s="9">
        <v>53.1</v>
      </c>
      <c r="E69" s="9">
        <v>57.9</v>
      </c>
      <c r="F69" s="9">
        <v>72.2</v>
      </c>
      <c r="G69" s="9">
        <v>64.599999999999994</v>
      </c>
      <c r="H69" s="10"/>
      <c r="I69" s="9">
        <v>58.8</v>
      </c>
      <c r="J69" s="9">
        <v>68.3</v>
      </c>
      <c r="K69" s="9">
        <v>75.599999999999994</v>
      </c>
      <c r="L69" s="9">
        <v>65.7</v>
      </c>
      <c r="N69" s="9">
        <v>36.708860759493703</v>
      </c>
      <c r="O69" s="9">
        <v>52.125693160813299</v>
      </c>
      <c r="P69" s="9">
        <v>73.833902161547201</v>
      </c>
      <c r="Q69" s="9">
        <v>88.528678304239406</v>
      </c>
      <c r="R69" s="9">
        <v>27.659574468085101</v>
      </c>
      <c r="S69" s="9">
        <v>59.344262295081997</v>
      </c>
      <c r="T69" s="9">
        <v>96.6480446927374</v>
      </c>
      <c r="U69" s="9">
        <v>58.539944903581301</v>
      </c>
      <c r="V69" s="9">
        <v>30.062630480167002</v>
      </c>
      <c r="W69" s="9">
        <v>36</v>
      </c>
      <c r="X69" s="9">
        <v>34.112149532710298</v>
      </c>
      <c r="Y69" s="9">
        <v>25.742574257425701</v>
      </c>
      <c r="Z69" s="9">
        <v>41.610738255033603</v>
      </c>
      <c r="AA69" s="9">
        <v>66.871165644171796</v>
      </c>
      <c r="AB69" s="9">
        <v>53.319502074688799</v>
      </c>
      <c r="AC69" s="9">
        <v>54.119850187265897</v>
      </c>
      <c r="AD69" s="9">
        <v>51.046025104602499</v>
      </c>
      <c r="AE69" s="9">
        <v>55.421686746988001</v>
      </c>
      <c r="AF69" s="9">
        <v>82.786885245901601</v>
      </c>
      <c r="AG69" s="9">
        <v>22.4899598393574</v>
      </c>
      <c r="AH69" s="9">
        <v>61.320754716981099</v>
      </c>
      <c r="AI69" s="9">
        <v>55.009823182711202</v>
      </c>
      <c r="AJ69" s="9">
        <v>73.267326732673297</v>
      </c>
      <c r="AK69" s="9">
        <v>49.785407725321903</v>
      </c>
      <c r="AL69" s="9">
        <v>72.853828306264504</v>
      </c>
      <c r="AM69" s="9">
        <v>70.779220779220793</v>
      </c>
      <c r="AN69" s="9">
        <v>85.310734463276802</v>
      </c>
      <c r="AO69" s="9">
        <v>79.099678456591604</v>
      </c>
      <c r="AP69" s="9">
        <v>98.461538461538495</v>
      </c>
      <c r="AQ69" s="9">
        <v>33.8317757009346</v>
      </c>
      <c r="AR69" s="9">
        <v>77.156177156177193</v>
      </c>
      <c r="AS69" s="9">
        <v>56.034482758620697</v>
      </c>
      <c r="AT69" s="9">
        <v>15.682281059063101</v>
      </c>
      <c r="AU69" s="9">
        <v>55.8139534883721</v>
      </c>
      <c r="AV69" s="9">
        <v>51.477832512315302</v>
      </c>
      <c r="AW69" s="9">
        <v>73.423423423423401</v>
      </c>
      <c r="AX69" s="9">
        <v>69.281045751633997</v>
      </c>
      <c r="AY69" s="9">
        <v>86.1111111111111</v>
      </c>
      <c r="AZ69" s="9">
        <v>60.267857142857103</v>
      </c>
      <c r="BA69" s="9">
        <v>22.727272727272702</v>
      </c>
      <c r="BB69" s="9">
        <v>68.108108108108098</v>
      </c>
      <c r="BC69" s="9">
        <v>48.863636363636402</v>
      </c>
      <c r="BD69" s="9">
        <v>17.741935483871</v>
      </c>
      <c r="BE69" s="9">
        <v>45</v>
      </c>
      <c r="BF69" s="9">
        <v>44.7368421052632</v>
      </c>
      <c r="BG69" s="9">
        <v>93.114754098360606</v>
      </c>
      <c r="BH69" s="9">
        <v>56.097560975609802</v>
      </c>
      <c r="BI69" s="9">
        <v>78.070175438596493</v>
      </c>
      <c r="BJ69" s="9">
        <v>93.243243243243199</v>
      </c>
      <c r="BK69" s="9">
        <v>51.098901098901102</v>
      </c>
      <c r="BL69" s="9">
        <v>85.826771653543304</v>
      </c>
      <c r="BM69" s="9">
        <v>47.826086956521699</v>
      </c>
      <c r="BN69" s="9">
        <v>78.278688524590194</v>
      </c>
      <c r="BO69" s="9">
        <v>71.328671328671305</v>
      </c>
      <c r="BP69" s="9">
        <v>24.431818181818201</v>
      </c>
      <c r="BQ69" s="9">
        <v>89.743589743589794</v>
      </c>
      <c r="BR69" s="9">
        <v>71.818181818181799</v>
      </c>
      <c r="BS69" s="9">
        <v>67.123287671232902</v>
      </c>
      <c r="BT69" s="9">
        <v>96.078431372549005</v>
      </c>
      <c r="BU69" s="9">
        <v>28.387096774193498</v>
      </c>
      <c r="BV69" s="9">
        <v>87.394957983193294</v>
      </c>
      <c r="BW69" s="9">
        <v>51.1111111111111</v>
      </c>
      <c r="BX69" s="9">
        <v>97.9166666666667</v>
      </c>
      <c r="BY69" s="9">
        <v>98.780487804878007</v>
      </c>
      <c r="BZ69" s="9">
        <v>85.576923076923094</v>
      </c>
      <c r="CA69" s="9">
        <v>100</v>
      </c>
      <c r="CB69" s="9">
        <v>51.948051948051898</v>
      </c>
      <c r="CC69" s="9">
        <v>79.104477611940297</v>
      </c>
      <c r="CD69" s="9">
        <v>76.106194690265497</v>
      </c>
      <c r="CE69" s="9">
        <v>93.288590604026894</v>
      </c>
      <c r="CF69" s="9">
        <v>85.714285714285694</v>
      </c>
      <c r="CG69" s="9">
        <v>85.380116959064296</v>
      </c>
      <c r="CH69" s="9">
        <v>100</v>
      </c>
      <c r="CI69" s="9">
        <v>100</v>
      </c>
      <c r="CJ69" s="9">
        <v>61.904761904761898</v>
      </c>
      <c r="CK69" s="9">
        <v>73.943661971831006</v>
      </c>
      <c r="CL69" s="9">
        <v>93.3333333333333</v>
      </c>
      <c r="CM69" s="9">
        <v>55.5555555555556</v>
      </c>
      <c r="CN69" s="9">
        <v>68.518518518518505</v>
      </c>
      <c r="CO69" s="9">
        <v>89.5833333333333</v>
      </c>
      <c r="CP69" s="9">
        <v>51.948051948051898</v>
      </c>
      <c r="CQ69" s="9">
        <v>71.176470588235304</v>
      </c>
      <c r="CR69" s="9">
        <v>62.946428571428598</v>
      </c>
      <c r="CS69" s="9">
        <v>68.571428571428598</v>
      </c>
      <c r="CT69" s="9">
        <v>98.823529411764696</v>
      </c>
      <c r="CU69" s="9">
        <v>66.6666666666667</v>
      </c>
      <c r="CV69" s="9">
        <v>100</v>
      </c>
      <c r="CW69" s="9">
        <v>46.078431372548998</v>
      </c>
      <c r="CX69" s="9">
        <v>34.482758620689701</v>
      </c>
      <c r="CY69" s="9">
        <v>57.3333333333333</v>
      </c>
      <c r="CZ69" s="9">
        <v>79.100529100529101</v>
      </c>
      <c r="DA69" s="9">
        <v>79.365079365079396</v>
      </c>
      <c r="DB69" s="9">
        <v>56.287425149700603</v>
      </c>
      <c r="DC69" s="9">
        <v>57.530120481927703</v>
      </c>
      <c r="DD69" s="9">
        <v>64.332603938730799</v>
      </c>
      <c r="DE69" s="9">
        <v>44.4444444444444</v>
      </c>
      <c r="DF69" s="9">
        <v>70.769230769230802</v>
      </c>
      <c r="DG69" s="9">
        <v>60</v>
      </c>
      <c r="DH69" s="9">
        <v>35.968379446640299</v>
      </c>
      <c r="DI69" s="9">
        <v>67.5</v>
      </c>
      <c r="DJ69" s="9">
        <v>74.501992031872504</v>
      </c>
      <c r="DK69" s="9">
        <v>78.523489932885894</v>
      </c>
      <c r="DL69" s="9">
        <v>90.372670807453403</v>
      </c>
      <c r="DM69" s="9">
        <v>79.527559055118104</v>
      </c>
      <c r="DN69" s="9">
        <v>83.928571428571402</v>
      </c>
      <c r="DO69" s="9">
        <v>74.429223744292202</v>
      </c>
      <c r="DP69" s="9">
        <v>47.263681592039802</v>
      </c>
      <c r="DQ69" s="9">
        <v>72.014925373134304</v>
      </c>
      <c r="DR69" s="9">
        <v>41.407528641571197</v>
      </c>
      <c r="DS69" s="9">
        <v>78.764478764478795</v>
      </c>
      <c r="DT69" s="9">
        <v>64.912280701754398</v>
      </c>
      <c r="DU69" s="9">
        <v>66.6666666666667</v>
      </c>
      <c r="DV69" s="9">
        <v>14.1104294478528</v>
      </c>
      <c r="DW69" s="9">
        <v>70.621468926553703</v>
      </c>
      <c r="DX69" s="9">
        <v>81.420765027322403</v>
      </c>
      <c r="DY69" s="9">
        <v>95.454545454545496</v>
      </c>
      <c r="DZ69" s="9">
        <v>84.183673469387799</v>
      </c>
      <c r="EA69" s="9">
        <v>72.477064220183493</v>
      </c>
      <c r="EB69" s="9">
        <v>100</v>
      </c>
      <c r="EC69" s="9">
        <v>92.105263157894697</v>
      </c>
      <c r="ED69" s="9">
        <v>48.012232415902098</v>
      </c>
    </row>
    <row r="70" spans="1:134" s="9" customFormat="1" ht="13.8" x14ac:dyDescent="0.25">
      <c r="A70" s="15"/>
      <c r="B70" s="9" t="s">
        <v>130</v>
      </c>
      <c r="C70" s="9">
        <v>33.04</v>
      </c>
      <c r="D70" s="9">
        <v>34.9</v>
      </c>
      <c r="E70" s="9">
        <v>32.6</v>
      </c>
      <c r="F70" s="9">
        <v>26.2</v>
      </c>
      <c r="G70" s="9">
        <v>31.7</v>
      </c>
      <c r="H70" s="10"/>
      <c r="I70" s="9">
        <v>31.6</v>
      </c>
      <c r="J70" s="9">
        <v>29.5</v>
      </c>
      <c r="K70" s="9">
        <v>23.2</v>
      </c>
      <c r="L70" s="9">
        <v>30.7</v>
      </c>
      <c r="N70" s="9">
        <v>57.278481012658197</v>
      </c>
      <c r="O70" s="9">
        <v>42.329020332717199</v>
      </c>
      <c r="P70" s="9">
        <v>26.166097838452799</v>
      </c>
      <c r="Q70" s="9">
        <v>10.4738154613466</v>
      </c>
      <c r="R70" s="9">
        <v>39.007092198581603</v>
      </c>
      <c r="S70" s="9">
        <v>35.081967213114801</v>
      </c>
      <c r="T70" s="9">
        <v>3.3519553072625698</v>
      </c>
      <c r="U70" s="9">
        <v>31.404958677686</v>
      </c>
      <c r="V70" s="9">
        <v>39.874739039665997</v>
      </c>
      <c r="W70" s="9">
        <v>47.714285714285701</v>
      </c>
      <c r="X70" s="9">
        <v>52.336448598130801</v>
      </c>
      <c r="Y70" s="9">
        <v>38.118811881188101</v>
      </c>
      <c r="Z70" s="9">
        <v>39.932885906040298</v>
      </c>
      <c r="AA70" s="9">
        <v>27.607361963190201</v>
      </c>
      <c r="AB70" s="9">
        <v>32.572614107883801</v>
      </c>
      <c r="AC70" s="9">
        <v>31.460674157303401</v>
      </c>
      <c r="AD70" s="9">
        <v>42.677824267782398</v>
      </c>
      <c r="AE70" s="9">
        <v>44.578313253011999</v>
      </c>
      <c r="AF70" s="9">
        <v>16.8032786885246</v>
      </c>
      <c r="AG70" s="9">
        <v>56.6265060240964</v>
      </c>
      <c r="AH70" s="9">
        <v>34.276729559748397</v>
      </c>
      <c r="AI70" s="9">
        <v>40.471512770137501</v>
      </c>
      <c r="AJ70" s="9">
        <v>24.611032531824598</v>
      </c>
      <c r="AK70" s="9">
        <v>21.4592274678112</v>
      </c>
      <c r="AL70" s="9">
        <v>19.257540603248302</v>
      </c>
      <c r="AM70" s="9">
        <v>25.974025974025999</v>
      </c>
      <c r="AN70" s="9">
        <v>13.276836158192101</v>
      </c>
      <c r="AO70" s="9">
        <v>19.453376205787801</v>
      </c>
      <c r="AP70" s="9">
        <v>1.5384615384615401</v>
      </c>
      <c r="AQ70" s="9">
        <v>47.850467289719603</v>
      </c>
      <c r="AR70" s="9">
        <v>15.8508158508159</v>
      </c>
      <c r="AS70" s="9">
        <v>40.517241379310299</v>
      </c>
      <c r="AT70" s="9">
        <v>57.230142566191397</v>
      </c>
      <c r="AU70" s="9">
        <v>26.046511627907002</v>
      </c>
      <c r="AV70" s="9">
        <v>33.990147783251203</v>
      </c>
      <c r="AW70" s="9">
        <v>26.576576576576599</v>
      </c>
      <c r="AX70" s="9">
        <v>28.1045751633987</v>
      </c>
      <c r="AY70" s="9">
        <v>13.8888888888889</v>
      </c>
      <c r="AZ70" s="9">
        <v>39.732142857142897</v>
      </c>
      <c r="BA70" s="9">
        <v>59.090909090909101</v>
      </c>
      <c r="BB70" s="9">
        <v>30.270270270270299</v>
      </c>
      <c r="BC70" s="9">
        <v>51.136363636363598</v>
      </c>
      <c r="BD70" s="9">
        <v>53.225806451612897</v>
      </c>
      <c r="BE70" s="9">
        <v>55</v>
      </c>
      <c r="BF70" s="9">
        <v>55.2631578947368</v>
      </c>
      <c r="BG70" s="9">
        <v>6.2295081967213104</v>
      </c>
      <c r="BH70" s="9">
        <v>43.902439024390198</v>
      </c>
      <c r="BI70" s="9">
        <v>21.9298245614035</v>
      </c>
      <c r="BJ70" s="9">
        <v>6.0810810810810798</v>
      </c>
      <c r="BK70" s="9">
        <v>46.153846153846203</v>
      </c>
      <c r="BL70" s="9">
        <v>11.8110236220472</v>
      </c>
      <c r="BM70" s="9">
        <v>52.173913043478301</v>
      </c>
      <c r="BN70" s="9">
        <v>20.491803278688501</v>
      </c>
      <c r="BO70" s="9">
        <v>27.272727272727298</v>
      </c>
      <c r="BP70" s="9">
        <v>67.613636363636402</v>
      </c>
      <c r="BQ70" s="9">
        <v>9.4017094017094003</v>
      </c>
      <c r="BR70" s="9">
        <v>26.363636363636399</v>
      </c>
      <c r="BS70" s="9">
        <v>30.821917808219201</v>
      </c>
      <c r="BT70" s="9">
        <v>3.9215686274509798</v>
      </c>
      <c r="BU70" s="9">
        <v>63.225806451612897</v>
      </c>
      <c r="BV70" s="9">
        <v>12.605042016806699</v>
      </c>
      <c r="BW70" s="9">
        <v>48.8888888888889</v>
      </c>
      <c r="BX70" s="9">
        <v>1.0416666666666701</v>
      </c>
      <c r="BY70" s="9">
        <v>1.2195121951219501</v>
      </c>
      <c r="BZ70" s="9">
        <v>14.4230769230769</v>
      </c>
      <c r="CA70" s="9">
        <v>0</v>
      </c>
      <c r="CB70" s="9">
        <v>48.051948051948102</v>
      </c>
      <c r="CC70" s="9">
        <v>20.8955223880597</v>
      </c>
      <c r="CD70" s="9">
        <v>21.2389380530973</v>
      </c>
      <c r="CE70" s="9">
        <v>6.71140939597315</v>
      </c>
      <c r="CF70" s="9">
        <v>14.285714285714301</v>
      </c>
      <c r="CG70" s="9">
        <v>14.619883040935701</v>
      </c>
      <c r="CH70" s="9">
        <v>0</v>
      </c>
      <c r="CI70" s="9">
        <v>0</v>
      </c>
      <c r="CJ70" s="9">
        <v>38.095238095238102</v>
      </c>
      <c r="CK70" s="9">
        <v>19.7183098591549</v>
      </c>
      <c r="CL70" s="9">
        <v>6.6666666666666696</v>
      </c>
      <c r="CM70" s="9">
        <v>44.4444444444444</v>
      </c>
      <c r="CN70" s="9">
        <v>31.481481481481499</v>
      </c>
      <c r="CO70" s="9">
        <v>10.4166666666667</v>
      </c>
      <c r="CP70" s="9">
        <v>48.051948051948102</v>
      </c>
      <c r="CQ70" s="9">
        <v>28.235294117647101</v>
      </c>
      <c r="CR70" s="9">
        <v>31.696428571428601</v>
      </c>
      <c r="CS70" s="9">
        <v>31.428571428571399</v>
      </c>
      <c r="CT70" s="9">
        <v>1.1764705882352899</v>
      </c>
      <c r="CU70" s="9">
        <v>32.5</v>
      </c>
      <c r="CV70" s="9">
        <v>0</v>
      </c>
      <c r="CW70" s="9">
        <v>47.058823529411796</v>
      </c>
      <c r="CX70" s="9">
        <v>65.517241379310306</v>
      </c>
      <c r="CY70" s="9">
        <v>37.7777777777778</v>
      </c>
      <c r="CZ70" s="9">
        <v>20.634920634920601</v>
      </c>
      <c r="DA70" s="9">
        <v>20.634920634920601</v>
      </c>
      <c r="DB70" s="9">
        <v>31.736526946107801</v>
      </c>
      <c r="DC70" s="9">
        <v>37.349397590361399</v>
      </c>
      <c r="DD70" s="9">
        <v>34.354485776805198</v>
      </c>
      <c r="DE70" s="9">
        <v>54.814814814814802</v>
      </c>
      <c r="DF70" s="9">
        <v>29.230769230769202</v>
      </c>
      <c r="DG70" s="9">
        <v>34.347826086956502</v>
      </c>
      <c r="DH70" s="9">
        <v>44.268774703557298</v>
      </c>
      <c r="DI70" s="9">
        <v>32.5</v>
      </c>
      <c r="DJ70" s="9">
        <v>24.701195219123498</v>
      </c>
      <c r="DK70" s="9">
        <v>20.805369127516801</v>
      </c>
      <c r="DL70" s="9">
        <v>9.6273291925465792</v>
      </c>
      <c r="DM70" s="9">
        <v>20.4724409448819</v>
      </c>
      <c r="DN70" s="9">
        <v>16.071428571428601</v>
      </c>
      <c r="DO70" s="9">
        <v>24.657534246575299</v>
      </c>
      <c r="DP70" s="9">
        <v>48.756218905472601</v>
      </c>
      <c r="DQ70" s="9">
        <v>11.194029850746301</v>
      </c>
      <c r="DR70" s="9">
        <v>50.572831423895302</v>
      </c>
      <c r="DS70" s="9">
        <v>19.691119691119699</v>
      </c>
      <c r="DT70" s="9">
        <v>35.087719298245602</v>
      </c>
      <c r="DU70" s="9">
        <v>32.398753894080997</v>
      </c>
      <c r="DV70" s="9">
        <v>71.165644171779107</v>
      </c>
      <c r="DW70" s="9">
        <v>27.683615819208999</v>
      </c>
      <c r="DX70" s="9">
        <v>18.5792349726776</v>
      </c>
      <c r="DY70" s="9">
        <v>4.5454545454545503</v>
      </c>
      <c r="DZ70" s="9">
        <v>15.8163265306122</v>
      </c>
      <c r="EA70" s="9">
        <v>27.5229357798165</v>
      </c>
      <c r="EB70" s="9">
        <v>0</v>
      </c>
      <c r="EC70" s="9">
        <v>5.2631578947368398</v>
      </c>
      <c r="ED70" s="9">
        <v>50.4587155963303</v>
      </c>
    </row>
    <row r="71" spans="1:134" s="9" customFormat="1" ht="13.8" x14ac:dyDescent="0.25">
      <c r="A71" s="15"/>
      <c r="B71" s="9" t="s">
        <v>131</v>
      </c>
      <c r="C71" s="9">
        <v>8.94</v>
      </c>
      <c r="D71" s="9">
        <v>12.1</v>
      </c>
      <c r="E71" s="9">
        <v>9.51</v>
      </c>
      <c r="F71" s="9">
        <v>1.57</v>
      </c>
      <c r="G71" s="9">
        <v>3.79</v>
      </c>
      <c r="H71" s="10"/>
      <c r="I71" s="9">
        <v>9.61</v>
      </c>
      <c r="J71" s="9">
        <v>2.29</v>
      </c>
      <c r="K71" s="9">
        <v>1.24</v>
      </c>
      <c r="L71" s="9">
        <v>3.6</v>
      </c>
      <c r="N71" s="9">
        <v>6.0126582278480996</v>
      </c>
      <c r="O71" s="9">
        <v>5.5452865064695001</v>
      </c>
      <c r="P71" s="9">
        <v>0</v>
      </c>
      <c r="Q71" s="9">
        <v>0.99750623441396502</v>
      </c>
      <c r="R71" s="9">
        <v>33.3333333333333</v>
      </c>
      <c r="S71" s="9">
        <v>5.5737704918032804</v>
      </c>
      <c r="T71" s="9">
        <v>0</v>
      </c>
      <c r="U71" s="9">
        <v>10.0550964187328</v>
      </c>
      <c r="V71" s="9">
        <v>30.062630480167002</v>
      </c>
      <c r="W71" s="9">
        <v>16.285714285714299</v>
      </c>
      <c r="X71" s="9">
        <v>13.5514018691589</v>
      </c>
      <c r="Y71" s="9">
        <v>36.138613861386098</v>
      </c>
      <c r="Z71" s="9">
        <v>18.456375838926199</v>
      </c>
      <c r="AA71" s="9">
        <v>5.5214723926380396</v>
      </c>
      <c r="AB71" s="9">
        <v>14.1078838174274</v>
      </c>
      <c r="AC71" s="9">
        <v>14.4194756554307</v>
      </c>
      <c r="AD71" s="9">
        <v>6.2761506276150598</v>
      </c>
      <c r="AE71" s="9">
        <v>0</v>
      </c>
      <c r="AF71" s="9">
        <v>0.409836065573771</v>
      </c>
      <c r="AG71" s="9">
        <v>20.883534136546199</v>
      </c>
      <c r="AH71" s="9">
        <v>4.4025157232704402</v>
      </c>
      <c r="AI71" s="9">
        <v>4.5186640471512796</v>
      </c>
      <c r="AJ71" s="9">
        <v>2.1216407355021198</v>
      </c>
      <c r="AK71" s="9">
        <v>28.755364806867</v>
      </c>
      <c r="AL71" s="9">
        <v>7.8886310904872401</v>
      </c>
      <c r="AM71" s="9">
        <v>3.2467532467532498</v>
      </c>
      <c r="AN71" s="9">
        <v>1.41242937853107</v>
      </c>
      <c r="AO71" s="9">
        <v>1.4469453376205801</v>
      </c>
      <c r="AP71" s="9">
        <v>0</v>
      </c>
      <c r="AQ71" s="9">
        <v>18.317757009345801</v>
      </c>
      <c r="AR71" s="9">
        <v>6.9930069930069898</v>
      </c>
      <c r="AS71" s="9">
        <v>3.4482758620689702</v>
      </c>
      <c r="AT71" s="9">
        <v>27.087576374745399</v>
      </c>
      <c r="AU71" s="9">
        <v>18.139534883720899</v>
      </c>
      <c r="AV71" s="9">
        <v>14.5320197044335</v>
      </c>
      <c r="AW71" s="9">
        <v>0</v>
      </c>
      <c r="AX71" s="9">
        <v>2.6143790849673199</v>
      </c>
      <c r="AY71" s="9">
        <v>0</v>
      </c>
      <c r="AZ71" s="9">
        <v>0</v>
      </c>
      <c r="BA71" s="9">
        <v>18.181818181818201</v>
      </c>
      <c r="BB71" s="9">
        <v>1.6216216216216199</v>
      </c>
      <c r="BC71" s="9">
        <v>0</v>
      </c>
      <c r="BD71" s="9">
        <v>29.0322580645161</v>
      </c>
      <c r="BE71" s="9">
        <v>0</v>
      </c>
      <c r="BF71" s="9">
        <v>0</v>
      </c>
      <c r="BG71" s="9">
        <v>0.65573770491803296</v>
      </c>
      <c r="BH71" s="9">
        <v>0</v>
      </c>
      <c r="BI71" s="9">
        <v>0</v>
      </c>
      <c r="BJ71" s="9">
        <v>0.67567567567567599</v>
      </c>
      <c r="BK71" s="9">
        <v>2.7472527472527499</v>
      </c>
      <c r="BL71" s="9">
        <v>2.36220472440945</v>
      </c>
      <c r="BM71" s="9">
        <v>0</v>
      </c>
      <c r="BN71" s="9">
        <v>1.22950819672131</v>
      </c>
      <c r="BO71" s="9">
        <v>1.3986013986014001</v>
      </c>
      <c r="BP71" s="9">
        <v>7.9545454545454497</v>
      </c>
      <c r="BQ71" s="9">
        <v>0.854700854700855</v>
      </c>
      <c r="BR71" s="9">
        <v>1.8181818181818199</v>
      </c>
      <c r="BS71" s="9">
        <v>2.0547945205479401</v>
      </c>
      <c r="BT71" s="9">
        <v>0</v>
      </c>
      <c r="BU71" s="9">
        <v>8.3870967741935498</v>
      </c>
      <c r="BV71" s="9">
        <v>0</v>
      </c>
      <c r="BW71" s="9">
        <v>0</v>
      </c>
      <c r="BX71" s="9">
        <v>1.0416666666666701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2.65486725663717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6.3380281690140796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0.58823529411764697</v>
      </c>
      <c r="CR71" s="9">
        <v>5.3571428571428603</v>
      </c>
      <c r="CS71" s="9">
        <v>0</v>
      </c>
      <c r="CT71" s="9">
        <v>0</v>
      </c>
      <c r="CU71" s="9">
        <v>0.83333333333333304</v>
      </c>
      <c r="CV71" s="9">
        <v>0</v>
      </c>
      <c r="CW71" s="9">
        <v>6.8627450980392197</v>
      </c>
      <c r="CX71" s="9">
        <v>0</v>
      </c>
      <c r="CY71" s="9">
        <v>4.8888888888888902</v>
      </c>
      <c r="CZ71" s="9">
        <v>0.26455026455026498</v>
      </c>
      <c r="DA71" s="9">
        <v>0</v>
      </c>
      <c r="DB71" s="9">
        <v>11.976047904191599</v>
      </c>
      <c r="DC71" s="9">
        <v>5.1204819277108404</v>
      </c>
      <c r="DD71" s="9">
        <v>1.31291028446389</v>
      </c>
      <c r="DE71" s="9">
        <v>0.74074074074074103</v>
      </c>
      <c r="DF71" s="9">
        <v>0</v>
      </c>
      <c r="DG71" s="9">
        <v>5.6521739130434803</v>
      </c>
      <c r="DH71" s="9">
        <v>19.7628458498024</v>
      </c>
      <c r="DI71" s="9">
        <v>0</v>
      </c>
      <c r="DJ71" s="9">
        <v>0.79681274900398402</v>
      </c>
      <c r="DK71" s="9">
        <v>0.67114093959731502</v>
      </c>
      <c r="DL71" s="9">
        <v>0</v>
      </c>
      <c r="DM71" s="9">
        <v>0</v>
      </c>
      <c r="DN71" s="9">
        <v>0</v>
      </c>
      <c r="DO71" s="9">
        <v>0.91324200913242004</v>
      </c>
      <c r="DP71" s="9">
        <v>3.9800995024875601</v>
      </c>
      <c r="DQ71" s="9">
        <v>16.791044776119399</v>
      </c>
      <c r="DR71" s="9">
        <v>8.0196399345335507</v>
      </c>
      <c r="DS71" s="9">
        <v>1.54440154440154</v>
      </c>
      <c r="DT71" s="9">
        <v>0</v>
      </c>
      <c r="DU71" s="9">
        <v>0.934579439252336</v>
      </c>
      <c r="DV71" s="9">
        <v>14.7239263803681</v>
      </c>
      <c r="DW71" s="9">
        <v>1.6949152542372901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2.6315789473684199</v>
      </c>
      <c r="ED71" s="9">
        <v>1.5290519877675799</v>
      </c>
    </row>
    <row r="72" spans="1:134" s="9" customFormat="1" ht="13.8" x14ac:dyDescent="0.25">
      <c r="A72" s="15"/>
      <c r="H72" s="10"/>
    </row>
    <row r="73" spans="1:134" s="9" customFormat="1" ht="13.8" x14ac:dyDescent="0.25">
      <c r="A73" s="15">
        <v>17</v>
      </c>
      <c r="B73" s="8" t="s">
        <v>132</v>
      </c>
      <c r="C73" s="14">
        <v>40374</v>
      </c>
      <c r="D73" s="14">
        <v>21164</v>
      </c>
      <c r="E73" s="14">
        <v>6949</v>
      </c>
      <c r="F73" s="14">
        <v>3383</v>
      </c>
      <c r="G73" s="14">
        <v>8878</v>
      </c>
      <c r="H73" s="10">
        <f>SUM(I73:L73)</f>
        <v>28633</v>
      </c>
      <c r="I73" s="14">
        <v>14769</v>
      </c>
      <c r="J73" s="14">
        <v>3503</v>
      </c>
      <c r="K73" s="14">
        <v>2687</v>
      </c>
      <c r="L73" s="14">
        <v>7674</v>
      </c>
      <c r="M73" s="14"/>
      <c r="N73" s="10">
        <v>316</v>
      </c>
      <c r="O73" s="10">
        <v>541</v>
      </c>
      <c r="P73" s="10">
        <v>878</v>
      </c>
      <c r="Q73" s="10">
        <v>400</v>
      </c>
      <c r="R73" s="10">
        <v>282</v>
      </c>
      <c r="S73" s="10">
        <v>305</v>
      </c>
      <c r="T73" s="10">
        <v>358</v>
      </c>
      <c r="U73" s="10">
        <v>724</v>
      </c>
      <c r="V73" s="10">
        <v>476</v>
      </c>
      <c r="W73" s="10">
        <v>349</v>
      </c>
      <c r="X73" s="10">
        <v>213</v>
      </c>
      <c r="Y73" s="10">
        <v>201</v>
      </c>
      <c r="Z73" s="10">
        <v>297</v>
      </c>
      <c r="AA73" s="10">
        <v>487</v>
      </c>
      <c r="AB73" s="10">
        <v>478</v>
      </c>
      <c r="AC73" s="10">
        <v>532</v>
      </c>
      <c r="AD73" s="10">
        <v>237</v>
      </c>
      <c r="AE73" s="10">
        <v>166</v>
      </c>
      <c r="AF73" s="10">
        <v>236</v>
      </c>
      <c r="AG73" s="10">
        <v>249</v>
      </c>
      <c r="AH73" s="10">
        <v>318</v>
      </c>
      <c r="AI73" s="10">
        <v>507</v>
      </c>
      <c r="AJ73" s="10">
        <v>663</v>
      </c>
      <c r="AK73" s="10">
        <v>232</v>
      </c>
      <c r="AL73" s="10">
        <v>431</v>
      </c>
      <c r="AM73" s="10">
        <v>308</v>
      </c>
      <c r="AN73" s="10">
        <v>352</v>
      </c>
      <c r="AO73" s="10">
        <v>615</v>
      </c>
      <c r="AP73" s="10">
        <v>325</v>
      </c>
      <c r="AQ73" s="10">
        <v>534</v>
      </c>
      <c r="AR73" s="10">
        <v>423</v>
      </c>
      <c r="AS73" s="10">
        <v>578</v>
      </c>
      <c r="AT73" s="10">
        <v>486</v>
      </c>
      <c r="AU73" s="10">
        <v>428</v>
      </c>
      <c r="AV73" s="10">
        <v>405</v>
      </c>
      <c r="AW73" s="10">
        <v>439</v>
      </c>
      <c r="AX73" s="10">
        <v>151</v>
      </c>
      <c r="AY73" s="10">
        <v>108</v>
      </c>
      <c r="AZ73" s="10">
        <v>223</v>
      </c>
      <c r="BA73" s="10">
        <v>22</v>
      </c>
      <c r="BB73" s="10">
        <v>181</v>
      </c>
      <c r="BC73" s="10">
        <v>88</v>
      </c>
      <c r="BD73" s="10">
        <v>62</v>
      </c>
      <c r="BE73" s="10">
        <v>20</v>
      </c>
      <c r="BF73" s="10">
        <v>152</v>
      </c>
      <c r="BG73" s="10">
        <v>305</v>
      </c>
      <c r="BH73" s="10">
        <v>80</v>
      </c>
      <c r="BI73" s="10">
        <v>114</v>
      </c>
      <c r="BJ73" s="10">
        <v>148</v>
      </c>
      <c r="BK73" s="10">
        <v>182</v>
      </c>
      <c r="BL73" s="10">
        <v>251</v>
      </c>
      <c r="BM73" s="10">
        <v>69</v>
      </c>
      <c r="BN73" s="10">
        <v>242</v>
      </c>
      <c r="BO73" s="10">
        <v>141</v>
      </c>
      <c r="BP73" s="10">
        <v>175</v>
      </c>
      <c r="BQ73" s="10">
        <v>117</v>
      </c>
      <c r="BR73" s="10">
        <v>110</v>
      </c>
      <c r="BS73" s="10">
        <v>139</v>
      </c>
      <c r="BT73" s="10">
        <v>153</v>
      </c>
      <c r="BU73" s="10">
        <v>151</v>
      </c>
      <c r="BV73" s="10">
        <v>119</v>
      </c>
      <c r="BW73" s="10">
        <v>45</v>
      </c>
      <c r="BX73" s="10">
        <v>95</v>
      </c>
      <c r="BY73" s="10">
        <v>82</v>
      </c>
      <c r="BZ73" s="10">
        <v>101</v>
      </c>
      <c r="CA73" s="10">
        <v>16</v>
      </c>
      <c r="CB73" s="10">
        <v>76</v>
      </c>
      <c r="CC73" s="10">
        <v>134</v>
      </c>
      <c r="CD73" s="10">
        <v>113</v>
      </c>
      <c r="CE73" s="10">
        <v>149</v>
      </c>
      <c r="CF73" s="10">
        <v>70</v>
      </c>
      <c r="CG73" s="10">
        <v>145</v>
      </c>
      <c r="CH73" s="10">
        <v>24</v>
      </c>
      <c r="CI73" s="10">
        <v>12</v>
      </c>
      <c r="CJ73" s="10">
        <v>21</v>
      </c>
      <c r="CK73" s="10">
        <v>142</v>
      </c>
      <c r="CL73" s="10">
        <v>74</v>
      </c>
      <c r="CM73" s="10">
        <v>153</v>
      </c>
      <c r="CN73" s="10">
        <v>95</v>
      </c>
      <c r="CO73" s="10">
        <v>144</v>
      </c>
      <c r="CP73" s="10">
        <v>76</v>
      </c>
      <c r="CQ73" s="10">
        <v>170</v>
      </c>
      <c r="CR73" s="10">
        <v>219</v>
      </c>
      <c r="CS73" s="10">
        <v>70</v>
      </c>
      <c r="CT73" s="10">
        <v>84</v>
      </c>
      <c r="CU73" s="10">
        <v>120</v>
      </c>
      <c r="CV73" s="10">
        <v>98</v>
      </c>
      <c r="CW73" s="10">
        <v>102</v>
      </c>
      <c r="CX73" s="10">
        <v>57</v>
      </c>
      <c r="CY73" s="10">
        <v>225</v>
      </c>
      <c r="CZ73" s="10">
        <v>378</v>
      </c>
      <c r="DA73" s="10">
        <v>125</v>
      </c>
      <c r="DB73" s="10">
        <v>167</v>
      </c>
      <c r="DC73" s="10">
        <v>332</v>
      </c>
      <c r="DD73" s="10">
        <v>457</v>
      </c>
      <c r="DE73" s="10">
        <v>133</v>
      </c>
      <c r="DF73" s="10">
        <v>64</v>
      </c>
      <c r="DG73" s="10">
        <v>230</v>
      </c>
      <c r="DH73" s="10">
        <v>253</v>
      </c>
      <c r="DI73" s="10">
        <v>40</v>
      </c>
      <c r="DJ73" s="10">
        <v>251</v>
      </c>
      <c r="DK73" s="10">
        <v>149</v>
      </c>
      <c r="DL73" s="10">
        <v>322</v>
      </c>
      <c r="DM73" s="10">
        <v>254</v>
      </c>
      <c r="DN73" s="10">
        <v>56</v>
      </c>
      <c r="DO73" s="10">
        <v>438</v>
      </c>
      <c r="DP73" s="10">
        <v>201</v>
      </c>
      <c r="DQ73" s="10">
        <v>268</v>
      </c>
      <c r="DR73" s="10">
        <v>609</v>
      </c>
      <c r="DS73" s="10">
        <v>258</v>
      </c>
      <c r="DT73" s="10">
        <v>57</v>
      </c>
      <c r="DU73" s="10">
        <v>320</v>
      </c>
      <c r="DV73" s="10">
        <v>163</v>
      </c>
      <c r="DW73" s="10">
        <v>707</v>
      </c>
      <c r="DX73" s="10">
        <v>183</v>
      </c>
      <c r="DY73" s="10">
        <v>22</v>
      </c>
      <c r="DZ73" s="10">
        <v>391</v>
      </c>
      <c r="EA73" s="10">
        <v>216</v>
      </c>
      <c r="EB73" s="10">
        <v>40</v>
      </c>
      <c r="EC73" s="10">
        <v>38</v>
      </c>
      <c r="ED73" s="10">
        <v>327</v>
      </c>
    </row>
    <row r="74" spans="1:134" s="9" customFormat="1" ht="13.8" x14ac:dyDescent="0.25">
      <c r="A74" s="15"/>
      <c r="B74" s="9" t="s">
        <v>112</v>
      </c>
      <c r="C74" s="9">
        <v>45.7</v>
      </c>
      <c r="D74" s="9">
        <v>49.4</v>
      </c>
      <c r="E74" s="9">
        <v>48.4</v>
      </c>
      <c r="F74" s="9">
        <v>35.5</v>
      </c>
      <c r="G74" s="9">
        <v>38.6</v>
      </c>
      <c r="H74" s="10"/>
      <c r="I74" s="9">
        <v>47.7</v>
      </c>
      <c r="J74" s="9">
        <v>39.4</v>
      </c>
      <c r="K74" s="9">
        <v>35.1</v>
      </c>
      <c r="L74" s="9">
        <v>37.5</v>
      </c>
      <c r="N74" s="9">
        <v>42.4050632911392</v>
      </c>
      <c r="O74" s="9">
        <v>56.192236598890901</v>
      </c>
      <c r="P74" s="9">
        <v>56.378132118450999</v>
      </c>
      <c r="Q74" s="9">
        <v>45.75</v>
      </c>
      <c r="R74" s="9">
        <v>24.468085106383</v>
      </c>
      <c r="S74" s="9">
        <v>67.868852459016395</v>
      </c>
      <c r="T74" s="9">
        <v>44.692737430167597</v>
      </c>
      <c r="U74" s="9">
        <v>66.298342541436497</v>
      </c>
      <c r="V74" s="9">
        <v>51.890756302520998</v>
      </c>
      <c r="W74" s="9">
        <v>55.587392550143299</v>
      </c>
      <c r="X74" s="9">
        <v>54.460093896713602</v>
      </c>
      <c r="Y74" s="9">
        <v>45.273631840796</v>
      </c>
      <c r="Z74" s="9">
        <v>32.996632996632997</v>
      </c>
      <c r="AA74" s="9">
        <v>68.172484599589296</v>
      </c>
      <c r="AB74" s="9">
        <v>44.142259414225897</v>
      </c>
      <c r="AC74" s="9">
        <v>59.398496240601503</v>
      </c>
      <c r="AD74" s="9">
        <v>66.244725738396596</v>
      </c>
      <c r="AE74" s="9">
        <v>10.8433734939759</v>
      </c>
      <c r="AF74" s="9">
        <v>43.644067796610202</v>
      </c>
      <c r="AG74" s="9">
        <v>46.184738955823299</v>
      </c>
      <c r="AH74" s="9">
        <v>48.742138364779898</v>
      </c>
      <c r="AI74" s="9">
        <v>37.869822485207102</v>
      </c>
      <c r="AJ74" s="9">
        <v>32.880844645550503</v>
      </c>
      <c r="AK74" s="9">
        <v>45.258620689655203</v>
      </c>
      <c r="AL74" s="9">
        <v>53.596287703016202</v>
      </c>
      <c r="AM74" s="9">
        <v>33.116883116883102</v>
      </c>
      <c r="AN74" s="9">
        <v>30.681818181818201</v>
      </c>
      <c r="AO74" s="9">
        <v>40.650406504065003</v>
      </c>
      <c r="AP74" s="9">
        <v>26.461538461538499</v>
      </c>
      <c r="AQ74" s="9">
        <v>26.029962546816499</v>
      </c>
      <c r="AR74" s="9">
        <v>42.553191489361701</v>
      </c>
      <c r="AS74" s="9">
        <v>60.207612456747398</v>
      </c>
      <c r="AT74" s="9">
        <v>38.8888888888889</v>
      </c>
      <c r="AU74" s="9">
        <v>54.439252336448597</v>
      </c>
      <c r="AV74" s="9">
        <v>66.419753086419703</v>
      </c>
      <c r="AW74" s="9">
        <v>47.380410022779003</v>
      </c>
      <c r="AX74" s="9">
        <v>29.139072847682101</v>
      </c>
      <c r="AY74" s="9">
        <v>36.1111111111111</v>
      </c>
      <c r="AZ74" s="9">
        <v>57.847533632287004</v>
      </c>
      <c r="BA74" s="9">
        <v>22.727272727272702</v>
      </c>
      <c r="BB74" s="9">
        <v>59.116022099447498</v>
      </c>
      <c r="BC74" s="9">
        <v>17.045454545454501</v>
      </c>
      <c r="BD74" s="9">
        <v>25.806451612903199</v>
      </c>
      <c r="BE74" s="9">
        <v>30</v>
      </c>
      <c r="BF74" s="9">
        <v>60.526315789473699</v>
      </c>
      <c r="BG74" s="9">
        <v>29.180327868852501</v>
      </c>
      <c r="BH74" s="9">
        <v>26.25</v>
      </c>
      <c r="BI74" s="9">
        <v>59.649122807017498</v>
      </c>
      <c r="BJ74" s="9">
        <v>38.513513513513502</v>
      </c>
      <c r="BK74" s="9">
        <v>59.3406593406593</v>
      </c>
      <c r="BL74" s="9">
        <v>25.896414342629502</v>
      </c>
      <c r="BM74" s="9">
        <v>26.086956521739101</v>
      </c>
      <c r="BN74" s="9">
        <v>48.760330578512402</v>
      </c>
      <c r="BO74" s="9">
        <v>56.737588652482302</v>
      </c>
      <c r="BP74" s="9">
        <v>14.285714285714301</v>
      </c>
      <c r="BQ74" s="9">
        <v>26.495726495726501</v>
      </c>
      <c r="BR74" s="9">
        <v>34.545454545454497</v>
      </c>
      <c r="BS74" s="9">
        <v>34.532374100719402</v>
      </c>
      <c r="BT74" s="9">
        <v>37.908496732026101</v>
      </c>
      <c r="BU74" s="9">
        <v>35.761589403973502</v>
      </c>
      <c r="BV74" s="9">
        <v>41.176470588235297</v>
      </c>
      <c r="BW74" s="9">
        <v>17.7777777777778</v>
      </c>
      <c r="BX74" s="9">
        <v>53.684210526315802</v>
      </c>
      <c r="BY74" s="9">
        <v>4.8780487804878003</v>
      </c>
      <c r="BZ74" s="9">
        <v>14.8514851485149</v>
      </c>
      <c r="CA74" s="9">
        <v>37.5</v>
      </c>
      <c r="CB74" s="9">
        <v>11.842105263157899</v>
      </c>
      <c r="CC74" s="9">
        <v>31.343283582089601</v>
      </c>
      <c r="CD74" s="9">
        <v>30.973451327433601</v>
      </c>
      <c r="CE74" s="9">
        <v>46.3087248322148</v>
      </c>
      <c r="CF74" s="9">
        <v>38.571428571428598</v>
      </c>
      <c r="CG74" s="9">
        <v>4.8275862068965498</v>
      </c>
      <c r="CH74" s="9">
        <v>29.1666666666667</v>
      </c>
      <c r="CI74" s="9">
        <v>83.3333333333333</v>
      </c>
      <c r="CJ74" s="9">
        <v>14.285714285714301</v>
      </c>
      <c r="CK74" s="9">
        <v>25.352112676056301</v>
      </c>
      <c r="CL74" s="9">
        <v>52.702702702702702</v>
      </c>
      <c r="CM74" s="9">
        <v>67.320261437908499</v>
      </c>
      <c r="CN74" s="9">
        <v>5.2631578947368398</v>
      </c>
      <c r="CO74" s="9">
        <v>78.4722222222222</v>
      </c>
      <c r="CP74" s="9">
        <v>50</v>
      </c>
      <c r="CQ74" s="9">
        <v>86.470588235294102</v>
      </c>
      <c r="CR74" s="9">
        <v>33.3333333333333</v>
      </c>
      <c r="CS74" s="9">
        <v>11.4285714285714</v>
      </c>
      <c r="CT74" s="9">
        <v>11.9047619047619</v>
      </c>
      <c r="CU74" s="9">
        <v>5.8333333333333304</v>
      </c>
      <c r="CV74" s="9">
        <v>30.612244897959201</v>
      </c>
      <c r="CW74" s="9">
        <v>19.6078431372549</v>
      </c>
      <c r="CX74" s="9">
        <v>38.596491228070199</v>
      </c>
      <c r="CY74" s="9">
        <v>44.4444444444444</v>
      </c>
      <c r="CZ74" s="9">
        <v>24.074074074074101</v>
      </c>
      <c r="DA74" s="9">
        <v>43.2</v>
      </c>
      <c r="DB74" s="9">
        <v>23.353293413173699</v>
      </c>
      <c r="DC74" s="9">
        <v>45.783132530120497</v>
      </c>
      <c r="DD74" s="9">
        <v>36.105032822757103</v>
      </c>
      <c r="DE74" s="9">
        <v>39.097744360902297</v>
      </c>
      <c r="DF74" s="9">
        <v>21.875</v>
      </c>
      <c r="DG74" s="9">
        <v>65.2173913043478</v>
      </c>
      <c r="DH74" s="9">
        <v>36.363636363636402</v>
      </c>
      <c r="DI74" s="9">
        <v>62.5</v>
      </c>
      <c r="DJ74" s="9">
        <v>0</v>
      </c>
      <c r="DK74" s="9">
        <v>59.731543624161098</v>
      </c>
      <c r="DL74" s="9">
        <v>42.236024844720497</v>
      </c>
      <c r="DM74" s="9">
        <v>17.716535433070899</v>
      </c>
      <c r="DN74" s="9">
        <v>57.142857142857103</v>
      </c>
      <c r="DO74" s="9">
        <v>40.8675799086758</v>
      </c>
      <c r="DP74" s="9">
        <v>43.283582089552198</v>
      </c>
      <c r="DQ74" s="9">
        <v>42.537313432835802</v>
      </c>
      <c r="DR74" s="9">
        <v>42.6929392446634</v>
      </c>
      <c r="DS74" s="9">
        <v>50.387596899224803</v>
      </c>
      <c r="DT74" s="9">
        <v>59.649122807017498</v>
      </c>
      <c r="DU74" s="9">
        <v>32.8125</v>
      </c>
      <c r="DV74" s="9">
        <v>34.9693251533742</v>
      </c>
      <c r="DW74" s="9">
        <v>43.988684582744</v>
      </c>
      <c r="DX74" s="9">
        <v>38.251366120218599</v>
      </c>
      <c r="DY74" s="9">
        <v>36.363636363636402</v>
      </c>
      <c r="DZ74" s="9">
        <v>25.319693094629201</v>
      </c>
      <c r="EA74" s="9">
        <v>30.092592592592599</v>
      </c>
      <c r="EB74" s="9">
        <v>15</v>
      </c>
      <c r="EC74" s="9">
        <v>60.526315789473699</v>
      </c>
      <c r="ED74" s="9">
        <v>28.440366972477101</v>
      </c>
    </row>
    <row r="75" spans="1:134" s="9" customFormat="1" ht="13.8" x14ac:dyDescent="0.25">
      <c r="A75" s="15"/>
      <c r="B75" s="9" t="s">
        <v>113</v>
      </c>
      <c r="C75" s="9">
        <v>42.81</v>
      </c>
      <c r="D75" s="9">
        <v>40</v>
      </c>
      <c r="E75" s="9">
        <v>40.4</v>
      </c>
      <c r="F75" s="9">
        <v>44</v>
      </c>
      <c r="G75" s="9">
        <v>51</v>
      </c>
      <c r="H75" s="10"/>
      <c r="I75" s="9">
        <v>39.700000000000003</v>
      </c>
      <c r="J75" s="9">
        <v>45.7</v>
      </c>
      <c r="K75" s="9">
        <v>42.6</v>
      </c>
      <c r="L75" s="9">
        <v>51.5</v>
      </c>
      <c r="N75" s="9">
        <v>54.113924050632903</v>
      </c>
      <c r="O75" s="9">
        <v>26.6173752310536</v>
      </c>
      <c r="P75" s="9">
        <v>34.624145785876998</v>
      </c>
      <c r="Q75" s="9">
        <v>47.75</v>
      </c>
      <c r="R75" s="9">
        <v>71.276595744680805</v>
      </c>
      <c r="S75" s="9">
        <v>22.9508196721311</v>
      </c>
      <c r="T75" s="9">
        <v>47.2067039106145</v>
      </c>
      <c r="U75" s="9">
        <v>22.3756906077348</v>
      </c>
      <c r="V75" s="9">
        <v>46.218487394957997</v>
      </c>
      <c r="W75" s="9">
        <v>42.120343839541498</v>
      </c>
      <c r="X75" s="9">
        <v>40.375586854460103</v>
      </c>
      <c r="Y75" s="9">
        <v>54.726368159204</v>
      </c>
      <c r="Z75" s="9">
        <v>63.299663299663301</v>
      </c>
      <c r="AA75" s="9">
        <v>22.9979466119097</v>
      </c>
      <c r="AB75" s="9">
        <v>50.6276150627615</v>
      </c>
      <c r="AC75" s="9">
        <v>22.556390977443598</v>
      </c>
      <c r="AD75" s="9">
        <v>25.3164556962025</v>
      </c>
      <c r="AE75" s="9">
        <v>65.060240963855406</v>
      </c>
      <c r="AF75" s="9">
        <v>38.559322033898297</v>
      </c>
      <c r="AG75" s="9">
        <v>52.2088353413655</v>
      </c>
      <c r="AH75" s="9">
        <v>37.735849056603797</v>
      </c>
      <c r="AI75" s="9">
        <v>51.479289940828401</v>
      </c>
      <c r="AJ75" s="9">
        <v>50.226244343891402</v>
      </c>
      <c r="AK75" s="9">
        <v>47.413793103448299</v>
      </c>
      <c r="AL75" s="9">
        <v>18.5614849187935</v>
      </c>
      <c r="AM75" s="9">
        <v>48.701298701298697</v>
      </c>
      <c r="AN75" s="9">
        <v>40.056818181818201</v>
      </c>
      <c r="AO75" s="9">
        <v>31.707317073170699</v>
      </c>
      <c r="AP75" s="9">
        <v>63.384615384615401</v>
      </c>
      <c r="AQ75" s="9">
        <v>73.033707865168495</v>
      </c>
      <c r="AR75" s="9">
        <v>21.749408983451499</v>
      </c>
      <c r="AS75" s="9">
        <v>30.4498269896194</v>
      </c>
      <c r="AT75" s="9">
        <v>46.7078189300411</v>
      </c>
      <c r="AU75" s="9">
        <v>25.233644859813101</v>
      </c>
      <c r="AV75" s="9">
        <v>32.345679012345698</v>
      </c>
      <c r="AW75" s="9">
        <v>26.4236902050114</v>
      </c>
      <c r="AX75" s="9">
        <v>58.278145695364202</v>
      </c>
      <c r="AY75" s="9">
        <v>53.703703703703702</v>
      </c>
      <c r="AZ75" s="9">
        <v>41.2556053811659</v>
      </c>
      <c r="BA75" s="9">
        <v>77.272727272727295</v>
      </c>
      <c r="BB75" s="9">
        <v>29.281767955801101</v>
      </c>
      <c r="BC75" s="9">
        <v>78.409090909090907</v>
      </c>
      <c r="BD75" s="9">
        <v>67.741935483871003</v>
      </c>
      <c r="BE75" s="9">
        <v>65</v>
      </c>
      <c r="BF75" s="9">
        <v>10.526315789473699</v>
      </c>
      <c r="BG75" s="9">
        <v>60.655737704918003</v>
      </c>
      <c r="BH75" s="9">
        <v>45</v>
      </c>
      <c r="BI75" s="9">
        <v>37.719298245613999</v>
      </c>
      <c r="BJ75" s="9">
        <v>34.459459459459502</v>
      </c>
      <c r="BK75" s="9">
        <v>35.164835164835203</v>
      </c>
      <c r="BL75" s="9">
        <v>69.322709163346602</v>
      </c>
      <c r="BM75" s="9">
        <v>24.6376811594203</v>
      </c>
      <c r="BN75" s="9">
        <v>42.9752066115703</v>
      </c>
      <c r="BO75" s="9">
        <v>41.843971631205697</v>
      </c>
      <c r="BP75" s="9">
        <v>39.428571428571402</v>
      </c>
      <c r="BQ75" s="9">
        <v>39.316239316239297</v>
      </c>
      <c r="BR75" s="9">
        <v>59.090909090909101</v>
      </c>
      <c r="BS75" s="9">
        <v>41.726618705036003</v>
      </c>
      <c r="BT75" s="9">
        <v>46.405228758169898</v>
      </c>
      <c r="BU75" s="9">
        <v>49.006622516556298</v>
      </c>
      <c r="BV75" s="9">
        <v>30.252100840336102</v>
      </c>
      <c r="BW75" s="9">
        <v>40</v>
      </c>
      <c r="BX75" s="9">
        <v>12.6315789473684</v>
      </c>
      <c r="BY75" s="9">
        <v>57.317073170731703</v>
      </c>
      <c r="BZ75" s="9">
        <v>21.782178217821802</v>
      </c>
      <c r="CA75" s="9">
        <v>37.5</v>
      </c>
      <c r="CB75" s="9">
        <v>38.157894736842103</v>
      </c>
      <c r="CC75" s="9">
        <v>65.671641791044806</v>
      </c>
      <c r="CD75" s="9">
        <v>67.256637168141594</v>
      </c>
      <c r="CE75" s="9">
        <v>36.912751677852299</v>
      </c>
      <c r="CF75" s="9">
        <v>45.714285714285701</v>
      </c>
      <c r="CG75" s="9">
        <v>13.1034482758621</v>
      </c>
      <c r="CH75" s="9">
        <v>16.6666666666667</v>
      </c>
      <c r="CI75" s="9">
        <v>16.6666666666667</v>
      </c>
      <c r="CJ75" s="9">
        <v>66.6666666666667</v>
      </c>
      <c r="CK75" s="9">
        <v>65.492957746478893</v>
      </c>
      <c r="CL75" s="9">
        <v>33.783783783783797</v>
      </c>
      <c r="CM75" s="9">
        <v>32.026143790849702</v>
      </c>
      <c r="CN75" s="9">
        <v>22.105263157894701</v>
      </c>
      <c r="CO75" s="9">
        <v>15.9722222222222</v>
      </c>
      <c r="CP75" s="9">
        <v>42.105263157894697</v>
      </c>
      <c r="CQ75" s="9">
        <v>9.4117647058823497</v>
      </c>
      <c r="CR75" s="9">
        <v>65.296803652967995</v>
      </c>
      <c r="CS75" s="9">
        <v>62.857142857142897</v>
      </c>
      <c r="CT75" s="9">
        <v>59.523809523809497</v>
      </c>
      <c r="CU75" s="9">
        <v>94.1666666666667</v>
      </c>
      <c r="CV75" s="9">
        <v>69.387755102040799</v>
      </c>
      <c r="CW75" s="9">
        <v>37.254901960784302</v>
      </c>
      <c r="CX75" s="9">
        <v>12.280701754386</v>
      </c>
      <c r="CY75" s="9">
        <v>48.8888888888889</v>
      </c>
      <c r="CZ75" s="9">
        <v>29.100529100529101</v>
      </c>
      <c r="DA75" s="9">
        <v>36.799999999999997</v>
      </c>
      <c r="DB75" s="9">
        <v>47.904191616766497</v>
      </c>
      <c r="DC75" s="9">
        <v>48.795180722891601</v>
      </c>
      <c r="DD75" s="9">
        <v>61.925601750547003</v>
      </c>
      <c r="DE75" s="9">
        <v>60.150375939849603</v>
      </c>
      <c r="DF75" s="9">
        <v>48.4375</v>
      </c>
      <c r="DG75" s="9">
        <v>27.826086956521699</v>
      </c>
      <c r="DH75" s="9">
        <v>55.335968379446598</v>
      </c>
      <c r="DI75" s="9">
        <v>17.5</v>
      </c>
      <c r="DJ75" s="9">
        <v>92.430278884462098</v>
      </c>
      <c r="DK75" s="9">
        <v>38.9261744966443</v>
      </c>
      <c r="DL75" s="9">
        <v>42.857142857142897</v>
      </c>
      <c r="DM75" s="9">
        <v>62.992125984251999</v>
      </c>
      <c r="DN75" s="9">
        <v>32.142857142857103</v>
      </c>
      <c r="DO75" s="9">
        <v>58.904109589041099</v>
      </c>
      <c r="DP75" s="9">
        <v>52.238805970149301</v>
      </c>
      <c r="DQ75" s="9">
        <v>38.0597014925373</v>
      </c>
      <c r="DR75" s="9">
        <v>52.380952380952401</v>
      </c>
      <c r="DS75" s="9">
        <v>43.798449612403097</v>
      </c>
      <c r="DT75" s="9">
        <v>26.315789473684202</v>
      </c>
      <c r="DU75" s="9">
        <v>56.25</v>
      </c>
      <c r="DV75" s="9">
        <v>38.036809815950903</v>
      </c>
      <c r="DW75" s="9">
        <v>40.7355021216407</v>
      </c>
      <c r="DX75" s="9">
        <v>57.923497267759601</v>
      </c>
      <c r="DY75" s="9">
        <v>40.909090909090899</v>
      </c>
      <c r="DZ75" s="9">
        <v>68.542199488491093</v>
      </c>
      <c r="EA75" s="9">
        <v>69.907407407407405</v>
      </c>
      <c r="EB75" s="9">
        <v>47.5</v>
      </c>
      <c r="EC75" s="9">
        <v>15.789473684210501</v>
      </c>
      <c r="ED75" s="9">
        <v>70.948012232415905</v>
      </c>
    </row>
    <row r="76" spans="1:134" s="9" customFormat="1" ht="13.8" x14ac:dyDescent="0.25">
      <c r="A76" s="15"/>
      <c r="B76" s="9" t="s">
        <v>144</v>
      </c>
      <c r="C76" s="9">
        <v>11.46</v>
      </c>
      <c r="D76" s="9">
        <v>10.6</v>
      </c>
      <c r="E76" s="9">
        <v>11.2</v>
      </c>
      <c r="F76" s="9">
        <v>20.5</v>
      </c>
      <c r="G76" s="9">
        <v>10.5</v>
      </c>
      <c r="H76" s="10"/>
      <c r="I76" s="9">
        <v>12.6</v>
      </c>
      <c r="J76" s="9">
        <v>14.9</v>
      </c>
      <c r="K76" s="9">
        <v>22.2</v>
      </c>
      <c r="L76" s="9">
        <v>11</v>
      </c>
      <c r="N76" s="9">
        <v>3.4810126582278502</v>
      </c>
      <c r="O76" s="9">
        <v>17.190388170055499</v>
      </c>
      <c r="P76" s="9">
        <v>8.9977220956719801</v>
      </c>
      <c r="Q76" s="9">
        <v>6.5</v>
      </c>
      <c r="R76" s="9">
        <v>4.2553191489361701</v>
      </c>
      <c r="S76" s="9">
        <v>9.1803278688524603</v>
      </c>
      <c r="T76" s="9">
        <v>8.1005586592178798</v>
      </c>
      <c r="U76" s="9">
        <v>11.325966850828699</v>
      </c>
      <c r="V76" s="9">
        <v>1.8907563025210099</v>
      </c>
      <c r="W76" s="9">
        <v>2.2922636103151901</v>
      </c>
      <c r="X76" s="9">
        <v>5.1643192488262901</v>
      </c>
      <c r="Y76" s="9">
        <v>0</v>
      </c>
      <c r="Z76" s="9">
        <v>3.7037037037037002</v>
      </c>
      <c r="AA76" s="9">
        <v>8.8295687885010299</v>
      </c>
      <c r="AB76" s="9">
        <v>5.2301255230125498</v>
      </c>
      <c r="AC76" s="9">
        <v>18.045112781954899</v>
      </c>
      <c r="AD76" s="9">
        <v>8.4388185654008403</v>
      </c>
      <c r="AE76" s="9">
        <v>24.096385542168701</v>
      </c>
      <c r="AF76" s="9">
        <v>17.796610169491501</v>
      </c>
      <c r="AG76" s="9">
        <v>1.6064257028112401</v>
      </c>
      <c r="AH76" s="9">
        <v>13.522012578616399</v>
      </c>
      <c r="AI76" s="9">
        <v>10.6508875739645</v>
      </c>
      <c r="AJ76" s="9">
        <v>16.892911010558102</v>
      </c>
      <c r="AK76" s="9">
        <v>7.3275862068965498</v>
      </c>
      <c r="AL76" s="9">
        <v>27.842227378190302</v>
      </c>
      <c r="AM76" s="9">
        <v>18.181818181818201</v>
      </c>
      <c r="AN76" s="9">
        <v>29.261363636363601</v>
      </c>
      <c r="AO76" s="9">
        <v>27.642276422764201</v>
      </c>
      <c r="AP76" s="9">
        <v>10.153846153846199</v>
      </c>
      <c r="AQ76" s="9">
        <v>0.93632958801498101</v>
      </c>
      <c r="AR76" s="9">
        <v>35.697399527186803</v>
      </c>
      <c r="AS76" s="9">
        <v>9.3425605536332199</v>
      </c>
      <c r="AT76" s="9">
        <v>14.40329218107</v>
      </c>
      <c r="AU76" s="9">
        <v>20.327102803738299</v>
      </c>
      <c r="AV76" s="9">
        <v>1.2345679012345701</v>
      </c>
      <c r="AW76" s="9">
        <v>26.1958997722096</v>
      </c>
      <c r="AX76" s="9">
        <v>12.582781456953599</v>
      </c>
      <c r="AY76" s="9">
        <v>10.185185185185199</v>
      </c>
      <c r="AZ76" s="9">
        <v>0.89686098654708502</v>
      </c>
      <c r="BA76" s="9">
        <v>0</v>
      </c>
      <c r="BB76" s="9">
        <v>11.602209944751401</v>
      </c>
      <c r="BC76" s="9">
        <v>4.5454545454545503</v>
      </c>
      <c r="BD76" s="9">
        <v>6.4516129032258096</v>
      </c>
      <c r="BE76" s="9">
        <v>5</v>
      </c>
      <c r="BF76" s="9">
        <v>28.947368421052602</v>
      </c>
      <c r="BG76" s="9">
        <v>10.163934426229501</v>
      </c>
      <c r="BH76" s="9">
        <v>28.75</v>
      </c>
      <c r="BI76" s="9">
        <v>2.6315789473684199</v>
      </c>
      <c r="BJ76" s="9">
        <v>27.027027027027</v>
      </c>
      <c r="BK76" s="9">
        <v>5.4945054945054901</v>
      </c>
      <c r="BL76" s="9">
        <v>4.7808764940239001</v>
      </c>
      <c r="BM76" s="9">
        <v>49.2753623188406</v>
      </c>
      <c r="BN76" s="9">
        <v>8.2644628099173598</v>
      </c>
      <c r="BO76" s="9">
        <v>1.4184397163120599</v>
      </c>
      <c r="BP76" s="9">
        <v>46.285714285714299</v>
      </c>
      <c r="BQ76" s="9">
        <v>34.188034188034202</v>
      </c>
      <c r="BR76" s="9">
        <v>6.3636363636363598</v>
      </c>
      <c r="BS76" s="9">
        <v>23.741007194244599</v>
      </c>
      <c r="BT76" s="9">
        <v>15.6862745098039</v>
      </c>
      <c r="BU76" s="9">
        <v>15.231788079470199</v>
      </c>
      <c r="BV76" s="9">
        <v>28.571428571428601</v>
      </c>
      <c r="BW76" s="9">
        <v>42.2222222222222</v>
      </c>
      <c r="BX76" s="9">
        <v>33.684210526315802</v>
      </c>
      <c r="BY76" s="9">
        <v>37.804878048780502</v>
      </c>
      <c r="BZ76" s="9">
        <v>63.366336633663401</v>
      </c>
      <c r="CA76" s="9">
        <v>25</v>
      </c>
      <c r="CB76" s="9">
        <v>50</v>
      </c>
      <c r="CC76" s="9">
        <v>2.98507462686567</v>
      </c>
      <c r="CD76" s="9">
        <v>1.76991150442478</v>
      </c>
      <c r="CE76" s="9">
        <v>16.778523489932901</v>
      </c>
      <c r="CF76" s="9">
        <v>15.714285714285699</v>
      </c>
      <c r="CG76" s="9">
        <v>82.068965517241395</v>
      </c>
      <c r="CH76" s="9">
        <v>54.1666666666667</v>
      </c>
      <c r="CI76" s="9">
        <v>0</v>
      </c>
      <c r="CJ76" s="9">
        <v>19.047619047619001</v>
      </c>
      <c r="CK76" s="9">
        <v>9.1549295774647899</v>
      </c>
      <c r="CL76" s="9">
        <v>13.5135135135135</v>
      </c>
      <c r="CM76" s="9">
        <v>0.65359477124182996</v>
      </c>
      <c r="CN76" s="9">
        <v>72.631578947368396</v>
      </c>
      <c r="CO76" s="9">
        <v>5.5555555555555598</v>
      </c>
      <c r="CP76" s="9">
        <v>7.8947368421052602</v>
      </c>
      <c r="CQ76" s="9">
        <v>4.1176470588235299</v>
      </c>
      <c r="CR76" s="9">
        <v>1.3698630136986301</v>
      </c>
      <c r="CS76" s="9">
        <v>25.714285714285701</v>
      </c>
      <c r="CT76" s="9">
        <v>28.571428571428601</v>
      </c>
      <c r="CU76" s="9">
        <v>0</v>
      </c>
      <c r="CV76" s="9">
        <v>0</v>
      </c>
      <c r="CW76" s="9">
        <v>43.137254901960802</v>
      </c>
      <c r="CX76" s="9">
        <v>49.122807017543899</v>
      </c>
      <c r="CY76" s="9">
        <v>6.6666666666666696</v>
      </c>
      <c r="CZ76" s="9">
        <v>46.825396825396801</v>
      </c>
      <c r="DA76" s="9">
        <v>20</v>
      </c>
      <c r="DB76" s="9">
        <v>28.742514970059901</v>
      </c>
      <c r="DC76" s="9">
        <v>5.4216867469879499</v>
      </c>
      <c r="DD76" s="9">
        <v>1.96936542669584</v>
      </c>
      <c r="DE76" s="9">
        <v>0.75187969924812004</v>
      </c>
      <c r="DF76" s="9">
        <v>29.6875</v>
      </c>
      <c r="DG76" s="9">
        <v>6.9565217391304301</v>
      </c>
      <c r="DH76" s="9">
        <v>8.3003952569169996</v>
      </c>
      <c r="DI76" s="9">
        <v>20</v>
      </c>
      <c r="DJ76" s="9">
        <v>7.5697211155378499</v>
      </c>
      <c r="DK76" s="9">
        <v>1.34228187919463</v>
      </c>
      <c r="DL76" s="9">
        <v>14.906832298136599</v>
      </c>
      <c r="DM76" s="9">
        <v>19.291338582677199</v>
      </c>
      <c r="DN76" s="9">
        <v>10.714285714285699</v>
      </c>
      <c r="DO76" s="9">
        <v>0.22831050228310501</v>
      </c>
      <c r="DP76" s="9">
        <v>4.4776119402985097</v>
      </c>
      <c r="DQ76" s="9">
        <v>19.402985074626901</v>
      </c>
      <c r="DR76" s="9">
        <v>4.9261083743842402</v>
      </c>
      <c r="DS76" s="9">
        <v>5.81395348837209</v>
      </c>
      <c r="DT76" s="9">
        <v>14.0350877192982</v>
      </c>
      <c r="DU76" s="9">
        <v>10.9375</v>
      </c>
      <c r="DV76" s="9">
        <v>26.993865030674801</v>
      </c>
      <c r="DW76" s="9">
        <v>15.275813295615301</v>
      </c>
      <c r="DX76" s="9">
        <v>3.8251366120218599</v>
      </c>
      <c r="DY76" s="9">
        <v>22.727272727272702</v>
      </c>
      <c r="DZ76" s="9">
        <v>6.1381074168797998</v>
      </c>
      <c r="EA76" s="9">
        <v>0</v>
      </c>
      <c r="EB76" s="9">
        <v>37.5</v>
      </c>
      <c r="EC76" s="9">
        <v>23.684210526315798</v>
      </c>
      <c r="ED76" s="9">
        <v>0.61162079510703404</v>
      </c>
    </row>
    <row r="77" spans="1:134" s="9" customFormat="1" ht="13.8" x14ac:dyDescent="0.25">
      <c r="A77" s="15"/>
      <c r="B77" s="9" t="s">
        <v>114</v>
      </c>
      <c r="C77" s="9">
        <v>0.66</v>
      </c>
      <c r="D77" s="9">
        <v>0.69499999999999995</v>
      </c>
      <c r="E77" s="9">
        <v>0.66200000000000003</v>
      </c>
      <c r="F77" s="9">
        <v>1.71</v>
      </c>
      <c r="G77" s="9">
        <v>0.16900000000000001</v>
      </c>
      <c r="H77" s="10"/>
      <c r="I77" s="9">
        <v>0.72399999999999998</v>
      </c>
      <c r="J77" s="9">
        <v>0.79900000000000004</v>
      </c>
      <c r="K77" s="9">
        <v>1.97</v>
      </c>
      <c r="L77" s="9">
        <v>0.156</v>
      </c>
      <c r="N77" s="9">
        <v>0</v>
      </c>
      <c r="O77" s="9">
        <v>0</v>
      </c>
      <c r="P77" s="9">
        <v>0.11389521640091101</v>
      </c>
      <c r="Q77" s="9">
        <v>0.25</v>
      </c>
      <c r="R77" s="9">
        <v>0</v>
      </c>
      <c r="S77" s="9">
        <v>0</v>
      </c>
      <c r="T77" s="9">
        <v>0</v>
      </c>
      <c r="U77" s="9">
        <v>0.27624309392265201</v>
      </c>
      <c r="V77" s="9">
        <v>0.630252100840336</v>
      </c>
      <c r="W77" s="9">
        <v>0.28653295128939799</v>
      </c>
      <c r="X77" s="9">
        <v>0.46948356807511699</v>
      </c>
      <c r="Y77" s="9">
        <v>0.49751243781094501</v>
      </c>
      <c r="Z77" s="9">
        <v>0.336700336700337</v>
      </c>
      <c r="AA77" s="9">
        <v>0.41067761806981501</v>
      </c>
      <c r="AB77" s="9">
        <v>0.836820083682008</v>
      </c>
      <c r="AC77" s="9">
        <v>0.37593984962406002</v>
      </c>
      <c r="AD77" s="9">
        <v>0.84388185654008396</v>
      </c>
      <c r="AE77" s="9">
        <v>0</v>
      </c>
      <c r="AF77" s="9">
        <v>3.3898305084745801</v>
      </c>
      <c r="AG77" s="9">
        <v>0</v>
      </c>
      <c r="AH77" s="9">
        <v>0</v>
      </c>
      <c r="AI77" s="9">
        <v>0.39447731755424098</v>
      </c>
      <c r="AJ77" s="9">
        <v>6.6365007541478098</v>
      </c>
      <c r="AK77" s="9">
        <v>0.431034482758621</v>
      </c>
      <c r="AL77" s="9">
        <v>0</v>
      </c>
      <c r="AM77" s="9">
        <v>0</v>
      </c>
      <c r="AN77" s="9">
        <v>0.56818181818181801</v>
      </c>
      <c r="AO77" s="9">
        <v>1.13821138211382</v>
      </c>
      <c r="AP77" s="9">
        <v>0</v>
      </c>
      <c r="AQ77" s="9">
        <v>0.18726591760299599</v>
      </c>
      <c r="AR77" s="9">
        <v>1.4184397163120599</v>
      </c>
      <c r="AS77" s="9">
        <v>0.34602076124567499</v>
      </c>
      <c r="AT77" s="9">
        <v>1.0288065843621399</v>
      </c>
      <c r="AU77" s="9">
        <v>0.467289719626168</v>
      </c>
      <c r="AV77" s="9">
        <v>0.24691358024691401</v>
      </c>
      <c r="AW77" s="9">
        <v>1.13895216400911</v>
      </c>
      <c r="AX77" s="9">
        <v>1.32450331125828</v>
      </c>
      <c r="AY77" s="9">
        <v>0</v>
      </c>
      <c r="AZ77" s="9">
        <v>0.44843049327354301</v>
      </c>
      <c r="BA77" s="9">
        <v>0</v>
      </c>
      <c r="BB77" s="9">
        <v>2.20994475138122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2.5</v>
      </c>
      <c r="BI77" s="9">
        <v>0</v>
      </c>
      <c r="BJ77" s="9">
        <v>0</v>
      </c>
      <c r="BK77" s="9">
        <v>0</v>
      </c>
      <c r="BL77" s="9">
        <v>1.1952191235059799</v>
      </c>
      <c r="BM77" s="9">
        <v>0</v>
      </c>
      <c r="BN77" s="9">
        <v>0.826446280991736</v>
      </c>
      <c r="BO77" s="9">
        <v>1.4184397163120599</v>
      </c>
      <c r="BP77" s="9">
        <v>0.57142857142857095</v>
      </c>
      <c r="BQ77" s="9">
        <v>0</v>
      </c>
      <c r="BR77" s="9">
        <v>0</v>
      </c>
      <c r="BS77" s="9">
        <v>5.0359712230215798</v>
      </c>
      <c r="BT77" s="9">
        <v>0</v>
      </c>
      <c r="BU77" s="9">
        <v>2.64900662251656</v>
      </c>
      <c r="BV77" s="9">
        <v>0</v>
      </c>
      <c r="BW77" s="9">
        <v>0</v>
      </c>
      <c r="BX77" s="9">
        <v>1.0526315789473699</v>
      </c>
      <c r="BY77" s="9">
        <v>0</v>
      </c>
      <c r="BZ77" s="9">
        <v>2.9702970297029698</v>
      </c>
      <c r="CA77" s="9">
        <v>0</v>
      </c>
      <c r="CB77" s="9">
        <v>1.31578947368421</v>
      </c>
      <c r="CC77" s="9">
        <v>0</v>
      </c>
      <c r="CD77" s="9">
        <v>0</v>
      </c>
      <c r="CE77" s="9">
        <v>0</v>
      </c>
      <c r="CF77" s="9">
        <v>0</v>
      </c>
      <c r="CG77" s="9">
        <v>17.931034482758601</v>
      </c>
      <c r="CH77" s="9">
        <v>0</v>
      </c>
      <c r="CI77" s="9">
        <v>0</v>
      </c>
      <c r="CJ77" s="9">
        <v>0</v>
      </c>
      <c r="CK77" s="9">
        <v>0</v>
      </c>
      <c r="CL77" s="9">
        <v>1.35135135135135</v>
      </c>
      <c r="CM77" s="9">
        <v>0</v>
      </c>
      <c r="CN77" s="9">
        <v>13.6842105263158</v>
      </c>
      <c r="CO77" s="9">
        <v>0</v>
      </c>
      <c r="CP77" s="9">
        <v>1.31578947368421</v>
      </c>
      <c r="CQ77" s="9">
        <v>0</v>
      </c>
      <c r="CR77" s="9">
        <v>2.2831050228310499</v>
      </c>
      <c r="CS77" s="9">
        <v>0</v>
      </c>
      <c r="CT77" s="9">
        <v>1.19047619047619</v>
      </c>
      <c r="CU77" s="9">
        <v>0</v>
      </c>
      <c r="CV77" s="9">
        <v>0</v>
      </c>
      <c r="CW77" s="9">
        <v>0</v>
      </c>
      <c r="CX77" s="9">
        <v>1.7543859649122799</v>
      </c>
      <c r="CY77" s="9">
        <v>0</v>
      </c>
      <c r="CZ77" s="9">
        <v>0</v>
      </c>
      <c r="DA77" s="9">
        <v>0.8</v>
      </c>
      <c r="DB77" s="9">
        <v>0</v>
      </c>
      <c r="DC77" s="9">
        <v>0</v>
      </c>
      <c r="DD77" s="9">
        <v>0</v>
      </c>
      <c r="DE77" s="9">
        <v>1.5037593984962401</v>
      </c>
      <c r="DF77" s="9">
        <v>1.5625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0.32840722495894897</v>
      </c>
      <c r="DS77" s="9">
        <v>0.387596899224806</v>
      </c>
      <c r="DT77" s="9">
        <v>0</v>
      </c>
      <c r="DU77" s="9">
        <v>0.3125</v>
      </c>
      <c r="DV77" s="9">
        <v>0</v>
      </c>
      <c r="DW77" s="9">
        <v>0.141442715700141</v>
      </c>
      <c r="DX77" s="9">
        <v>0</v>
      </c>
      <c r="DY77" s="9">
        <v>0</v>
      </c>
      <c r="DZ77" s="9">
        <v>0.25575447570332499</v>
      </c>
      <c r="EA77" s="9">
        <v>0.92592592592592604</v>
      </c>
      <c r="EB77" s="9">
        <v>0</v>
      </c>
      <c r="EC77" s="9">
        <v>0</v>
      </c>
      <c r="ED77" s="9">
        <v>0</v>
      </c>
    </row>
    <row r="78" spans="1:134" s="9" customFormat="1" ht="13.8" x14ac:dyDescent="0.25">
      <c r="A78" s="15"/>
      <c r="H78" s="10"/>
    </row>
    <row r="79" spans="1:134" s="9" customFormat="1" ht="13.8" x14ac:dyDescent="0.25">
      <c r="A79" s="15">
        <v>18</v>
      </c>
      <c r="B79" s="8" t="s">
        <v>143</v>
      </c>
      <c r="C79" s="14">
        <v>54021</v>
      </c>
      <c r="D79" s="14">
        <v>25721</v>
      </c>
      <c r="E79" s="14">
        <v>9793</v>
      </c>
      <c r="F79" s="14">
        <v>5517</v>
      </c>
      <c r="G79" s="14">
        <v>12990</v>
      </c>
      <c r="H79" s="10">
        <f>SUM(I79:L79)</f>
        <v>40219</v>
      </c>
      <c r="I79" s="14">
        <v>18478</v>
      </c>
      <c r="J79" s="14">
        <v>5613</v>
      </c>
      <c r="K79" s="14">
        <v>4598</v>
      </c>
      <c r="L79" s="14">
        <v>11530</v>
      </c>
      <c r="M79" s="14"/>
      <c r="N79" s="10">
        <v>366</v>
      </c>
      <c r="O79" s="10">
        <v>732</v>
      </c>
      <c r="P79" s="10">
        <v>1008</v>
      </c>
      <c r="Q79" s="10">
        <v>512</v>
      </c>
      <c r="R79" s="10">
        <v>321</v>
      </c>
      <c r="S79" s="10">
        <v>338</v>
      </c>
      <c r="T79" s="10">
        <v>690</v>
      </c>
      <c r="U79" s="10">
        <v>909</v>
      </c>
      <c r="V79" s="10">
        <v>526</v>
      </c>
      <c r="W79" s="10">
        <v>382</v>
      </c>
      <c r="X79" s="10">
        <v>274</v>
      </c>
      <c r="Y79" s="10">
        <v>212</v>
      </c>
      <c r="Z79" s="10">
        <v>307</v>
      </c>
      <c r="AA79" s="10">
        <v>628</v>
      </c>
      <c r="AB79" s="10">
        <v>628</v>
      </c>
      <c r="AC79" s="10">
        <v>628</v>
      </c>
      <c r="AD79" s="10">
        <v>291</v>
      </c>
      <c r="AE79" s="10">
        <v>217</v>
      </c>
      <c r="AF79" s="10">
        <v>296</v>
      </c>
      <c r="AG79" s="10">
        <v>264</v>
      </c>
      <c r="AH79" s="10">
        <v>391</v>
      </c>
      <c r="AI79" s="10">
        <v>660</v>
      </c>
      <c r="AJ79" s="10">
        <v>850</v>
      </c>
      <c r="AK79" s="10">
        <v>276</v>
      </c>
      <c r="AL79" s="10">
        <v>602</v>
      </c>
      <c r="AM79" s="10">
        <v>379</v>
      </c>
      <c r="AN79" s="10">
        <v>449</v>
      </c>
      <c r="AO79" s="10">
        <v>831</v>
      </c>
      <c r="AP79" s="10">
        <v>568</v>
      </c>
      <c r="AQ79" s="10">
        <v>601</v>
      </c>
      <c r="AR79" s="10">
        <v>533</v>
      </c>
      <c r="AS79" s="10">
        <v>707</v>
      </c>
      <c r="AT79" s="10">
        <v>589</v>
      </c>
      <c r="AU79" s="10">
        <v>564</v>
      </c>
      <c r="AV79" s="10">
        <v>452</v>
      </c>
      <c r="AW79" s="10">
        <v>497</v>
      </c>
      <c r="AX79" s="10">
        <v>289</v>
      </c>
      <c r="AY79" s="10">
        <v>170</v>
      </c>
      <c r="AZ79" s="10">
        <v>379</v>
      </c>
      <c r="BA79" s="10">
        <v>75</v>
      </c>
      <c r="BB79" s="10">
        <v>321</v>
      </c>
      <c r="BC79" s="10">
        <v>117</v>
      </c>
      <c r="BD79" s="10">
        <v>69</v>
      </c>
      <c r="BE79" s="10">
        <v>31</v>
      </c>
      <c r="BF79" s="10">
        <v>245</v>
      </c>
      <c r="BG79" s="10">
        <v>541</v>
      </c>
      <c r="BH79" s="10">
        <v>101</v>
      </c>
      <c r="BI79" s="10">
        <v>141</v>
      </c>
      <c r="BJ79" s="10">
        <v>338</v>
      </c>
      <c r="BK79" s="10">
        <v>241</v>
      </c>
      <c r="BL79" s="10">
        <v>350</v>
      </c>
      <c r="BM79" s="10">
        <v>110</v>
      </c>
      <c r="BN79" s="10">
        <v>381</v>
      </c>
      <c r="BO79" s="10">
        <v>262</v>
      </c>
      <c r="BP79" s="10">
        <v>201</v>
      </c>
      <c r="BQ79" s="10">
        <v>175</v>
      </c>
      <c r="BR79" s="10">
        <v>156</v>
      </c>
      <c r="BS79" s="10">
        <v>222</v>
      </c>
      <c r="BT79" s="10">
        <v>301</v>
      </c>
      <c r="BU79" s="10">
        <v>192</v>
      </c>
      <c r="BV79" s="10">
        <v>205</v>
      </c>
      <c r="BW79" s="10">
        <v>155</v>
      </c>
      <c r="BX79" s="10">
        <v>142</v>
      </c>
      <c r="BY79" s="10">
        <v>119</v>
      </c>
      <c r="BZ79" s="10">
        <v>120</v>
      </c>
      <c r="CA79" s="10">
        <v>69</v>
      </c>
      <c r="CB79" s="10">
        <v>101</v>
      </c>
      <c r="CC79" s="10">
        <v>213</v>
      </c>
      <c r="CD79" s="10">
        <v>161</v>
      </c>
      <c r="CE79" s="10">
        <v>206</v>
      </c>
      <c r="CF79" s="10">
        <v>175</v>
      </c>
      <c r="CG79" s="10">
        <v>243</v>
      </c>
      <c r="CH79" s="10">
        <v>379</v>
      </c>
      <c r="CI79" s="10">
        <v>16</v>
      </c>
      <c r="CJ79" s="10">
        <v>32</v>
      </c>
      <c r="CK79" s="10">
        <v>175</v>
      </c>
      <c r="CL79" s="10">
        <v>124</v>
      </c>
      <c r="CM79" s="10">
        <v>196</v>
      </c>
      <c r="CN79" s="10">
        <v>136</v>
      </c>
      <c r="CO79" s="10">
        <v>294</v>
      </c>
      <c r="CP79" s="10">
        <v>163</v>
      </c>
      <c r="CQ79" s="10">
        <v>331</v>
      </c>
      <c r="CR79" s="10">
        <v>327</v>
      </c>
      <c r="CS79" s="10">
        <v>103</v>
      </c>
      <c r="CT79" s="10">
        <v>109</v>
      </c>
      <c r="CU79" s="10">
        <v>141</v>
      </c>
      <c r="CV79" s="10">
        <v>105</v>
      </c>
      <c r="CW79" s="10">
        <v>170</v>
      </c>
      <c r="CX79" s="10">
        <v>93</v>
      </c>
      <c r="CY79" s="10">
        <v>298</v>
      </c>
      <c r="CZ79" s="10">
        <v>640</v>
      </c>
      <c r="DA79" s="10">
        <v>285</v>
      </c>
      <c r="DB79" s="10">
        <v>274</v>
      </c>
      <c r="DC79" s="10">
        <v>461</v>
      </c>
      <c r="DD79" s="10">
        <v>564</v>
      </c>
      <c r="DE79" s="10">
        <v>202</v>
      </c>
      <c r="DF79" s="10">
        <v>152</v>
      </c>
      <c r="DG79" s="10">
        <v>290</v>
      </c>
      <c r="DH79" s="10">
        <v>291</v>
      </c>
      <c r="DI79" s="10">
        <v>94</v>
      </c>
      <c r="DJ79" s="10">
        <v>381</v>
      </c>
      <c r="DK79" s="10">
        <v>192</v>
      </c>
      <c r="DL79" s="10">
        <v>706</v>
      </c>
      <c r="DM79" s="10">
        <v>360</v>
      </c>
      <c r="DN79" s="10">
        <v>182</v>
      </c>
      <c r="DO79" s="10">
        <v>704</v>
      </c>
      <c r="DP79" s="10">
        <v>232</v>
      </c>
      <c r="DQ79" s="10">
        <v>420</v>
      </c>
      <c r="DR79" s="10">
        <v>727</v>
      </c>
      <c r="DS79" s="10">
        <v>360</v>
      </c>
      <c r="DT79" s="10">
        <v>198</v>
      </c>
      <c r="DU79" s="10">
        <v>453</v>
      </c>
      <c r="DV79" s="10">
        <v>211</v>
      </c>
      <c r="DW79" s="10">
        <v>820</v>
      </c>
      <c r="DX79" s="10">
        <v>241</v>
      </c>
      <c r="DY79" s="10">
        <v>119</v>
      </c>
      <c r="DZ79" s="10">
        <v>510</v>
      </c>
      <c r="EA79" s="10">
        <v>339</v>
      </c>
      <c r="EB79" s="10">
        <v>80</v>
      </c>
      <c r="EC79" s="10">
        <v>153</v>
      </c>
      <c r="ED79" s="10">
        <v>591</v>
      </c>
    </row>
    <row r="80" spans="1:134" s="9" customFormat="1" ht="13.8" x14ac:dyDescent="0.25">
      <c r="A80" s="16"/>
      <c r="B80" s="9" t="s">
        <v>145</v>
      </c>
      <c r="C80" s="9">
        <v>66.790000000000006</v>
      </c>
      <c r="D80" s="9">
        <v>77.2</v>
      </c>
      <c r="E80" s="9">
        <v>62.7</v>
      </c>
      <c r="F80" s="9">
        <v>39.6</v>
      </c>
      <c r="G80" s="9">
        <v>60.8</v>
      </c>
      <c r="H80" s="10"/>
      <c r="I80" s="9">
        <v>75.5</v>
      </c>
      <c r="J80" s="9">
        <v>54.3</v>
      </c>
      <c r="K80" s="9">
        <v>37.700000000000003</v>
      </c>
      <c r="L80" s="9">
        <v>59.8</v>
      </c>
      <c r="N80" s="9">
        <v>88.797814207650305</v>
      </c>
      <c r="O80" s="9">
        <v>71.174863387978107</v>
      </c>
      <c r="P80" s="9">
        <v>76.686507936507894</v>
      </c>
      <c r="Q80" s="9">
        <v>88.0859375</v>
      </c>
      <c r="R80" s="9">
        <v>83.800623052959494</v>
      </c>
      <c r="S80" s="9">
        <v>75.147928994082804</v>
      </c>
      <c r="T80" s="9">
        <v>41.304347826087003</v>
      </c>
      <c r="U80" s="9">
        <v>68.646864686468604</v>
      </c>
      <c r="V80" s="9">
        <v>83.650190114068494</v>
      </c>
      <c r="W80" s="9">
        <v>90.837696335078505</v>
      </c>
      <c r="X80" s="9">
        <v>84.671532846715294</v>
      </c>
      <c r="Y80" s="9">
        <v>92.452830188679201</v>
      </c>
      <c r="Z80" s="9">
        <v>94.462540716612395</v>
      </c>
      <c r="AA80" s="9">
        <v>74.363057324840796</v>
      </c>
      <c r="AB80" s="9">
        <v>66.242038216560502</v>
      </c>
      <c r="AC80" s="9">
        <v>77.866242038216598</v>
      </c>
      <c r="AD80" s="9">
        <v>82.474226804123703</v>
      </c>
      <c r="AE80" s="9">
        <v>75.576036866359402</v>
      </c>
      <c r="AF80" s="9">
        <v>70.608108108108098</v>
      </c>
      <c r="AG80" s="9">
        <v>88.636363636363598</v>
      </c>
      <c r="AH80" s="9">
        <v>83.887468030690499</v>
      </c>
      <c r="AI80" s="9">
        <v>84.090909090909093</v>
      </c>
      <c r="AJ80" s="9">
        <v>61.647058823529399</v>
      </c>
      <c r="AK80" s="9">
        <v>72.101449275362299</v>
      </c>
      <c r="AL80" s="9">
        <v>85.2159468438538</v>
      </c>
      <c r="AM80" s="9">
        <v>83.377308707124001</v>
      </c>
      <c r="AN80" s="9">
        <v>77.060133630289499</v>
      </c>
      <c r="AO80" s="9">
        <v>39.831528279181697</v>
      </c>
      <c r="AP80" s="9">
        <v>55.985915492957801</v>
      </c>
      <c r="AQ80" s="9">
        <v>91.014975041597296</v>
      </c>
      <c r="AR80" s="9">
        <v>74.859287054408995</v>
      </c>
      <c r="AS80" s="9">
        <v>84.016973125883993</v>
      </c>
      <c r="AT80" s="9">
        <v>74.193548387096797</v>
      </c>
      <c r="AU80" s="9">
        <v>84.219858156028394</v>
      </c>
      <c r="AV80" s="9">
        <v>81.415929203539804</v>
      </c>
      <c r="AW80" s="9">
        <v>96.378269617706195</v>
      </c>
      <c r="AX80" s="9">
        <v>50.173010380622799</v>
      </c>
      <c r="AY80" s="9">
        <v>68.235294117647101</v>
      </c>
      <c r="AZ80" s="9">
        <v>70.448548812664896</v>
      </c>
      <c r="BA80" s="9">
        <v>50.6666666666667</v>
      </c>
      <c r="BB80" s="9">
        <v>72.274143302180704</v>
      </c>
      <c r="BC80" s="9">
        <v>58.119658119658098</v>
      </c>
      <c r="BD80" s="9">
        <v>63.768115942028999</v>
      </c>
      <c r="BE80" s="9">
        <v>87.096774193548399</v>
      </c>
      <c r="BF80" s="9">
        <v>84.081632653061206</v>
      </c>
      <c r="BG80" s="9">
        <v>51.016635859519397</v>
      </c>
      <c r="BH80" s="9">
        <v>50.495049504950501</v>
      </c>
      <c r="BI80" s="9">
        <v>42.553191489361701</v>
      </c>
      <c r="BJ80" s="9">
        <v>40.828402366863898</v>
      </c>
      <c r="BK80" s="9">
        <v>67.219917012448093</v>
      </c>
      <c r="BL80" s="9">
        <v>61.714285714285701</v>
      </c>
      <c r="BM80" s="9">
        <v>56.363636363636402</v>
      </c>
      <c r="BN80" s="9">
        <v>48.031496062992098</v>
      </c>
      <c r="BO80" s="9">
        <v>46.564885496183201</v>
      </c>
      <c r="BP80" s="9">
        <v>32.835820895522403</v>
      </c>
      <c r="BQ80" s="9">
        <v>52.571428571428598</v>
      </c>
      <c r="BR80" s="9">
        <v>45.512820512820497</v>
      </c>
      <c r="BS80" s="9">
        <v>40.990990990991001</v>
      </c>
      <c r="BT80" s="9">
        <v>31.893687707641199</v>
      </c>
      <c r="BU80" s="9">
        <v>53.6458333333333</v>
      </c>
      <c r="BV80" s="9">
        <v>56.097560975609802</v>
      </c>
      <c r="BW80" s="9">
        <v>21.290322580645199</v>
      </c>
      <c r="BX80" s="9">
        <v>59.154929577464799</v>
      </c>
      <c r="BY80" s="9">
        <v>61.344537815126102</v>
      </c>
      <c r="BZ80" s="9">
        <v>4.1666666666666696</v>
      </c>
      <c r="CA80" s="9">
        <v>44.927536231884098</v>
      </c>
      <c r="CB80" s="9">
        <v>28.712871287128699</v>
      </c>
      <c r="CC80" s="9">
        <v>62.9107981220657</v>
      </c>
      <c r="CD80" s="9">
        <v>32.9192546583851</v>
      </c>
      <c r="CE80" s="9">
        <v>58.252427184466001</v>
      </c>
      <c r="CF80" s="9">
        <v>58.857142857142897</v>
      </c>
      <c r="CG80" s="9">
        <v>36.213991769547299</v>
      </c>
      <c r="CH80" s="9">
        <v>9.2348284960422191</v>
      </c>
      <c r="CI80" s="9">
        <v>56.25</v>
      </c>
      <c r="CJ80" s="9">
        <v>25</v>
      </c>
      <c r="CK80" s="9">
        <v>49.714285714285701</v>
      </c>
      <c r="CL80" s="9">
        <v>65.322580645161295</v>
      </c>
      <c r="CM80" s="9">
        <v>78.571428571428598</v>
      </c>
      <c r="CN80" s="9">
        <v>33.088235294117602</v>
      </c>
      <c r="CO80" s="9">
        <v>19.727891156462601</v>
      </c>
      <c r="CP80" s="9">
        <v>11.656441717791401</v>
      </c>
      <c r="CQ80" s="9">
        <v>1.8126888217522701</v>
      </c>
      <c r="CR80" s="9">
        <v>41.284403669724803</v>
      </c>
      <c r="CS80" s="9">
        <v>58.252427184466001</v>
      </c>
      <c r="CT80" s="9">
        <v>37.614678899082598</v>
      </c>
      <c r="CU80" s="9">
        <v>29.787234042553202</v>
      </c>
      <c r="CV80" s="9">
        <v>81.904761904761898</v>
      </c>
      <c r="CW80" s="9">
        <v>48.235294117647101</v>
      </c>
      <c r="CX80" s="9">
        <v>33.3333333333333</v>
      </c>
      <c r="CY80" s="9">
        <v>73.489932885906001</v>
      </c>
      <c r="CZ80" s="9">
        <v>54.53125</v>
      </c>
      <c r="DA80" s="9">
        <v>59.298245614035103</v>
      </c>
      <c r="DB80" s="9">
        <v>52.919708029197103</v>
      </c>
      <c r="DC80" s="9">
        <v>47.288503253796101</v>
      </c>
      <c r="DD80" s="9">
        <v>69.858156028368796</v>
      </c>
      <c r="DE80" s="9">
        <v>76.732673267326703</v>
      </c>
      <c r="DF80" s="9">
        <v>45.394736842105303</v>
      </c>
      <c r="DG80" s="9">
        <v>51.379310344827601</v>
      </c>
      <c r="DH80" s="9">
        <v>81.443298969072202</v>
      </c>
      <c r="DI80" s="9">
        <v>65.957446808510596</v>
      </c>
      <c r="DJ80" s="9">
        <v>59.317585301837298</v>
      </c>
      <c r="DK80" s="9">
        <v>42.1875</v>
      </c>
      <c r="DL80" s="9">
        <v>54.2492917847025</v>
      </c>
      <c r="DM80" s="9">
        <v>37.5</v>
      </c>
      <c r="DN80" s="9">
        <v>57.692307692307701</v>
      </c>
      <c r="DO80" s="9">
        <v>80.539772727272705</v>
      </c>
      <c r="DP80" s="9">
        <v>74.137931034482804</v>
      </c>
      <c r="DQ80" s="9">
        <v>65</v>
      </c>
      <c r="DR80" s="9">
        <v>66.162310866574998</v>
      </c>
      <c r="DS80" s="9">
        <v>36.1111111111111</v>
      </c>
      <c r="DT80" s="9">
        <v>40.404040404040401</v>
      </c>
      <c r="DU80" s="9">
        <v>65.121412803531996</v>
      </c>
      <c r="DV80" s="9">
        <v>51.658767772511901</v>
      </c>
      <c r="DW80" s="9">
        <v>56.585365853658502</v>
      </c>
      <c r="DX80" s="9">
        <v>60.165975103734397</v>
      </c>
      <c r="DY80" s="9">
        <v>19.327731092436998</v>
      </c>
      <c r="DZ80" s="9">
        <v>54.705882352941202</v>
      </c>
      <c r="EA80" s="9">
        <v>77.2861356932153</v>
      </c>
      <c r="EB80" s="9">
        <v>46.25</v>
      </c>
      <c r="EC80" s="9">
        <v>24.183006535947701</v>
      </c>
      <c r="ED80" s="9">
        <v>76.142131979695407</v>
      </c>
    </row>
    <row r="81" spans="1:134" s="9" customFormat="1" ht="13.8" x14ac:dyDescent="0.25">
      <c r="A81" s="16"/>
      <c r="H81" s="10"/>
    </row>
    <row r="82" spans="1:134" s="9" customFormat="1" x14ac:dyDescent="0.3">
      <c r="A82" s="398">
        <v>19</v>
      </c>
      <c r="B82" s="8" t="s">
        <v>427</v>
      </c>
      <c r="C82" s="14">
        <v>40976</v>
      </c>
      <c r="D82" s="14">
        <v>21690</v>
      </c>
      <c r="E82" s="14">
        <v>7218</v>
      </c>
      <c r="F82" s="14">
        <v>2537</v>
      </c>
      <c r="G82" s="14">
        <v>9531</v>
      </c>
      <c r="H82" s="14">
        <f>SUM(I82:L82)</f>
        <v>29386</v>
      </c>
      <c r="I82" s="14">
        <v>15342</v>
      </c>
      <c r="J82" s="14">
        <v>3701</v>
      </c>
      <c r="K82" s="14">
        <v>2022</v>
      </c>
      <c r="L82" s="14">
        <v>8321</v>
      </c>
      <c r="M82" s="14"/>
      <c r="N82" s="397">
        <v>337</v>
      </c>
      <c r="O82" s="397">
        <v>570</v>
      </c>
      <c r="P82" s="397">
        <v>860</v>
      </c>
      <c r="Q82" s="397">
        <v>466</v>
      </c>
      <c r="R82" s="397">
        <v>292</v>
      </c>
      <c r="S82" s="397">
        <v>278</v>
      </c>
      <c r="T82" s="397">
        <v>341</v>
      </c>
      <c r="U82" s="397">
        <v>712</v>
      </c>
      <c r="V82" s="397">
        <v>461</v>
      </c>
      <c r="W82" s="397">
        <v>356</v>
      </c>
      <c r="X82" s="397">
        <v>245</v>
      </c>
      <c r="Y82" s="397">
        <v>206</v>
      </c>
      <c r="Z82" s="397">
        <v>303</v>
      </c>
      <c r="AA82" s="397">
        <v>510</v>
      </c>
      <c r="AB82" s="397">
        <v>442</v>
      </c>
      <c r="AC82" s="397">
        <v>563</v>
      </c>
      <c r="AD82" s="397">
        <v>264</v>
      </c>
      <c r="AE82" s="397">
        <v>209</v>
      </c>
      <c r="AF82" s="397">
        <v>257</v>
      </c>
      <c r="AG82" s="397">
        <v>243</v>
      </c>
      <c r="AH82" s="397">
        <v>343</v>
      </c>
      <c r="AI82" s="397">
        <v>605</v>
      </c>
      <c r="AJ82" s="397">
        <v>688</v>
      </c>
      <c r="AK82" s="397">
        <v>210</v>
      </c>
      <c r="AL82" s="397">
        <v>590</v>
      </c>
      <c r="AM82" s="397">
        <v>340</v>
      </c>
      <c r="AN82" s="397">
        <v>384</v>
      </c>
      <c r="AO82" s="397">
        <v>385</v>
      </c>
      <c r="AP82" s="397">
        <v>338</v>
      </c>
      <c r="AQ82" s="397">
        <v>565</v>
      </c>
      <c r="AR82" s="397">
        <v>439</v>
      </c>
      <c r="AS82" s="397">
        <v>660</v>
      </c>
      <c r="AT82" s="397">
        <v>453</v>
      </c>
      <c r="AU82" s="397">
        <v>560</v>
      </c>
      <c r="AV82" s="397">
        <v>380</v>
      </c>
      <c r="AW82" s="397">
        <v>487</v>
      </c>
      <c r="AX82" s="397">
        <v>188</v>
      </c>
      <c r="AY82" s="397">
        <v>121</v>
      </c>
      <c r="AZ82" s="397">
        <v>292</v>
      </c>
      <c r="BA82" s="397">
        <v>38</v>
      </c>
      <c r="BB82" s="397">
        <v>254</v>
      </c>
      <c r="BC82" s="397">
        <v>78</v>
      </c>
      <c r="BD82" s="397">
        <v>55</v>
      </c>
      <c r="BE82" s="397">
        <v>27</v>
      </c>
      <c r="BF82" s="397">
        <v>244</v>
      </c>
      <c r="BG82" s="397">
        <v>355</v>
      </c>
      <c r="BH82" s="397">
        <v>69</v>
      </c>
      <c r="BI82" s="397">
        <v>122</v>
      </c>
      <c r="BJ82" s="397">
        <v>164</v>
      </c>
      <c r="BK82" s="397">
        <v>190</v>
      </c>
      <c r="BL82" s="397">
        <v>254</v>
      </c>
      <c r="BM82" s="397">
        <v>92</v>
      </c>
      <c r="BN82" s="397">
        <v>230</v>
      </c>
      <c r="BO82" s="397">
        <v>123</v>
      </c>
      <c r="BP82" s="397">
        <v>77</v>
      </c>
      <c r="BQ82" s="397">
        <v>112</v>
      </c>
      <c r="BR82" s="397">
        <v>109</v>
      </c>
      <c r="BS82" s="397">
        <v>128</v>
      </c>
      <c r="BT82" s="397">
        <v>130</v>
      </c>
      <c r="BU82" s="397">
        <v>122</v>
      </c>
      <c r="BV82" s="397">
        <v>127</v>
      </c>
      <c r="BW82" s="397">
        <v>40</v>
      </c>
      <c r="BX82" s="397">
        <v>92</v>
      </c>
      <c r="BY82" s="397">
        <v>80</v>
      </c>
      <c r="BZ82" s="397">
        <v>5</v>
      </c>
      <c r="CA82" s="397">
        <v>32</v>
      </c>
      <c r="CB82" s="397">
        <v>33</v>
      </c>
      <c r="CC82" s="397">
        <v>136</v>
      </c>
      <c r="CD82" s="397">
        <v>57</v>
      </c>
      <c r="CE82" s="397">
        <v>137</v>
      </c>
      <c r="CF82" s="397">
        <v>111</v>
      </c>
      <c r="CG82" s="397">
        <v>182</v>
      </c>
      <c r="CH82" s="397">
        <v>36</v>
      </c>
      <c r="CI82" s="397">
        <v>10</v>
      </c>
      <c r="CJ82" s="397">
        <v>8</v>
      </c>
      <c r="CK82" s="397">
        <v>92</v>
      </c>
      <c r="CL82" s="397">
        <v>95</v>
      </c>
      <c r="CM82" s="397">
        <v>158</v>
      </c>
      <c r="CN82" s="397">
        <v>129</v>
      </c>
      <c r="CO82" s="397">
        <v>59</v>
      </c>
      <c r="CP82" s="397">
        <v>23</v>
      </c>
      <c r="CQ82" s="397">
        <v>8</v>
      </c>
      <c r="CR82" s="397">
        <v>145</v>
      </c>
      <c r="CS82" s="397">
        <v>62</v>
      </c>
      <c r="CT82" s="397">
        <v>42</v>
      </c>
      <c r="CU82" s="397">
        <v>43</v>
      </c>
      <c r="CV82" s="397">
        <v>87</v>
      </c>
      <c r="CW82" s="397">
        <v>88</v>
      </c>
      <c r="CX82" s="397">
        <v>32</v>
      </c>
      <c r="CY82" s="397">
        <v>249</v>
      </c>
      <c r="CZ82" s="397">
        <v>457</v>
      </c>
      <c r="DA82" s="397">
        <v>174</v>
      </c>
      <c r="DB82" s="397">
        <v>211</v>
      </c>
      <c r="DC82" s="397">
        <v>328</v>
      </c>
      <c r="DD82" s="397">
        <v>455</v>
      </c>
      <c r="DE82" s="397">
        <v>199</v>
      </c>
      <c r="DF82" s="397">
        <v>72</v>
      </c>
      <c r="DG82" s="397">
        <v>179</v>
      </c>
      <c r="DH82" s="397">
        <v>265</v>
      </c>
      <c r="DI82" s="397">
        <v>63</v>
      </c>
      <c r="DJ82" s="397">
        <v>250</v>
      </c>
      <c r="DK82" s="397">
        <v>90</v>
      </c>
      <c r="DL82" s="397">
        <v>519</v>
      </c>
      <c r="DM82" s="397">
        <v>272</v>
      </c>
      <c r="DN82" s="397">
        <v>106</v>
      </c>
      <c r="DO82" s="397">
        <v>572</v>
      </c>
      <c r="DP82" s="397">
        <v>200</v>
      </c>
      <c r="DQ82" s="397">
        <v>307</v>
      </c>
      <c r="DR82" s="397">
        <v>617</v>
      </c>
      <c r="DS82" s="397">
        <v>148</v>
      </c>
      <c r="DT82" s="397">
        <v>93</v>
      </c>
      <c r="DU82" s="397">
        <v>374</v>
      </c>
      <c r="DV82" s="397">
        <v>117</v>
      </c>
      <c r="DW82" s="397">
        <v>531</v>
      </c>
      <c r="DX82" s="397">
        <v>156</v>
      </c>
      <c r="DY82" s="397">
        <v>30</v>
      </c>
      <c r="DZ82" s="397">
        <v>406</v>
      </c>
      <c r="EA82" s="397">
        <v>275</v>
      </c>
      <c r="EB82" s="397">
        <v>37</v>
      </c>
      <c r="EC82" s="397">
        <v>76</v>
      </c>
      <c r="ED82" s="397">
        <v>493</v>
      </c>
    </row>
    <row r="83" spans="1:134" s="9" customFormat="1" x14ac:dyDescent="0.3">
      <c r="A83" s="16"/>
      <c r="B83" s="9" t="s">
        <v>428</v>
      </c>
      <c r="C83" s="9">
        <v>11.95</v>
      </c>
      <c r="D83" s="9">
        <v>8.4700000000000006</v>
      </c>
      <c r="E83" s="9">
        <v>14.9</v>
      </c>
      <c r="F83" s="9">
        <v>13.8</v>
      </c>
      <c r="G83" s="9">
        <v>17.100000000000001</v>
      </c>
      <c r="H83" s="10"/>
      <c r="I83" s="9">
        <v>9.0399999999999991</v>
      </c>
      <c r="J83" s="9">
        <v>17.7</v>
      </c>
      <c r="K83" s="9">
        <v>14.3</v>
      </c>
      <c r="L83" s="9">
        <v>17.100000000000001</v>
      </c>
      <c r="N83" s="395">
        <v>3.5608308605341201</v>
      </c>
      <c r="O83" s="395">
        <v>8.59649122807018</v>
      </c>
      <c r="P83" s="395">
        <v>10.116279069767399</v>
      </c>
      <c r="Q83" s="395">
        <v>3.21888412017167</v>
      </c>
      <c r="R83" s="395">
        <v>7.8767123287671197</v>
      </c>
      <c r="S83" s="395">
        <v>8.6330935251798593</v>
      </c>
      <c r="T83" s="395">
        <v>16.4222873900293</v>
      </c>
      <c r="U83" s="395">
        <v>12.3595505617978</v>
      </c>
      <c r="V83" s="395">
        <v>4.5553145336225596</v>
      </c>
      <c r="W83" s="395">
        <v>2.5280898876404501</v>
      </c>
      <c r="X83" s="395">
        <v>5.3061224489795897</v>
      </c>
      <c r="Y83" s="395">
        <v>4.8543689320388301</v>
      </c>
      <c r="Z83" s="395">
        <v>4.2904290429042904</v>
      </c>
      <c r="AA83" s="395">
        <v>8.4313725490196099</v>
      </c>
      <c r="AB83" s="395">
        <v>5.8823529411764701</v>
      </c>
      <c r="AC83" s="395">
        <v>13.1438721136767</v>
      </c>
      <c r="AD83" s="395">
        <v>9.0909090909090899</v>
      </c>
      <c r="AE83" s="395">
        <v>21.5311004784689</v>
      </c>
      <c r="AF83" s="395">
        <v>18.6770428015564</v>
      </c>
      <c r="AG83" s="395">
        <v>3.7037037037037002</v>
      </c>
      <c r="AH83" s="395">
        <v>4.3731778425655996</v>
      </c>
      <c r="AI83" s="395">
        <v>8.2644628099173598</v>
      </c>
      <c r="AJ83" s="395">
        <v>23.837209302325601</v>
      </c>
      <c r="AK83" s="395">
        <v>5.2380952380952399</v>
      </c>
      <c r="AL83" s="395">
        <v>13.0508474576271</v>
      </c>
      <c r="AM83" s="395">
        <v>7.0588235294117601</v>
      </c>
      <c r="AN83" s="395">
        <v>9.8958333333333304</v>
      </c>
      <c r="AO83" s="395">
        <v>14.025974025974</v>
      </c>
      <c r="AP83" s="395">
        <v>5.9171597633136104</v>
      </c>
      <c r="AQ83" s="395">
        <v>3.1858407079646001</v>
      </c>
      <c r="AR83" s="395">
        <v>9.1116173120728892</v>
      </c>
      <c r="AS83" s="395">
        <v>10</v>
      </c>
      <c r="AT83" s="395">
        <v>3.53200883002207</v>
      </c>
      <c r="AU83" s="395">
        <v>15.1785714285714</v>
      </c>
      <c r="AV83" s="395">
        <v>3.1578947368421102</v>
      </c>
      <c r="AW83" s="395">
        <v>1.64271047227926</v>
      </c>
      <c r="AX83" s="395">
        <v>22.872340425531899</v>
      </c>
      <c r="AY83" s="395">
        <v>4.1322314049586799</v>
      </c>
      <c r="AZ83" s="395">
        <v>8.5616438356164402</v>
      </c>
      <c r="BA83" s="395">
        <v>0</v>
      </c>
      <c r="BB83" s="395">
        <v>8.6614173228346498</v>
      </c>
      <c r="BC83" s="395">
        <v>12.8205128205128</v>
      </c>
      <c r="BD83" s="395">
        <v>20</v>
      </c>
      <c r="BE83" s="395">
        <v>0</v>
      </c>
      <c r="BF83" s="395">
        <v>15.5737704918033</v>
      </c>
      <c r="BG83" s="395">
        <v>22.253521126760599</v>
      </c>
      <c r="BH83" s="395">
        <v>26.086956521739101</v>
      </c>
      <c r="BI83" s="395">
        <v>50.819672131147499</v>
      </c>
      <c r="BJ83" s="395">
        <v>15.853658536585399</v>
      </c>
      <c r="BK83" s="395">
        <v>14.7368421052632</v>
      </c>
      <c r="BL83" s="395">
        <v>14.9606299212598</v>
      </c>
      <c r="BM83" s="395">
        <v>32.6086956521739</v>
      </c>
      <c r="BN83" s="395">
        <v>20.434782608695699</v>
      </c>
      <c r="BO83" s="395">
        <v>0.81300813008130102</v>
      </c>
      <c r="BP83" s="395">
        <v>14.285714285714301</v>
      </c>
      <c r="BQ83" s="395">
        <v>17.8571428571429</v>
      </c>
      <c r="BR83" s="395">
        <v>34.862385321100902</v>
      </c>
      <c r="BS83" s="395">
        <v>28.90625</v>
      </c>
      <c r="BT83" s="395">
        <v>26.153846153846199</v>
      </c>
      <c r="BU83" s="395">
        <v>15.5737704918033</v>
      </c>
      <c r="BV83" s="395">
        <v>9.4488188976377891</v>
      </c>
      <c r="BW83" s="395">
        <v>17.5</v>
      </c>
      <c r="BX83" s="395">
        <v>8.6956521739130395</v>
      </c>
      <c r="BY83" s="395">
        <v>8.75</v>
      </c>
      <c r="BZ83" s="395">
        <v>0</v>
      </c>
      <c r="CA83" s="395">
        <v>3.125</v>
      </c>
      <c r="CB83" s="395">
        <v>12.1212121212121</v>
      </c>
      <c r="CC83" s="395">
        <v>1.47058823529412</v>
      </c>
      <c r="CD83" s="395">
        <v>7.0175438596491198</v>
      </c>
      <c r="CE83" s="395">
        <v>12.408759124087601</v>
      </c>
      <c r="CF83" s="395">
        <v>7.20720720720721</v>
      </c>
      <c r="CG83" s="395">
        <v>51.648351648351699</v>
      </c>
      <c r="CH83" s="395">
        <v>2.7777777777777799</v>
      </c>
      <c r="CI83" s="395">
        <v>10</v>
      </c>
      <c r="CJ83" s="395">
        <v>0</v>
      </c>
      <c r="CK83" s="395">
        <v>5.4347826086956497</v>
      </c>
      <c r="CL83" s="395">
        <v>14.7368421052632</v>
      </c>
      <c r="CM83" s="395">
        <v>2.5316455696202498</v>
      </c>
      <c r="CN83" s="395">
        <v>65.116279069767401</v>
      </c>
      <c r="CO83" s="395">
        <v>1.6949152542372901</v>
      </c>
      <c r="CP83" s="395">
        <v>17.3913043478261</v>
      </c>
      <c r="CQ83" s="395">
        <v>25</v>
      </c>
      <c r="CR83" s="395">
        <v>6.8965517241379297</v>
      </c>
      <c r="CS83" s="395">
        <v>3.2258064516128999</v>
      </c>
      <c r="CT83" s="395">
        <v>2.38095238095238</v>
      </c>
      <c r="CU83" s="395">
        <v>2.32558139534884</v>
      </c>
      <c r="CV83" s="395">
        <v>1.14942528735632</v>
      </c>
      <c r="CW83" s="395">
        <v>6.8181818181818201</v>
      </c>
      <c r="CX83" s="395">
        <v>3.125</v>
      </c>
      <c r="CY83" s="395">
        <v>12.048192771084301</v>
      </c>
      <c r="CZ83" s="395">
        <v>23.632385120350101</v>
      </c>
      <c r="DA83" s="395">
        <v>2.8735632183908</v>
      </c>
      <c r="DB83" s="395">
        <v>31.279620853080601</v>
      </c>
      <c r="DC83" s="395">
        <v>33.536585365853703</v>
      </c>
      <c r="DD83" s="395">
        <v>13.4065934065934</v>
      </c>
      <c r="DE83" s="395">
        <v>22.110552763819101</v>
      </c>
      <c r="DF83" s="395">
        <v>4.1666666666666696</v>
      </c>
      <c r="DG83" s="395">
        <v>16.759776536312799</v>
      </c>
      <c r="DH83" s="395">
        <v>10.5660377358491</v>
      </c>
      <c r="DI83" s="395">
        <v>1.5873015873015901</v>
      </c>
      <c r="DJ83" s="395">
        <v>9.6</v>
      </c>
      <c r="DK83" s="395">
        <v>10</v>
      </c>
      <c r="DL83" s="395">
        <v>26.204238921001899</v>
      </c>
      <c r="DM83" s="395">
        <v>50.367647058823501</v>
      </c>
      <c r="DN83" s="395">
        <v>0.94339622641509402</v>
      </c>
      <c r="DO83" s="395">
        <v>0.87412587412587395</v>
      </c>
      <c r="DP83" s="395">
        <v>14</v>
      </c>
      <c r="DQ83" s="395">
        <v>11.074918566775199</v>
      </c>
      <c r="DR83" s="395">
        <v>22.042139384116702</v>
      </c>
      <c r="DS83" s="395">
        <v>12.1621621621622</v>
      </c>
      <c r="DT83" s="395">
        <v>13.9784946236559</v>
      </c>
      <c r="DU83" s="395">
        <v>21.122994652406401</v>
      </c>
      <c r="DV83" s="395">
        <v>6.83760683760684</v>
      </c>
      <c r="DW83" s="395">
        <v>12.617702448210901</v>
      </c>
      <c r="DX83" s="395">
        <v>7.0512820512820502</v>
      </c>
      <c r="DY83" s="395">
        <v>23.3333333333333</v>
      </c>
      <c r="DZ83" s="395">
        <v>31.2807881773399</v>
      </c>
      <c r="EA83" s="395">
        <v>4.7272727272727302</v>
      </c>
      <c r="EB83" s="395">
        <v>0</v>
      </c>
      <c r="EC83" s="395">
        <v>51.315789473684198</v>
      </c>
      <c r="ED83" s="395">
        <v>8.7221095334685597</v>
      </c>
    </row>
    <row r="84" spans="1:134" s="9" customFormat="1" x14ac:dyDescent="0.3">
      <c r="A84" s="16"/>
      <c r="B84" s="9" t="s">
        <v>345</v>
      </c>
      <c r="C84" s="9">
        <v>28.82</v>
      </c>
      <c r="D84" s="9">
        <v>29.6</v>
      </c>
      <c r="E84" s="9">
        <v>25.6</v>
      </c>
      <c r="F84" s="9">
        <v>35.299999999999997</v>
      </c>
      <c r="G84" s="9">
        <v>27.8</v>
      </c>
      <c r="H84" s="10"/>
      <c r="I84" s="9">
        <v>27.9</v>
      </c>
      <c r="J84" s="9">
        <v>23.4</v>
      </c>
      <c r="K84" s="9">
        <v>33.200000000000003</v>
      </c>
      <c r="L84" s="9">
        <v>27.8</v>
      </c>
      <c r="N84" s="395">
        <v>58.753709198813098</v>
      </c>
      <c r="O84" s="395">
        <v>5.7894736842105301</v>
      </c>
      <c r="P84" s="395">
        <v>48.488372093023301</v>
      </c>
      <c r="Q84" s="395">
        <v>12.660944206008599</v>
      </c>
      <c r="R84" s="395">
        <v>15.068493150684899</v>
      </c>
      <c r="S84" s="395">
        <v>47.841726618705003</v>
      </c>
      <c r="T84" s="395">
        <v>7.0381231671554296</v>
      </c>
      <c r="U84" s="395">
        <v>21.629213483146099</v>
      </c>
      <c r="V84" s="395">
        <v>16.919739696312401</v>
      </c>
      <c r="W84" s="395">
        <v>9.8314606741573005</v>
      </c>
      <c r="X84" s="395">
        <v>25.3061224489796</v>
      </c>
      <c r="Y84" s="395">
        <v>35.922330097087404</v>
      </c>
      <c r="Z84" s="395">
        <v>19.141914191419101</v>
      </c>
      <c r="AA84" s="395">
        <v>5.4901960784313699</v>
      </c>
      <c r="AB84" s="395">
        <v>35.5203619909502</v>
      </c>
      <c r="AC84" s="395">
        <v>29.8401420959147</v>
      </c>
      <c r="AD84" s="395">
        <v>19.696969696969699</v>
      </c>
      <c r="AE84" s="395">
        <v>4.3062200956937797</v>
      </c>
      <c r="AF84" s="395">
        <v>46.303501945525298</v>
      </c>
      <c r="AG84" s="395">
        <v>18.106995884773699</v>
      </c>
      <c r="AH84" s="395">
        <v>2.6239067055393601</v>
      </c>
      <c r="AI84" s="395">
        <v>36.694214876033101</v>
      </c>
      <c r="AJ84" s="395">
        <v>26.017441860465102</v>
      </c>
      <c r="AK84" s="395">
        <v>42.380952380952401</v>
      </c>
      <c r="AL84" s="395">
        <v>3.5593220338983098</v>
      </c>
      <c r="AM84" s="395">
        <v>55.588235294117702</v>
      </c>
      <c r="AN84" s="395">
        <v>53.6458333333333</v>
      </c>
      <c r="AO84" s="395">
        <v>55.584415584415602</v>
      </c>
      <c r="AP84" s="395">
        <v>5.0295857988165702</v>
      </c>
      <c r="AQ84" s="395">
        <v>37.699115044247797</v>
      </c>
      <c r="AR84" s="395">
        <v>51.708428246013703</v>
      </c>
      <c r="AS84" s="395">
        <v>21.6666666666667</v>
      </c>
      <c r="AT84" s="395">
        <v>61.368653421633603</v>
      </c>
      <c r="AU84" s="395">
        <v>3.3928571428571401</v>
      </c>
      <c r="AV84" s="395">
        <v>4.7368421052631602</v>
      </c>
      <c r="AW84" s="395">
        <v>59.342915811088297</v>
      </c>
      <c r="AX84" s="395">
        <v>35.106382978723403</v>
      </c>
      <c r="AY84" s="395">
        <v>12.396694214876</v>
      </c>
      <c r="AZ84" s="395">
        <v>9.5890410958904102</v>
      </c>
      <c r="BA84" s="395">
        <v>57.894736842105303</v>
      </c>
      <c r="BB84" s="395">
        <v>24.015748031496098</v>
      </c>
      <c r="BC84" s="395">
        <v>15.384615384615399</v>
      </c>
      <c r="BD84" s="395">
        <v>21.818181818181799</v>
      </c>
      <c r="BE84" s="395">
        <v>40.740740740740698</v>
      </c>
      <c r="BF84" s="395">
        <v>1.22950819672131</v>
      </c>
      <c r="BG84" s="395">
        <v>11.830985915493001</v>
      </c>
      <c r="BH84" s="395">
        <v>5.7971014492753596</v>
      </c>
      <c r="BI84" s="395">
        <v>14.7540983606557</v>
      </c>
      <c r="BJ84" s="395">
        <v>72.560975609756099</v>
      </c>
      <c r="BK84" s="395">
        <v>19.473684210526301</v>
      </c>
      <c r="BL84" s="395">
        <v>13.779527559055101</v>
      </c>
      <c r="BM84" s="395">
        <v>17.3913043478261</v>
      </c>
      <c r="BN84" s="395">
        <v>12.6086956521739</v>
      </c>
      <c r="BO84" s="395">
        <v>21.951219512195099</v>
      </c>
      <c r="BP84" s="395">
        <v>27.272727272727298</v>
      </c>
      <c r="BQ84" s="395">
        <v>13.3928571428571</v>
      </c>
      <c r="BR84" s="395">
        <v>23.853211009174299</v>
      </c>
      <c r="BS84" s="395">
        <v>34.375</v>
      </c>
      <c r="BT84" s="395">
        <v>66.153846153846104</v>
      </c>
      <c r="BU84" s="395">
        <v>27.868852459016399</v>
      </c>
      <c r="BV84" s="395">
        <v>66.141732283464606</v>
      </c>
      <c r="BW84" s="395">
        <v>0</v>
      </c>
      <c r="BX84" s="395">
        <v>16.304347826087</v>
      </c>
      <c r="BY84" s="395">
        <v>10</v>
      </c>
      <c r="BZ84" s="395">
        <v>80</v>
      </c>
      <c r="CA84" s="395">
        <v>3.125</v>
      </c>
      <c r="CB84" s="395">
        <v>39.393939393939398</v>
      </c>
      <c r="CC84" s="395">
        <v>22.0588235294118</v>
      </c>
      <c r="CD84" s="395">
        <v>78.947368421052602</v>
      </c>
      <c r="CE84" s="395">
        <v>27.007299270072998</v>
      </c>
      <c r="CF84" s="395">
        <v>6.3063063063063103</v>
      </c>
      <c r="CG84" s="395">
        <v>34.065934065934101</v>
      </c>
      <c r="CH84" s="395">
        <v>41.6666666666667</v>
      </c>
      <c r="CI84" s="395">
        <v>10</v>
      </c>
      <c r="CJ84" s="395">
        <v>25</v>
      </c>
      <c r="CK84" s="395">
        <v>34.7826086956522</v>
      </c>
      <c r="CL84" s="395">
        <v>16.842105263157901</v>
      </c>
      <c r="CM84" s="395">
        <v>54.430379746835399</v>
      </c>
      <c r="CN84" s="395">
        <v>23.255813953488399</v>
      </c>
      <c r="CO84" s="395">
        <v>69.491525423728802</v>
      </c>
      <c r="CP84" s="395">
        <v>73.913043478260903</v>
      </c>
      <c r="CQ84" s="395">
        <v>0</v>
      </c>
      <c r="CR84" s="395">
        <v>61.379310344827601</v>
      </c>
      <c r="CS84" s="395">
        <v>14.5161290322581</v>
      </c>
      <c r="CT84" s="395">
        <v>95.238095238095198</v>
      </c>
      <c r="CU84" s="395">
        <v>95.348837209302303</v>
      </c>
      <c r="CV84" s="395">
        <v>1.14942528735632</v>
      </c>
      <c r="CW84" s="395">
        <v>10.2272727272727</v>
      </c>
      <c r="CX84" s="395">
        <v>65.625</v>
      </c>
      <c r="CY84" s="395">
        <v>25.3012048192771</v>
      </c>
      <c r="CZ84" s="395">
        <v>15.317286652078799</v>
      </c>
      <c r="DA84" s="395">
        <v>31.609195402298901</v>
      </c>
      <c r="DB84" s="395">
        <v>16.5876777251185</v>
      </c>
      <c r="DC84" s="395">
        <v>11.5853658536585</v>
      </c>
      <c r="DD84" s="395">
        <v>29.230769230769202</v>
      </c>
      <c r="DE84" s="395">
        <v>12.5628140703518</v>
      </c>
      <c r="DF84" s="395">
        <v>4.1666666666666696</v>
      </c>
      <c r="DG84" s="395">
        <v>26.256983240223501</v>
      </c>
      <c r="DH84" s="395">
        <v>15.849056603773599</v>
      </c>
      <c r="DI84" s="395">
        <v>36.507936507936499</v>
      </c>
      <c r="DJ84" s="395">
        <v>8.4</v>
      </c>
      <c r="DK84" s="395">
        <v>50</v>
      </c>
      <c r="DL84" s="395">
        <v>45.086705202312103</v>
      </c>
      <c r="DM84" s="395">
        <v>3.3088235294117601</v>
      </c>
      <c r="DN84" s="395">
        <v>33.018867924528301</v>
      </c>
      <c r="DO84" s="395">
        <v>69.930069930069905</v>
      </c>
      <c r="DP84" s="395">
        <v>3.5</v>
      </c>
      <c r="DQ84" s="395">
        <v>12.0521172638436</v>
      </c>
      <c r="DR84" s="395">
        <v>25.607779578606198</v>
      </c>
      <c r="DS84" s="395">
        <v>4.7297297297297298</v>
      </c>
      <c r="DT84" s="395">
        <v>20.430107526881699</v>
      </c>
      <c r="DU84" s="395">
        <v>23.529411764705898</v>
      </c>
      <c r="DV84" s="395">
        <v>31.6239316239316</v>
      </c>
      <c r="DW84" s="395">
        <v>35.593220338983102</v>
      </c>
      <c r="DX84" s="395">
        <v>8.3333333333333304</v>
      </c>
      <c r="DY84" s="395">
        <v>43.3333333333333</v>
      </c>
      <c r="DZ84" s="395">
        <v>15.2709359605911</v>
      </c>
      <c r="EA84" s="395">
        <v>59.272727272727302</v>
      </c>
      <c r="EB84" s="395">
        <v>0</v>
      </c>
      <c r="EC84" s="395">
        <v>27.6315789473684</v>
      </c>
      <c r="ED84" s="395">
        <v>44.421906693712003</v>
      </c>
    </row>
    <row r="85" spans="1:134" s="9" customFormat="1" x14ac:dyDescent="0.3">
      <c r="A85" s="16"/>
      <c r="B85" s="9" t="s">
        <v>346</v>
      </c>
      <c r="C85" s="9">
        <v>59.23</v>
      </c>
      <c r="D85" s="9">
        <v>62</v>
      </c>
      <c r="E85" s="9">
        <v>59.4</v>
      </c>
      <c r="F85" s="9">
        <v>50.9</v>
      </c>
      <c r="G85" s="9">
        <v>55.1</v>
      </c>
      <c r="H85" s="10"/>
      <c r="I85" s="9">
        <v>63.1</v>
      </c>
      <c r="J85" s="9">
        <v>58.9</v>
      </c>
      <c r="K85" s="9">
        <v>52.4</v>
      </c>
      <c r="L85" s="9">
        <v>55.1</v>
      </c>
      <c r="N85" s="395">
        <v>37.685459940652798</v>
      </c>
      <c r="O85" s="395">
        <v>85.614035087719301</v>
      </c>
      <c r="P85" s="395">
        <v>41.395348837209298</v>
      </c>
      <c r="Q85" s="395">
        <v>84.120171673819698</v>
      </c>
      <c r="R85" s="395">
        <v>77.054794520547901</v>
      </c>
      <c r="S85" s="395">
        <v>43.525179856115102</v>
      </c>
      <c r="T85" s="395">
        <v>76.539589442815199</v>
      </c>
      <c r="U85" s="395">
        <v>66.011235955056193</v>
      </c>
      <c r="V85" s="395">
        <v>78.524945770065102</v>
      </c>
      <c r="W85" s="395">
        <v>87.640449438202296</v>
      </c>
      <c r="X85" s="395">
        <v>69.387755102040799</v>
      </c>
      <c r="Y85" s="395">
        <v>59.223300970873801</v>
      </c>
      <c r="Z85" s="395">
        <v>76.567656765676603</v>
      </c>
      <c r="AA85" s="395">
        <v>86.078431372549005</v>
      </c>
      <c r="AB85" s="395">
        <v>58.597285067873301</v>
      </c>
      <c r="AC85" s="395">
        <v>57.0159857904085</v>
      </c>
      <c r="AD85" s="395">
        <v>71.212121212121204</v>
      </c>
      <c r="AE85" s="395">
        <v>74.162679425837297</v>
      </c>
      <c r="AF85" s="395">
        <v>35.019455252918299</v>
      </c>
      <c r="AG85" s="395">
        <v>78.189300411522595</v>
      </c>
      <c r="AH85" s="395">
        <v>93.002915451895007</v>
      </c>
      <c r="AI85" s="395">
        <v>55.041322314049602</v>
      </c>
      <c r="AJ85" s="395">
        <v>50.145348837209298</v>
      </c>
      <c r="AK85" s="395">
        <v>52.380952380952401</v>
      </c>
      <c r="AL85" s="395">
        <v>83.389830508474603</v>
      </c>
      <c r="AM85" s="395">
        <v>37.352941176470601</v>
      </c>
      <c r="AN85" s="395">
        <v>36.4583333333333</v>
      </c>
      <c r="AO85" s="395">
        <v>30.3896103896104</v>
      </c>
      <c r="AP85" s="395">
        <v>89.053254437869796</v>
      </c>
      <c r="AQ85" s="395">
        <v>59.115044247787601</v>
      </c>
      <c r="AR85" s="395">
        <v>39.179954441913402</v>
      </c>
      <c r="AS85" s="395">
        <v>68.3333333333333</v>
      </c>
      <c r="AT85" s="395">
        <v>35.099337748344396</v>
      </c>
      <c r="AU85" s="395">
        <v>81.428571428571402</v>
      </c>
      <c r="AV85" s="395">
        <v>92.105263157894697</v>
      </c>
      <c r="AW85" s="395">
        <v>39.014373716632399</v>
      </c>
      <c r="AX85" s="395">
        <v>42.021276595744702</v>
      </c>
      <c r="AY85" s="395">
        <v>83.471074380165305</v>
      </c>
      <c r="AZ85" s="395">
        <v>81.849315068493198</v>
      </c>
      <c r="BA85" s="395">
        <v>42.105263157894697</v>
      </c>
      <c r="BB85" s="395">
        <v>67.322834645669303</v>
      </c>
      <c r="BC85" s="395">
        <v>71.794871794871796</v>
      </c>
      <c r="BD85" s="395">
        <v>58.181818181818201</v>
      </c>
      <c r="BE85" s="395">
        <v>59.259259259259302</v>
      </c>
      <c r="BF85" s="395">
        <v>83.1967213114754</v>
      </c>
      <c r="BG85" s="395">
        <v>65.915492957746494</v>
      </c>
      <c r="BH85" s="395">
        <v>68.115942028985501</v>
      </c>
      <c r="BI85" s="395">
        <v>34.426229508196698</v>
      </c>
      <c r="BJ85" s="395">
        <v>11.5853658536585</v>
      </c>
      <c r="BK85" s="395">
        <v>65.789473684210506</v>
      </c>
      <c r="BL85" s="395">
        <v>71.259842519684994</v>
      </c>
      <c r="BM85" s="395">
        <v>50</v>
      </c>
      <c r="BN85" s="395">
        <v>66.956521739130395</v>
      </c>
      <c r="BO85" s="395">
        <v>77.235772357723604</v>
      </c>
      <c r="BP85" s="395">
        <v>58.441558441558399</v>
      </c>
      <c r="BQ85" s="395">
        <v>68.75</v>
      </c>
      <c r="BR85" s="395">
        <v>41.284403669724803</v>
      </c>
      <c r="BS85" s="395">
        <v>36.71875</v>
      </c>
      <c r="BT85" s="395">
        <v>7.6923076923076898</v>
      </c>
      <c r="BU85" s="395">
        <v>56.557377049180303</v>
      </c>
      <c r="BV85" s="395">
        <v>24.409448818897602</v>
      </c>
      <c r="BW85" s="395">
        <v>82.5</v>
      </c>
      <c r="BX85" s="395">
        <v>75</v>
      </c>
      <c r="BY85" s="395">
        <v>81.25</v>
      </c>
      <c r="BZ85" s="395">
        <v>20</v>
      </c>
      <c r="CA85" s="395">
        <v>93.75</v>
      </c>
      <c r="CB85" s="395">
        <v>48.484848484848499</v>
      </c>
      <c r="CC85" s="395">
        <v>76.470588235294102</v>
      </c>
      <c r="CD85" s="395">
        <v>14.0350877192982</v>
      </c>
      <c r="CE85" s="395">
        <v>60.583941605839399</v>
      </c>
      <c r="CF85" s="395">
        <v>86.486486486486498</v>
      </c>
      <c r="CG85" s="395">
        <v>14.285714285714301</v>
      </c>
      <c r="CH85" s="395">
        <v>55.5555555555556</v>
      </c>
      <c r="CI85" s="395">
        <v>80</v>
      </c>
      <c r="CJ85" s="395">
        <v>75</v>
      </c>
      <c r="CK85" s="395">
        <v>59.7826086956522</v>
      </c>
      <c r="CL85" s="395">
        <v>68.421052631578902</v>
      </c>
      <c r="CM85" s="395">
        <v>43.037974683544299</v>
      </c>
      <c r="CN85" s="395">
        <v>11.6279069767442</v>
      </c>
      <c r="CO85" s="395">
        <v>28.8135593220339</v>
      </c>
      <c r="CP85" s="395">
        <v>8.6956521739130395</v>
      </c>
      <c r="CQ85" s="395">
        <v>75</v>
      </c>
      <c r="CR85" s="395">
        <v>31.724137931034502</v>
      </c>
      <c r="CS85" s="395">
        <v>82.258064516128997</v>
      </c>
      <c r="CT85" s="395">
        <v>2.38095238095238</v>
      </c>
      <c r="CU85" s="395">
        <v>2.32558139534884</v>
      </c>
      <c r="CV85" s="395">
        <v>97.701149425287397</v>
      </c>
      <c r="CW85" s="395">
        <v>82.954545454545496</v>
      </c>
      <c r="CX85" s="395">
        <v>31.25</v>
      </c>
      <c r="CY85" s="395">
        <v>62.650602409638601</v>
      </c>
      <c r="CZ85" s="395">
        <v>61.0503282275711</v>
      </c>
      <c r="DA85" s="395">
        <v>65.517241379310306</v>
      </c>
      <c r="DB85" s="395">
        <v>52.132701421801002</v>
      </c>
      <c r="DC85" s="395">
        <v>54.878048780487802</v>
      </c>
      <c r="DD85" s="395">
        <v>57.3626373626374</v>
      </c>
      <c r="DE85" s="395">
        <v>65.326633165829193</v>
      </c>
      <c r="DF85" s="395">
        <v>91.6666666666667</v>
      </c>
      <c r="DG85" s="395">
        <v>56.983240223463703</v>
      </c>
      <c r="DH85" s="395">
        <v>73.584905660377402</v>
      </c>
      <c r="DI85" s="395">
        <v>61.904761904761898</v>
      </c>
      <c r="DJ85" s="395">
        <v>82</v>
      </c>
      <c r="DK85" s="395">
        <v>40</v>
      </c>
      <c r="DL85" s="395">
        <v>28.709055876685898</v>
      </c>
      <c r="DM85" s="395">
        <v>46.323529411764703</v>
      </c>
      <c r="DN85" s="395">
        <v>66.037735849056602</v>
      </c>
      <c r="DO85" s="395">
        <v>29.1958041958042</v>
      </c>
      <c r="DP85" s="395">
        <v>82.5</v>
      </c>
      <c r="DQ85" s="395">
        <v>76.872964169381106</v>
      </c>
      <c r="DR85" s="395">
        <v>52.3500810372771</v>
      </c>
      <c r="DS85" s="395">
        <v>83.108108108108098</v>
      </c>
      <c r="DT85" s="395">
        <v>65.591397849462396</v>
      </c>
      <c r="DU85" s="395">
        <v>55.347593582887697</v>
      </c>
      <c r="DV85" s="395">
        <v>61.538461538461497</v>
      </c>
      <c r="DW85" s="395">
        <v>51.789077212805999</v>
      </c>
      <c r="DX85" s="395">
        <v>84.615384615384599</v>
      </c>
      <c r="DY85" s="395">
        <v>33.3333333333333</v>
      </c>
      <c r="DZ85" s="395">
        <v>53.448275862069003</v>
      </c>
      <c r="EA85" s="395">
        <v>36</v>
      </c>
      <c r="EB85" s="395">
        <v>100</v>
      </c>
      <c r="EC85" s="395">
        <v>21.052631578947398</v>
      </c>
      <c r="ED85" s="395">
        <v>46.855983772819499</v>
      </c>
    </row>
    <row r="86" spans="1:134" s="9" customFormat="1" ht="13.8" x14ac:dyDescent="0.25">
      <c r="A86" s="15"/>
      <c r="H86" s="10"/>
    </row>
    <row r="87" spans="1:134" s="9" customFormat="1" ht="13.8" x14ac:dyDescent="0.25">
      <c r="A87" s="15">
        <v>20</v>
      </c>
      <c r="B87" s="8" t="s">
        <v>133</v>
      </c>
      <c r="C87" s="14">
        <v>54021</v>
      </c>
      <c r="D87" s="14">
        <v>25721</v>
      </c>
      <c r="E87" s="14">
        <v>9793</v>
      </c>
      <c r="F87" s="14">
        <v>5517</v>
      </c>
      <c r="G87" s="14">
        <v>12990</v>
      </c>
      <c r="H87" s="10">
        <f>SUM(I87:L87)</f>
        <v>40219</v>
      </c>
      <c r="I87" s="14">
        <v>18478</v>
      </c>
      <c r="J87" s="14">
        <v>5613</v>
      </c>
      <c r="K87" s="14">
        <v>4598</v>
      </c>
      <c r="L87" s="14">
        <v>11530</v>
      </c>
      <c r="M87" s="14"/>
      <c r="N87" s="10">
        <v>366</v>
      </c>
      <c r="O87" s="10">
        <v>732</v>
      </c>
      <c r="P87" s="10">
        <v>1008</v>
      </c>
      <c r="Q87" s="10">
        <v>512</v>
      </c>
      <c r="R87" s="10">
        <v>321</v>
      </c>
      <c r="S87" s="10">
        <v>338</v>
      </c>
      <c r="T87" s="10">
        <v>690</v>
      </c>
      <c r="U87" s="10">
        <v>909</v>
      </c>
      <c r="V87" s="10">
        <v>526</v>
      </c>
      <c r="W87" s="10">
        <v>382</v>
      </c>
      <c r="X87" s="10">
        <v>274</v>
      </c>
      <c r="Y87" s="10">
        <v>212</v>
      </c>
      <c r="Z87" s="10">
        <v>307</v>
      </c>
      <c r="AA87" s="10">
        <v>628</v>
      </c>
      <c r="AB87" s="10">
        <v>628</v>
      </c>
      <c r="AC87" s="10">
        <v>628</v>
      </c>
      <c r="AD87" s="10">
        <v>291</v>
      </c>
      <c r="AE87" s="10">
        <v>217</v>
      </c>
      <c r="AF87" s="10">
        <v>296</v>
      </c>
      <c r="AG87" s="10">
        <v>264</v>
      </c>
      <c r="AH87" s="10">
        <v>391</v>
      </c>
      <c r="AI87" s="10">
        <v>660</v>
      </c>
      <c r="AJ87" s="10">
        <v>850</v>
      </c>
      <c r="AK87" s="10">
        <v>276</v>
      </c>
      <c r="AL87" s="10">
        <v>602</v>
      </c>
      <c r="AM87" s="10">
        <v>379</v>
      </c>
      <c r="AN87" s="10">
        <v>449</v>
      </c>
      <c r="AO87" s="10">
        <v>831</v>
      </c>
      <c r="AP87" s="10">
        <v>568</v>
      </c>
      <c r="AQ87" s="10">
        <v>601</v>
      </c>
      <c r="AR87" s="10">
        <v>533</v>
      </c>
      <c r="AS87" s="10">
        <v>707</v>
      </c>
      <c r="AT87" s="10">
        <v>589</v>
      </c>
      <c r="AU87" s="10">
        <v>564</v>
      </c>
      <c r="AV87" s="10">
        <v>452</v>
      </c>
      <c r="AW87" s="10">
        <v>497</v>
      </c>
      <c r="AX87" s="10">
        <v>289</v>
      </c>
      <c r="AY87" s="10">
        <v>170</v>
      </c>
      <c r="AZ87" s="10">
        <v>379</v>
      </c>
      <c r="BA87" s="10">
        <v>75</v>
      </c>
      <c r="BB87" s="10">
        <v>321</v>
      </c>
      <c r="BC87" s="10">
        <v>117</v>
      </c>
      <c r="BD87" s="10">
        <v>69</v>
      </c>
      <c r="BE87" s="10">
        <v>31</v>
      </c>
      <c r="BF87" s="10">
        <v>245</v>
      </c>
      <c r="BG87" s="10">
        <v>541</v>
      </c>
      <c r="BH87" s="10">
        <v>101</v>
      </c>
      <c r="BI87" s="10">
        <v>141</v>
      </c>
      <c r="BJ87" s="10">
        <v>338</v>
      </c>
      <c r="BK87" s="10">
        <v>241</v>
      </c>
      <c r="BL87" s="10">
        <v>350</v>
      </c>
      <c r="BM87" s="10">
        <v>110</v>
      </c>
      <c r="BN87" s="10">
        <v>381</v>
      </c>
      <c r="BO87" s="10">
        <v>262</v>
      </c>
      <c r="BP87" s="10">
        <v>201</v>
      </c>
      <c r="BQ87" s="10">
        <v>175</v>
      </c>
      <c r="BR87" s="10">
        <v>156</v>
      </c>
      <c r="BS87" s="10">
        <v>222</v>
      </c>
      <c r="BT87" s="10">
        <v>301</v>
      </c>
      <c r="BU87" s="10">
        <v>192</v>
      </c>
      <c r="BV87" s="10">
        <v>205</v>
      </c>
      <c r="BW87" s="10">
        <v>155</v>
      </c>
      <c r="BX87" s="10">
        <v>142</v>
      </c>
      <c r="BY87" s="10">
        <v>119</v>
      </c>
      <c r="BZ87" s="10">
        <v>120</v>
      </c>
      <c r="CA87" s="10">
        <v>69</v>
      </c>
      <c r="CB87" s="10">
        <v>101</v>
      </c>
      <c r="CC87" s="10">
        <v>213</v>
      </c>
      <c r="CD87" s="10">
        <v>161</v>
      </c>
      <c r="CE87" s="10">
        <v>206</v>
      </c>
      <c r="CF87" s="10">
        <v>175</v>
      </c>
      <c r="CG87" s="10">
        <v>243</v>
      </c>
      <c r="CH87" s="10">
        <v>379</v>
      </c>
      <c r="CI87" s="10">
        <v>16</v>
      </c>
      <c r="CJ87" s="10">
        <v>32</v>
      </c>
      <c r="CK87" s="10">
        <v>175</v>
      </c>
      <c r="CL87" s="10">
        <v>124</v>
      </c>
      <c r="CM87" s="10">
        <v>196</v>
      </c>
      <c r="CN87" s="10">
        <v>136</v>
      </c>
      <c r="CO87" s="10">
        <v>294</v>
      </c>
      <c r="CP87" s="10">
        <v>163</v>
      </c>
      <c r="CQ87" s="10">
        <v>331</v>
      </c>
      <c r="CR87" s="10">
        <v>327</v>
      </c>
      <c r="CS87" s="10">
        <v>103</v>
      </c>
      <c r="CT87" s="10">
        <v>109</v>
      </c>
      <c r="CU87" s="10">
        <v>141</v>
      </c>
      <c r="CV87" s="10">
        <v>105</v>
      </c>
      <c r="CW87" s="10">
        <v>170</v>
      </c>
      <c r="CX87" s="10">
        <v>93</v>
      </c>
      <c r="CY87" s="10">
        <v>298</v>
      </c>
      <c r="CZ87" s="10">
        <v>640</v>
      </c>
      <c r="DA87" s="10">
        <v>285</v>
      </c>
      <c r="DB87" s="10">
        <v>274</v>
      </c>
      <c r="DC87" s="10">
        <v>461</v>
      </c>
      <c r="DD87" s="10">
        <v>564</v>
      </c>
      <c r="DE87" s="10">
        <v>202</v>
      </c>
      <c r="DF87" s="10">
        <v>152</v>
      </c>
      <c r="DG87" s="10">
        <v>290</v>
      </c>
      <c r="DH87" s="10">
        <v>291</v>
      </c>
      <c r="DI87" s="10">
        <v>94</v>
      </c>
      <c r="DJ87" s="10">
        <v>381</v>
      </c>
      <c r="DK87" s="10">
        <v>192</v>
      </c>
      <c r="DL87" s="10">
        <v>706</v>
      </c>
      <c r="DM87" s="10">
        <v>360</v>
      </c>
      <c r="DN87" s="10">
        <v>182</v>
      </c>
      <c r="DO87" s="10">
        <v>704</v>
      </c>
      <c r="DP87" s="10">
        <v>232</v>
      </c>
      <c r="DQ87" s="10">
        <v>420</v>
      </c>
      <c r="DR87" s="10">
        <v>727</v>
      </c>
      <c r="DS87" s="10">
        <v>360</v>
      </c>
      <c r="DT87" s="10">
        <v>198</v>
      </c>
      <c r="DU87" s="10">
        <v>453</v>
      </c>
      <c r="DV87" s="10">
        <v>211</v>
      </c>
      <c r="DW87" s="10">
        <v>820</v>
      </c>
      <c r="DX87" s="10">
        <v>241</v>
      </c>
      <c r="DY87" s="10">
        <v>119</v>
      </c>
      <c r="DZ87" s="10">
        <v>510</v>
      </c>
      <c r="EA87" s="10">
        <v>339</v>
      </c>
      <c r="EB87" s="10">
        <v>80</v>
      </c>
      <c r="EC87" s="10">
        <v>153</v>
      </c>
      <c r="ED87" s="10">
        <v>591</v>
      </c>
    </row>
    <row r="88" spans="1:134" s="9" customFormat="1" ht="13.8" x14ac:dyDescent="0.25">
      <c r="A88" s="15"/>
      <c r="B88" s="9" t="s">
        <v>112</v>
      </c>
      <c r="C88" s="9">
        <v>36</v>
      </c>
      <c r="D88" s="9">
        <v>40.9</v>
      </c>
      <c r="E88" s="9">
        <v>40</v>
      </c>
      <c r="F88" s="9">
        <v>21.8</v>
      </c>
      <c r="G88" s="9">
        <v>29.3</v>
      </c>
      <c r="H88" s="10"/>
      <c r="I88" s="9">
        <v>38.5</v>
      </c>
      <c r="J88" s="9">
        <v>29.5</v>
      </c>
      <c r="K88" s="9">
        <v>20.2</v>
      </c>
      <c r="L88" s="9">
        <v>27.8</v>
      </c>
      <c r="N88" s="9">
        <v>41.256830601092901</v>
      </c>
      <c r="O88" s="9">
        <v>37.841530054644799</v>
      </c>
      <c r="P88" s="9">
        <v>34.623015873015902</v>
      </c>
      <c r="Q88" s="9">
        <v>35.3515625</v>
      </c>
      <c r="R88" s="9">
        <v>30.841121495327101</v>
      </c>
      <c r="S88" s="9">
        <v>53.550295857988203</v>
      </c>
      <c r="T88" s="9">
        <v>13.6231884057971</v>
      </c>
      <c r="U88" s="9">
        <v>56.655665566556699</v>
      </c>
      <c r="V88" s="9">
        <v>49.809885931558902</v>
      </c>
      <c r="W88" s="9">
        <v>57.3298429319372</v>
      </c>
      <c r="X88" s="9">
        <v>38.3211678832117</v>
      </c>
      <c r="Y88" s="9">
        <v>45.283018867924497</v>
      </c>
      <c r="Z88" s="9">
        <v>30.293159609120501</v>
      </c>
      <c r="AA88" s="9">
        <v>44.426751592356702</v>
      </c>
      <c r="AB88" s="9">
        <v>33.121019108280301</v>
      </c>
      <c r="AC88" s="9">
        <v>46.3375796178344</v>
      </c>
      <c r="AD88" s="9">
        <v>59.450171821305801</v>
      </c>
      <c r="AE88" s="9">
        <v>9.2165898617511495</v>
      </c>
      <c r="AF88" s="9">
        <v>27.027027027027</v>
      </c>
      <c r="AG88" s="9">
        <v>45.8333333333333</v>
      </c>
      <c r="AH88" s="9">
        <v>47.058823529411796</v>
      </c>
      <c r="AI88" s="9">
        <v>31.060606060606101</v>
      </c>
      <c r="AJ88" s="9">
        <v>20.117647058823501</v>
      </c>
      <c r="AK88" s="9">
        <v>39.130434782608702</v>
      </c>
      <c r="AL88" s="9">
        <v>42.691029900332197</v>
      </c>
      <c r="AM88" s="9">
        <v>34.8284960422164</v>
      </c>
      <c r="AN88" s="9">
        <v>34.743875278396402</v>
      </c>
      <c r="AO88" s="9">
        <v>30.685920577617299</v>
      </c>
      <c r="AP88" s="9">
        <v>11.2676056338028</v>
      </c>
      <c r="AQ88" s="9">
        <v>27.620632279534099</v>
      </c>
      <c r="AR88" s="9">
        <v>43.902439024390198</v>
      </c>
      <c r="AS88" s="9">
        <v>57.142857142857103</v>
      </c>
      <c r="AT88" s="9">
        <v>37.521222410865903</v>
      </c>
      <c r="AU88" s="9">
        <v>54.609929078014197</v>
      </c>
      <c r="AV88" s="9">
        <v>46.460176991150398</v>
      </c>
      <c r="AW88" s="9">
        <v>47.686116700201197</v>
      </c>
      <c r="AX88" s="9">
        <v>15.2249134948097</v>
      </c>
      <c r="AY88" s="9">
        <v>28.235294117647101</v>
      </c>
      <c r="AZ88" s="9">
        <v>36.675461741424797</v>
      </c>
      <c r="BA88" s="9">
        <v>16</v>
      </c>
      <c r="BB88" s="9">
        <v>47.352024922118403</v>
      </c>
      <c r="BC88" s="9">
        <v>21.367521367521402</v>
      </c>
      <c r="BD88" s="9">
        <v>50.7246376811594</v>
      </c>
      <c r="BE88" s="9">
        <v>41.935483870967701</v>
      </c>
      <c r="BF88" s="9">
        <v>48.571428571428598</v>
      </c>
      <c r="BG88" s="9">
        <v>30.868761552680201</v>
      </c>
      <c r="BH88" s="9">
        <v>25.742574257425701</v>
      </c>
      <c r="BI88" s="9">
        <v>44.680851063829799</v>
      </c>
      <c r="BJ88" s="9">
        <v>20.414201183431999</v>
      </c>
      <c r="BK88" s="9">
        <v>26.5560165975104</v>
      </c>
      <c r="BL88" s="9">
        <v>24.571428571428601</v>
      </c>
      <c r="BM88" s="9">
        <v>32.727272727272698</v>
      </c>
      <c r="BN88" s="9">
        <v>45.406824146981599</v>
      </c>
      <c r="BO88" s="9">
        <v>33.969465648855</v>
      </c>
      <c r="BP88" s="9">
        <v>15.4228855721393</v>
      </c>
      <c r="BQ88" s="9">
        <v>25.714285714285701</v>
      </c>
      <c r="BR88" s="9">
        <v>25</v>
      </c>
      <c r="BS88" s="9">
        <v>26.126126126126099</v>
      </c>
      <c r="BT88" s="9">
        <v>6.6445182724252501</v>
      </c>
      <c r="BU88" s="9">
        <v>31.25</v>
      </c>
      <c r="BV88" s="9">
        <v>20</v>
      </c>
      <c r="BW88" s="9">
        <v>5.8064516129032304</v>
      </c>
      <c r="BX88" s="9">
        <v>54.225352112676099</v>
      </c>
      <c r="BY88" s="9">
        <v>5.8823529411764701</v>
      </c>
      <c r="BZ88" s="9">
        <v>26.6666666666667</v>
      </c>
      <c r="CA88" s="9">
        <v>13.0434782608696</v>
      </c>
      <c r="CB88" s="9">
        <v>23.762376237623801</v>
      </c>
      <c r="CC88" s="9">
        <v>18.779342723004699</v>
      </c>
      <c r="CD88" s="9">
        <v>11.8012422360248</v>
      </c>
      <c r="CE88" s="9">
        <v>22.815533980582501</v>
      </c>
      <c r="CF88" s="9">
        <v>16.571428571428601</v>
      </c>
      <c r="CG88" s="9">
        <v>2.0576131687242798</v>
      </c>
      <c r="CH88" s="9">
        <v>0.79155672823219003</v>
      </c>
      <c r="CI88" s="9">
        <v>56.25</v>
      </c>
      <c r="CJ88" s="9">
        <v>6.25</v>
      </c>
      <c r="CK88" s="9">
        <v>18.8571428571429</v>
      </c>
      <c r="CL88" s="9">
        <v>16.129032258064498</v>
      </c>
      <c r="CM88" s="9">
        <v>51.020408163265301</v>
      </c>
      <c r="CN88" s="9">
        <v>4.4117647058823497</v>
      </c>
      <c r="CO88" s="9">
        <v>21.7687074829932</v>
      </c>
      <c r="CP88" s="9">
        <v>30.6748466257669</v>
      </c>
      <c r="CQ88" s="9">
        <v>56.193353474320197</v>
      </c>
      <c r="CR88" s="9">
        <v>21.406727828746199</v>
      </c>
      <c r="CS88" s="9">
        <v>5.8252427184466002</v>
      </c>
      <c r="CT88" s="9">
        <v>10.0917431192661</v>
      </c>
      <c r="CU88" s="9">
        <v>6.3829787234042596</v>
      </c>
      <c r="CV88" s="9">
        <v>13.3333333333333</v>
      </c>
      <c r="CW88" s="9">
        <v>10.588235294117601</v>
      </c>
      <c r="CX88" s="9">
        <v>30.1075268817204</v>
      </c>
      <c r="CY88" s="9">
        <v>36.577181208053702</v>
      </c>
      <c r="CZ88" s="9">
        <v>7.8125</v>
      </c>
      <c r="DA88" s="9">
        <v>11.228070175438599</v>
      </c>
      <c r="DB88" s="9">
        <v>30.2919708029197</v>
      </c>
      <c r="DC88" s="9">
        <v>37.9609544468547</v>
      </c>
      <c r="DD88" s="9">
        <v>37.943262411347497</v>
      </c>
      <c r="DE88" s="9">
        <v>23.2673267326733</v>
      </c>
      <c r="DF88" s="9">
        <v>15.1315789473684</v>
      </c>
      <c r="DG88" s="9">
        <v>54.482758620689701</v>
      </c>
      <c r="DH88" s="9">
        <v>33.676975945017197</v>
      </c>
      <c r="DI88" s="9">
        <v>55.319148936170201</v>
      </c>
      <c r="DJ88" s="9">
        <v>1.31233595800525</v>
      </c>
      <c r="DK88" s="9">
        <v>35.4166666666667</v>
      </c>
      <c r="DL88" s="9">
        <v>16.713881019830001</v>
      </c>
      <c r="DM88" s="9">
        <v>11.1111111111111</v>
      </c>
      <c r="DN88" s="9">
        <v>35.714285714285701</v>
      </c>
      <c r="DO88" s="9">
        <v>35.369318181818201</v>
      </c>
      <c r="DP88" s="9">
        <v>38.7931034482759</v>
      </c>
      <c r="DQ88" s="9">
        <v>31.904761904761902</v>
      </c>
      <c r="DR88" s="9">
        <v>37.689133425034399</v>
      </c>
      <c r="DS88" s="9">
        <v>31.3888888888889</v>
      </c>
      <c r="DT88" s="9">
        <v>34.848484848484901</v>
      </c>
      <c r="DU88" s="9">
        <v>31.788079470198699</v>
      </c>
      <c r="DV88" s="9">
        <v>50.710900473933599</v>
      </c>
      <c r="DW88" s="9">
        <v>30.121951219512201</v>
      </c>
      <c r="DX88" s="9">
        <v>28.630705394190901</v>
      </c>
      <c r="DY88" s="9">
        <v>5.0420168067226898</v>
      </c>
      <c r="DZ88" s="9">
        <v>25.098039215686299</v>
      </c>
      <c r="EA88" s="9">
        <v>26.843657817109101</v>
      </c>
      <c r="EB88" s="9">
        <v>0</v>
      </c>
      <c r="EC88" s="9">
        <v>8.4967320261437909</v>
      </c>
      <c r="ED88" s="9">
        <v>22.3350253807107</v>
      </c>
    </row>
    <row r="89" spans="1:134" s="9" customFormat="1" ht="13.8" x14ac:dyDescent="0.25">
      <c r="A89" s="15"/>
      <c r="B89" s="9" t="s">
        <v>113</v>
      </c>
      <c r="C89" s="9">
        <v>31.93</v>
      </c>
      <c r="D89" s="9">
        <v>33</v>
      </c>
      <c r="E89" s="9">
        <v>29.1</v>
      </c>
      <c r="F89" s="9">
        <v>25.9</v>
      </c>
      <c r="G89" s="9">
        <v>34.5</v>
      </c>
      <c r="H89" s="10"/>
      <c r="I89" s="9">
        <v>31.4</v>
      </c>
      <c r="J89" s="9">
        <v>28</v>
      </c>
      <c r="K89" s="9">
        <v>24.2</v>
      </c>
      <c r="L89" s="9">
        <v>33.700000000000003</v>
      </c>
      <c r="N89" s="9">
        <v>46.721311475409799</v>
      </c>
      <c r="O89" s="9">
        <v>26.366120218579201</v>
      </c>
      <c r="P89" s="9">
        <v>24.702380952380999</v>
      </c>
      <c r="Q89" s="9">
        <v>36.9140625</v>
      </c>
      <c r="R89" s="9">
        <v>57.320872274143298</v>
      </c>
      <c r="S89" s="9">
        <v>22.485207100591701</v>
      </c>
      <c r="T89" s="9">
        <v>8.5507246376811601</v>
      </c>
      <c r="U89" s="9">
        <v>19.251925192519298</v>
      </c>
      <c r="V89" s="9">
        <v>35.931558935361203</v>
      </c>
      <c r="W89" s="9">
        <v>34.554973821989499</v>
      </c>
      <c r="X89" s="9">
        <v>30.656934306569301</v>
      </c>
      <c r="Y89" s="9">
        <v>50.471698113207601</v>
      </c>
      <c r="Z89" s="9">
        <v>63.517915309446302</v>
      </c>
      <c r="AA89" s="9">
        <v>32.165605095541402</v>
      </c>
      <c r="AB89" s="9">
        <v>36.942675159235698</v>
      </c>
      <c r="AC89" s="9">
        <v>23.089171974522301</v>
      </c>
      <c r="AD89" s="9">
        <v>18.556701030927801</v>
      </c>
      <c r="AE89" s="9">
        <v>37.788018433179701</v>
      </c>
      <c r="AF89" s="9">
        <v>39.1891891891892</v>
      </c>
      <c r="AG89" s="9">
        <v>35.227272727272698</v>
      </c>
      <c r="AH89" s="9">
        <v>25.5754475703325</v>
      </c>
      <c r="AI89" s="9">
        <v>43.3333333333333</v>
      </c>
      <c r="AJ89" s="9">
        <v>27.882352941176499</v>
      </c>
      <c r="AK89" s="9">
        <v>47.463768115942003</v>
      </c>
      <c r="AL89" s="9">
        <v>27.408637873754198</v>
      </c>
      <c r="AM89" s="9">
        <v>39.050131926121402</v>
      </c>
      <c r="AN89" s="9">
        <v>40.534521158129202</v>
      </c>
      <c r="AO89" s="9">
        <v>18.170878459687099</v>
      </c>
      <c r="AP89" s="9">
        <v>17.4295774647887</v>
      </c>
      <c r="AQ89" s="9">
        <v>63.061564059900199</v>
      </c>
      <c r="AR89" s="9">
        <v>23.2645403377111</v>
      </c>
      <c r="AS89" s="9">
        <v>29.702970297029701</v>
      </c>
      <c r="AT89" s="9">
        <v>38.8794567062818</v>
      </c>
      <c r="AU89" s="9">
        <v>28.368794326241101</v>
      </c>
      <c r="AV89" s="9">
        <v>37.610619469026503</v>
      </c>
      <c r="AW89" s="9">
        <v>22.7364185110664</v>
      </c>
      <c r="AX89" s="9">
        <v>25.951557093425599</v>
      </c>
      <c r="AY89" s="9">
        <v>39.411764705882398</v>
      </c>
      <c r="AZ89" s="9">
        <v>16.358839050131898</v>
      </c>
      <c r="BA89" s="9">
        <v>38.6666666666667</v>
      </c>
      <c r="BB89" s="9">
        <v>36.137071651090302</v>
      </c>
      <c r="BC89" s="9">
        <v>53.846153846153797</v>
      </c>
      <c r="BD89" s="9">
        <v>42.028985507246396</v>
      </c>
      <c r="BE89" s="9">
        <v>48.387096774193601</v>
      </c>
      <c r="BF89" s="9">
        <v>20.408163265306101</v>
      </c>
      <c r="BG89" s="9">
        <v>24.953789279112801</v>
      </c>
      <c r="BH89" s="9">
        <v>27.722772277227701</v>
      </c>
      <c r="BI89" s="9">
        <v>24.113475177304998</v>
      </c>
      <c r="BJ89" s="9">
        <v>38.165680473372802</v>
      </c>
      <c r="BK89" s="9">
        <v>12.8630705394191</v>
      </c>
      <c r="BL89" s="9">
        <v>43.428571428571402</v>
      </c>
      <c r="BM89" s="9">
        <v>18.181818181818201</v>
      </c>
      <c r="BN89" s="9">
        <v>18.372703412073498</v>
      </c>
      <c r="BO89" s="9">
        <v>13.3587786259542</v>
      </c>
      <c r="BP89" s="9">
        <v>37.810945273631802</v>
      </c>
      <c r="BQ89" s="9">
        <v>28.571428571428601</v>
      </c>
      <c r="BR89" s="9">
        <v>35.256410256410298</v>
      </c>
      <c r="BS89" s="9">
        <v>27.027027027027</v>
      </c>
      <c r="BT89" s="9">
        <v>15.614617940199301</v>
      </c>
      <c r="BU89" s="9">
        <v>32.8125</v>
      </c>
      <c r="BV89" s="9">
        <v>40</v>
      </c>
      <c r="BW89" s="9">
        <v>11.6129032258065</v>
      </c>
      <c r="BX89" s="9">
        <v>10.563380281690099</v>
      </c>
      <c r="BY89" s="9">
        <v>4.2016806722689104</v>
      </c>
      <c r="BZ89" s="9">
        <v>23.3333333333333</v>
      </c>
      <c r="CA89" s="9">
        <v>21.739130434782599</v>
      </c>
      <c r="CB89" s="9">
        <v>49.504950495049499</v>
      </c>
      <c r="CC89" s="9">
        <v>27.699530516431899</v>
      </c>
      <c r="CD89" s="9">
        <v>42.857142857142897</v>
      </c>
      <c r="CE89" s="9">
        <v>15.0485436893204</v>
      </c>
      <c r="CF89" s="9">
        <v>16</v>
      </c>
      <c r="CG89" s="9">
        <v>20.164609053497902</v>
      </c>
      <c r="CH89" s="9">
        <v>3.6939313984168902</v>
      </c>
      <c r="CI89" s="9">
        <v>12.5</v>
      </c>
      <c r="CJ89" s="9">
        <v>34.375</v>
      </c>
      <c r="CK89" s="9">
        <v>53.714285714285701</v>
      </c>
      <c r="CL89" s="9">
        <v>10.4838709677419</v>
      </c>
      <c r="CM89" s="9">
        <v>20.408163265306101</v>
      </c>
      <c r="CN89" s="9">
        <v>11.0294117647059</v>
      </c>
      <c r="CO89" s="9">
        <v>24.4897959183673</v>
      </c>
      <c r="CP89" s="9">
        <v>18.404907975460102</v>
      </c>
      <c r="CQ89" s="9">
        <v>2.7190332326284001</v>
      </c>
      <c r="CR89" s="9">
        <v>52.905198776758397</v>
      </c>
      <c r="CS89" s="9">
        <v>23.300970873786401</v>
      </c>
      <c r="CT89" s="9">
        <v>52.293577981651403</v>
      </c>
      <c r="CU89" s="9">
        <v>75.886524822694994</v>
      </c>
      <c r="CV89" s="9">
        <v>23.8095238095238</v>
      </c>
      <c r="CW89" s="9">
        <v>15.882352941176499</v>
      </c>
      <c r="CX89" s="9">
        <v>33.3333333333333</v>
      </c>
      <c r="CY89" s="9">
        <v>36.241610738254998</v>
      </c>
      <c r="CZ89" s="9">
        <v>20.3125</v>
      </c>
      <c r="DA89" s="9">
        <v>52.982456140350898</v>
      </c>
      <c r="DB89" s="9">
        <v>28.102189781021899</v>
      </c>
      <c r="DC89" s="9">
        <v>34.4902386117137</v>
      </c>
      <c r="DD89" s="9">
        <v>40.780141843971599</v>
      </c>
      <c r="DE89" s="9">
        <v>36.138613861386098</v>
      </c>
      <c r="DF89" s="9">
        <v>15.789473684210501</v>
      </c>
      <c r="DG89" s="9">
        <v>23.448275862069</v>
      </c>
      <c r="DH89" s="9">
        <v>43.986254295532603</v>
      </c>
      <c r="DI89" s="9">
        <v>19.148936170212799</v>
      </c>
      <c r="DJ89" s="9">
        <v>70.341207349081401</v>
      </c>
      <c r="DK89" s="9">
        <v>32.2916666666667</v>
      </c>
      <c r="DL89" s="9">
        <v>10.3399433427762</v>
      </c>
      <c r="DM89" s="9">
        <v>43.8888888888889</v>
      </c>
      <c r="DN89" s="9">
        <v>19.230769230769202</v>
      </c>
      <c r="DO89" s="9">
        <v>48.153409090909101</v>
      </c>
      <c r="DP89" s="9">
        <v>41.379310344827601</v>
      </c>
      <c r="DQ89" s="9">
        <v>25.476190476190499</v>
      </c>
      <c r="DR89" s="9">
        <v>36.038514442916103</v>
      </c>
      <c r="DS89" s="9">
        <v>20.5555555555556</v>
      </c>
      <c r="DT89" s="9">
        <v>11.1111111111111</v>
      </c>
      <c r="DU89" s="9">
        <v>41.721854304635798</v>
      </c>
      <c r="DV89" s="9">
        <v>13.744075829383901</v>
      </c>
      <c r="DW89" s="9">
        <v>32.682926829268297</v>
      </c>
      <c r="DX89" s="9">
        <v>22.821576763485499</v>
      </c>
      <c r="DY89" s="9">
        <v>2.52100840336134</v>
      </c>
      <c r="DZ89" s="9">
        <v>44.313725490196099</v>
      </c>
      <c r="EA89" s="9">
        <v>49.2625368731563</v>
      </c>
      <c r="EB89" s="9">
        <v>2.5</v>
      </c>
      <c r="EC89" s="9">
        <v>12.4183006535948</v>
      </c>
      <c r="ED89" s="9">
        <v>44.331641285956003</v>
      </c>
    </row>
    <row r="90" spans="1:134" s="9" customFormat="1" ht="13.8" x14ac:dyDescent="0.25">
      <c r="A90" s="15"/>
      <c r="B90" s="9" t="s">
        <v>442</v>
      </c>
      <c r="C90" s="9">
        <v>31.52</v>
      </c>
      <c r="D90" s="9">
        <v>25.6</v>
      </c>
      <c r="E90" s="9">
        <v>30.6</v>
      </c>
      <c r="F90" s="9">
        <v>51.5</v>
      </c>
      <c r="G90" s="9">
        <v>35.5</v>
      </c>
      <c r="H90" s="10"/>
      <c r="I90" s="9">
        <v>29.6</v>
      </c>
      <c r="J90" s="9">
        <v>42.1</v>
      </c>
      <c r="K90" s="9">
        <v>54.8</v>
      </c>
      <c r="L90" s="9">
        <v>37.799999999999997</v>
      </c>
      <c r="N90" s="9">
        <v>12.021857923497301</v>
      </c>
      <c r="O90" s="9">
        <v>35.382513661202204</v>
      </c>
      <c r="P90" s="9">
        <v>40.2777777777778</v>
      </c>
      <c r="Q90" s="9">
        <v>25.390625</v>
      </c>
      <c r="R90" s="9">
        <v>11.838006230529601</v>
      </c>
      <c r="S90" s="9">
        <v>23.076923076923102</v>
      </c>
      <c r="T90" s="9">
        <v>77.826086956521706</v>
      </c>
      <c r="U90" s="9">
        <v>23.6523652365237</v>
      </c>
      <c r="V90" s="9">
        <v>14.068441064638799</v>
      </c>
      <c r="W90" s="9">
        <v>7.8534031413612597</v>
      </c>
      <c r="X90" s="9">
        <v>31.021897810218999</v>
      </c>
      <c r="Y90" s="9">
        <v>3.7735849056603801</v>
      </c>
      <c r="Z90" s="9">
        <v>5.8631921824104198</v>
      </c>
      <c r="AA90" s="9">
        <v>21.974522292993601</v>
      </c>
      <c r="AB90" s="9">
        <v>29.936305732484101</v>
      </c>
      <c r="AC90" s="9">
        <v>29.299363057324801</v>
      </c>
      <c r="AD90" s="9">
        <v>21.305841924398599</v>
      </c>
      <c r="AE90" s="9">
        <v>52.995391705069103</v>
      </c>
      <c r="AF90" s="9">
        <v>32.094594594594597</v>
      </c>
      <c r="AG90" s="9">
        <v>18.939393939393899</v>
      </c>
      <c r="AH90" s="9">
        <v>25.831202046035799</v>
      </c>
      <c r="AI90" s="9">
        <v>25.606060606060598</v>
      </c>
      <c r="AJ90" s="9">
        <v>51.882352941176499</v>
      </c>
      <c r="AK90" s="9">
        <v>13.4057971014493</v>
      </c>
      <c r="AL90" s="9">
        <v>29.4019933554817</v>
      </c>
      <c r="AM90" s="9">
        <v>25.8575197889182</v>
      </c>
      <c r="AN90" s="9">
        <v>24.276169265033399</v>
      </c>
      <c r="AO90" s="9">
        <v>51.143200962695502</v>
      </c>
      <c r="AP90" s="9">
        <v>71.126760563380302</v>
      </c>
      <c r="AQ90" s="9">
        <v>8.9850249584026596</v>
      </c>
      <c r="AR90" s="9">
        <v>32.645403377110704</v>
      </c>
      <c r="AS90" s="9">
        <v>11.4568599717115</v>
      </c>
      <c r="AT90" s="9">
        <v>23.5993208828523</v>
      </c>
      <c r="AU90" s="9">
        <v>16.489361702127699</v>
      </c>
      <c r="AV90" s="9">
        <v>15.4867256637168</v>
      </c>
      <c r="AW90" s="9">
        <v>29.376257545271599</v>
      </c>
      <c r="AX90" s="9">
        <v>58.823529411764703</v>
      </c>
      <c r="AY90" s="9">
        <v>32.352941176470601</v>
      </c>
      <c r="AZ90" s="9">
        <v>46.701846965699197</v>
      </c>
      <c r="BA90" s="9">
        <v>45.3333333333333</v>
      </c>
      <c r="BB90" s="9">
        <v>11.838006230529601</v>
      </c>
      <c r="BC90" s="9">
        <v>23.9316239316239</v>
      </c>
      <c r="BD90" s="9">
        <v>7.2463768115942004</v>
      </c>
      <c r="BE90" s="9">
        <v>9.67741935483871</v>
      </c>
      <c r="BF90" s="9">
        <v>31.020408163265301</v>
      </c>
      <c r="BG90" s="9">
        <v>43.992606284658002</v>
      </c>
      <c r="BH90" s="9">
        <v>44.554455445544598</v>
      </c>
      <c r="BI90" s="9">
        <v>31.205673758865199</v>
      </c>
      <c r="BJ90" s="9">
        <v>41.420118343195298</v>
      </c>
      <c r="BK90" s="9">
        <v>60.580912863070502</v>
      </c>
      <c r="BL90" s="9">
        <v>31.714285714285701</v>
      </c>
      <c r="BM90" s="9">
        <v>49.090909090909101</v>
      </c>
      <c r="BN90" s="9">
        <v>36.220472440944903</v>
      </c>
      <c r="BO90" s="9">
        <v>52.290076335877899</v>
      </c>
      <c r="BP90" s="9">
        <v>46.268656716417901</v>
      </c>
      <c r="BQ90" s="9">
        <v>45.714285714285701</v>
      </c>
      <c r="BR90" s="9">
        <v>39.743589743589702</v>
      </c>
      <c r="BS90" s="9">
        <v>46.846846846846802</v>
      </c>
      <c r="BT90" s="9">
        <v>77.740863787375403</v>
      </c>
      <c r="BU90" s="9">
        <v>34.8958333333333</v>
      </c>
      <c r="BV90" s="9">
        <v>40</v>
      </c>
      <c r="BW90" s="9">
        <v>82.580645161290306</v>
      </c>
      <c r="BX90" s="9">
        <v>34.507042253521099</v>
      </c>
      <c r="BY90" s="9">
        <v>89.075630252100893</v>
      </c>
      <c r="BZ90" s="9">
        <v>50</v>
      </c>
      <c r="CA90" s="9">
        <v>65.2173913043478</v>
      </c>
      <c r="CB90" s="9">
        <v>23.762376237623801</v>
      </c>
      <c r="CC90" s="9">
        <v>45.539906103286398</v>
      </c>
      <c r="CD90" s="9">
        <v>42.857142857142897</v>
      </c>
      <c r="CE90" s="9">
        <v>61.650485436893199</v>
      </c>
      <c r="CF90" s="9">
        <v>65.714285714285694</v>
      </c>
      <c r="CG90" s="9">
        <v>77.7777777777778</v>
      </c>
      <c r="CH90" s="9">
        <v>95.514511873350898</v>
      </c>
      <c r="CI90" s="9">
        <v>18.75</v>
      </c>
      <c r="CJ90" s="9">
        <v>59.375</v>
      </c>
      <c r="CK90" s="9">
        <v>27.428571428571399</v>
      </c>
      <c r="CL90" s="9">
        <v>73.387096774193594</v>
      </c>
      <c r="CM90" s="9">
        <v>28.061224489795901</v>
      </c>
      <c r="CN90" s="9">
        <v>84.558823529411796</v>
      </c>
      <c r="CO90" s="9">
        <v>52.721088435374199</v>
      </c>
      <c r="CP90" s="9">
        <v>50.920245398772998</v>
      </c>
      <c r="CQ90" s="9">
        <v>41.087613293051398</v>
      </c>
      <c r="CR90" s="9">
        <v>24.7706422018349</v>
      </c>
      <c r="CS90" s="9">
        <v>69.902912621359206</v>
      </c>
      <c r="CT90" s="9">
        <v>37.614678899082598</v>
      </c>
      <c r="CU90" s="9">
        <v>17.730496453900699</v>
      </c>
      <c r="CV90" s="9">
        <v>62.857142857142897</v>
      </c>
      <c r="CW90" s="9">
        <v>72.941176470588204</v>
      </c>
      <c r="CX90" s="9">
        <v>36.559139784946197</v>
      </c>
      <c r="CY90" s="9">
        <v>26.8456375838926</v>
      </c>
      <c r="CZ90" s="9">
        <v>71.40625</v>
      </c>
      <c r="DA90" s="9">
        <v>35.438596491228097</v>
      </c>
      <c r="DB90" s="9">
        <v>40.875912408759099</v>
      </c>
      <c r="DC90" s="9">
        <v>27.5488069414317</v>
      </c>
      <c r="DD90" s="9">
        <v>20.921985815602799</v>
      </c>
      <c r="DE90" s="9">
        <v>36.633663366336599</v>
      </c>
      <c r="DF90" s="9">
        <v>67.763157894736807</v>
      </c>
      <c r="DG90" s="9">
        <v>21.379310344827601</v>
      </c>
      <c r="DH90" s="9">
        <v>21.6494845360825</v>
      </c>
      <c r="DI90" s="9">
        <v>24.468085106383</v>
      </c>
      <c r="DJ90" s="9">
        <v>28.346456692913399</v>
      </c>
      <c r="DK90" s="9">
        <v>32.2916666666667</v>
      </c>
      <c r="DL90" s="9">
        <v>72.8045325779037</v>
      </c>
      <c r="DM90" s="9">
        <v>44.4444444444444</v>
      </c>
      <c r="DN90" s="9">
        <v>43.406593406593402</v>
      </c>
      <c r="DO90" s="9">
        <v>14.204545454545499</v>
      </c>
      <c r="DP90" s="9">
        <v>19.827586206896601</v>
      </c>
      <c r="DQ90" s="9">
        <v>42.142857142857103</v>
      </c>
      <c r="DR90" s="9">
        <v>25.997248968363099</v>
      </c>
      <c r="DS90" s="9">
        <v>47.7777777777778</v>
      </c>
      <c r="DT90" s="9">
        <v>54.040404040403999</v>
      </c>
      <c r="DU90" s="9">
        <v>25.386313465783701</v>
      </c>
      <c r="DV90" s="9">
        <v>34.123222748815202</v>
      </c>
      <c r="DW90" s="9">
        <v>37.0731707317073</v>
      </c>
      <c r="DX90" s="9">
        <v>48.132780082987601</v>
      </c>
      <c r="DY90" s="9">
        <v>90.756302521008394</v>
      </c>
      <c r="DZ90" s="9">
        <v>30.588235294117599</v>
      </c>
      <c r="EA90" s="9">
        <v>20.943952802359899</v>
      </c>
      <c r="EB90" s="9">
        <v>97.5</v>
      </c>
      <c r="EC90" s="9">
        <v>75.163398692810503</v>
      </c>
      <c r="ED90" s="9">
        <v>32.656514382402698</v>
      </c>
    </row>
    <row r="91" spans="1:134" s="9" customFormat="1" ht="13.8" x14ac:dyDescent="0.25">
      <c r="A91" s="15"/>
      <c r="B91" s="9" t="s">
        <v>114</v>
      </c>
      <c r="C91" s="9">
        <v>0.55700000000000005</v>
      </c>
      <c r="D91" s="9">
        <v>0.50900000000000001</v>
      </c>
      <c r="E91" s="9">
        <v>0.39800000000000002</v>
      </c>
      <c r="F91" s="9">
        <v>0.81599999999999995</v>
      </c>
      <c r="G91" s="9">
        <v>0.66200000000000003</v>
      </c>
      <c r="H91" s="10"/>
      <c r="I91" s="9">
        <v>0.48199999999999998</v>
      </c>
      <c r="J91" s="9">
        <v>0.44500000000000001</v>
      </c>
      <c r="K91" s="9">
        <v>0.89200000000000002</v>
      </c>
      <c r="L91" s="9">
        <v>0.72</v>
      </c>
      <c r="N91" s="9">
        <v>0</v>
      </c>
      <c r="O91" s="9">
        <v>0.409836065573771</v>
      </c>
      <c r="P91" s="9">
        <v>0.39682539682539703</v>
      </c>
      <c r="Q91" s="9">
        <v>2.34375</v>
      </c>
      <c r="R91" s="9">
        <v>0</v>
      </c>
      <c r="S91" s="9">
        <v>0.88757396449704096</v>
      </c>
      <c r="T91" s="9">
        <v>0</v>
      </c>
      <c r="U91" s="9">
        <v>0.44004400440044</v>
      </c>
      <c r="V91" s="9">
        <v>0.19011406844106499</v>
      </c>
      <c r="W91" s="9">
        <v>0.26178010471204199</v>
      </c>
      <c r="X91" s="9">
        <v>0</v>
      </c>
      <c r="Y91" s="9">
        <v>0.47169811320754701</v>
      </c>
      <c r="Z91" s="9">
        <v>0.325732899022801</v>
      </c>
      <c r="AA91" s="9">
        <v>1.4331210191082799</v>
      </c>
      <c r="AB91" s="9">
        <v>0</v>
      </c>
      <c r="AC91" s="9">
        <v>1.2738853503184699</v>
      </c>
      <c r="AD91" s="9">
        <v>0.68728522336769804</v>
      </c>
      <c r="AE91" s="9">
        <v>0</v>
      </c>
      <c r="AF91" s="9">
        <v>1.6891891891891899</v>
      </c>
      <c r="AG91" s="9">
        <v>0</v>
      </c>
      <c r="AH91" s="9">
        <v>1.5345268542199499</v>
      </c>
      <c r="AI91" s="9">
        <v>0</v>
      </c>
      <c r="AJ91" s="9">
        <v>0.11764705882352899</v>
      </c>
      <c r="AK91" s="9">
        <v>0</v>
      </c>
      <c r="AL91" s="9">
        <v>0.49833887043189401</v>
      </c>
      <c r="AM91" s="9">
        <v>0.26385224274406299</v>
      </c>
      <c r="AN91" s="9">
        <v>0.44543429844097998</v>
      </c>
      <c r="AO91" s="9">
        <v>0</v>
      </c>
      <c r="AP91" s="9">
        <v>0.176056338028169</v>
      </c>
      <c r="AQ91" s="9">
        <v>0.33277870216306199</v>
      </c>
      <c r="AR91" s="9">
        <v>0.18761726078799201</v>
      </c>
      <c r="AS91" s="9">
        <v>1.6973125884017</v>
      </c>
      <c r="AT91" s="9">
        <v>0</v>
      </c>
      <c r="AU91" s="9">
        <v>0.53191489361702105</v>
      </c>
      <c r="AV91" s="9">
        <v>0.44247787610619499</v>
      </c>
      <c r="AW91" s="9">
        <v>0.20120724346076499</v>
      </c>
      <c r="AX91" s="9">
        <v>0</v>
      </c>
      <c r="AY91" s="9">
        <v>0</v>
      </c>
      <c r="AZ91" s="9">
        <v>0.26385224274406299</v>
      </c>
      <c r="BA91" s="9">
        <v>0</v>
      </c>
      <c r="BB91" s="9">
        <v>4.6728971962616797</v>
      </c>
      <c r="BC91" s="9">
        <v>0.854700854700855</v>
      </c>
      <c r="BD91" s="9">
        <v>0</v>
      </c>
      <c r="BE91" s="9">
        <v>0</v>
      </c>
      <c r="BF91" s="9">
        <v>0</v>
      </c>
      <c r="BG91" s="9">
        <v>0.18484288354898301</v>
      </c>
      <c r="BH91" s="9">
        <v>1.98019801980198</v>
      </c>
      <c r="BI91" s="9">
        <v>0</v>
      </c>
      <c r="BJ91" s="9">
        <v>0</v>
      </c>
      <c r="BK91" s="9">
        <v>0</v>
      </c>
      <c r="BL91" s="9">
        <v>0.28571428571428598</v>
      </c>
      <c r="BM91" s="9">
        <v>0</v>
      </c>
      <c r="BN91" s="9">
        <v>0</v>
      </c>
      <c r="BO91" s="9">
        <v>0.38167938931297701</v>
      </c>
      <c r="BP91" s="9">
        <v>0.49751243781094501</v>
      </c>
      <c r="BQ91" s="9">
        <v>0</v>
      </c>
      <c r="BR91" s="9">
        <v>0</v>
      </c>
      <c r="BS91" s="9">
        <v>0</v>
      </c>
      <c r="BT91" s="9">
        <v>0</v>
      </c>
      <c r="BU91" s="9">
        <v>1.0416666666666701</v>
      </c>
      <c r="BV91" s="9">
        <v>0</v>
      </c>
      <c r="BW91" s="9">
        <v>0</v>
      </c>
      <c r="BX91" s="9">
        <v>0.70422535211267601</v>
      </c>
      <c r="BY91" s="9">
        <v>0.84033613445378197</v>
      </c>
      <c r="BZ91" s="9">
        <v>0</v>
      </c>
      <c r="CA91" s="9">
        <v>0</v>
      </c>
      <c r="CB91" s="9">
        <v>2.9702970297029698</v>
      </c>
      <c r="CC91" s="9">
        <v>7.9812206572770004</v>
      </c>
      <c r="CD91" s="9">
        <v>2.4844720496894399</v>
      </c>
      <c r="CE91" s="9">
        <v>0.485436893203883</v>
      </c>
      <c r="CF91" s="9">
        <v>1.71428571428571</v>
      </c>
      <c r="CG91" s="9">
        <v>0</v>
      </c>
      <c r="CH91" s="9">
        <v>0</v>
      </c>
      <c r="CI91" s="9">
        <v>12.5</v>
      </c>
      <c r="CJ91" s="9">
        <v>0</v>
      </c>
      <c r="CK91" s="9">
        <v>0</v>
      </c>
      <c r="CL91" s="9">
        <v>0</v>
      </c>
      <c r="CM91" s="9">
        <v>0.51020408163265296</v>
      </c>
      <c r="CN91" s="9">
        <v>0</v>
      </c>
      <c r="CO91" s="9">
        <v>1.0204081632653099</v>
      </c>
      <c r="CP91" s="9">
        <v>0</v>
      </c>
      <c r="CQ91" s="9">
        <v>0</v>
      </c>
      <c r="CR91" s="9">
        <v>0.91743119266055095</v>
      </c>
      <c r="CS91" s="9">
        <v>0.970873786407767</v>
      </c>
      <c r="CT91" s="9">
        <v>0</v>
      </c>
      <c r="CU91" s="9">
        <v>0</v>
      </c>
      <c r="CV91" s="9">
        <v>0</v>
      </c>
      <c r="CW91" s="9">
        <v>0.58823529411764697</v>
      </c>
      <c r="CX91" s="9">
        <v>0</v>
      </c>
      <c r="CY91" s="9">
        <v>0.33557046979865801</v>
      </c>
      <c r="CZ91" s="9">
        <v>0.46875</v>
      </c>
      <c r="DA91" s="9">
        <v>0.35087719298245601</v>
      </c>
      <c r="DB91" s="9">
        <v>0.72992700729926996</v>
      </c>
      <c r="DC91" s="9">
        <v>0</v>
      </c>
      <c r="DD91" s="9">
        <v>0.35460992907801397</v>
      </c>
      <c r="DE91" s="9">
        <v>3.9603960396039599</v>
      </c>
      <c r="DF91" s="9">
        <v>1.31578947368421</v>
      </c>
      <c r="DG91" s="9">
        <v>0.68965517241379304</v>
      </c>
      <c r="DH91" s="9">
        <v>0.68728522336769804</v>
      </c>
      <c r="DI91" s="9">
        <v>1.0638297872340401</v>
      </c>
      <c r="DJ91" s="9">
        <v>0</v>
      </c>
      <c r="DK91" s="9">
        <v>0</v>
      </c>
      <c r="DL91" s="9">
        <v>0.14164305949008499</v>
      </c>
      <c r="DM91" s="9">
        <v>0.55555555555555602</v>
      </c>
      <c r="DN91" s="9">
        <v>1.64835164835165</v>
      </c>
      <c r="DO91" s="9">
        <v>2.2727272727272698</v>
      </c>
      <c r="DP91" s="9">
        <v>0</v>
      </c>
      <c r="DQ91" s="9">
        <v>0.476190476190476</v>
      </c>
      <c r="DR91" s="9">
        <v>0.27510316368638199</v>
      </c>
      <c r="DS91" s="9">
        <v>0.27777777777777801</v>
      </c>
      <c r="DT91" s="9">
        <v>0</v>
      </c>
      <c r="DU91" s="9">
        <v>1.1037527593819001</v>
      </c>
      <c r="DV91" s="9">
        <v>1.4218009478672999</v>
      </c>
      <c r="DW91" s="9">
        <v>0.12195121951219499</v>
      </c>
      <c r="DX91" s="9">
        <v>0.4149377593361</v>
      </c>
      <c r="DY91" s="9">
        <v>1.6806722689075599</v>
      </c>
      <c r="DZ91" s="9">
        <v>0</v>
      </c>
      <c r="EA91" s="9">
        <v>2.9498525073746298</v>
      </c>
      <c r="EB91" s="9">
        <v>0</v>
      </c>
      <c r="EC91" s="9">
        <v>3.9215686274509798</v>
      </c>
      <c r="ED91" s="9">
        <v>0.67681895093062605</v>
      </c>
    </row>
    <row r="92" spans="1:134" s="9" customFormat="1" ht="13.8" x14ac:dyDescent="0.25">
      <c r="A92" s="15"/>
      <c r="H92" s="10"/>
    </row>
    <row r="93" spans="1:134" s="9" customFormat="1" ht="13.8" x14ac:dyDescent="0.25">
      <c r="A93" s="15">
        <v>21</v>
      </c>
      <c r="B93" s="8" t="s">
        <v>134</v>
      </c>
      <c r="C93" s="14">
        <v>54021</v>
      </c>
      <c r="D93" s="14">
        <v>25721</v>
      </c>
      <c r="E93" s="14">
        <v>9793</v>
      </c>
      <c r="F93" s="14">
        <v>5517</v>
      </c>
      <c r="G93" s="14">
        <v>12990</v>
      </c>
      <c r="H93" s="10">
        <f>SUM(I93:L93)</f>
        <v>40219</v>
      </c>
      <c r="I93" s="14">
        <v>18478</v>
      </c>
      <c r="J93" s="14">
        <v>5613</v>
      </c>
      <c r="K93" s="14">
        <v>4598</v>
      </c>
      <c r="L93" s="14">
        <v>11530</v>
      </c>
      <c r="M93" s="14"/>
      <c r="N93" s="10">
        <v>366</v>
      </c>
      <c r="O93" s="10">
        <v>732</v>
      </c>
      <c r="P93" s="10">
        <v>1008</v>
      </c>
      <c r="Q93" s="10">
        <v>512</v>
      </c>
      <c r="R93" s="10">
        <v>321</v>
      </c>
      <c r="S93" s="10">
        <v>338</v>
      </c>
      <c r="T93" s="10">
        <v>690</v>
      </c>
      <c r="U93" s="10">
        <v>909</v>
      </c>
      <c r="V93" s="10">
        <v>526</v>
      </c>
      <c r="W93" s="10">
        <v>382</v>
      </c>
      <c r="X93" s="10">
        <v>274</v>
      </c>
      <c r="Y93" s="10">
        <v>212</v>
      </c>
      <c r="Z93" s="10">
        <v>307</v>
      </c>
      <c r="AA93" s="10">
        <v>628</v>
      </c>
      <c r="AB93" s="10">
        <v>628</v>
      </c>
      <c r="AC93" s="10">
        <v>628</v>
      </c>
      <c r="AD93" s="10">
        <v>291</v>
      </c>
      <c r="AE93" s="10">
        <v>217</v>
      </c>
      <c r="AF93" s="10">
        <v>296</v>
      </c>
      <c r="AG93" s="10">
        <v>264</v>
      </c>
      <c r="AH93" s="10">
        <v>391</v>
      </c>
      <c r="AI93" s="10">
        <v>660</v>
      </c>
      <c r="AJ93" s="10">
        <v>850</v>
      </c>
      <c r="AK93" s="10">
        <v>276</v>
      </c>
      <c r="AL93" s="10">
        <v>602</v>
      </c>
      <c r="AM93" s="10">
        <v>379</v>
      </c>
      <c r="AN93" s="10">
        <v>449</v>
      </c>
      <c r="AO93" s="10">
        <v>831</v>
      </c>
      <c r="AP93" s="10">
        <v>568</v>
      </c>
      <c r="AQ93" s="10">
        <v>601</v>
      </c>
      <c r="AR93" s="10">
        <v>533</v>
      </c>
      <c r="AS93" s="10">
        <v>707</v>
      </c>
      <c r="AT93" s="10">
        <v>589</v>
      </c>
      <c r="AU93" s="10">
        <v>564</v>
      </c>
      <c r="AV93" s="10">
        <v>452</v>
      </c>
      <c r="AW93" s="10">
        <v>497</v>
      </c>
      <c r="AX93" s="10">
        <v>289</v>
      </c>
      <c r="AY93" s="10">
        <v>170</v>
      </c>
      <c r="AZ93" s="10">
        <v>379</v>
      </c>
      <c r="BA93" s="10">
        <v>75</v>
      </c>
      <c r="BB93" s="10">
        <v>321</v>
      </c>
      <c r="BC93" s="10">
        <v>117</v>
      </c>
      <c r="BD93" s="10">
        <v>69</v>
      </c>
      <c r="BE93" s="10">
        <v>31</v>
      </c>
      <c r="BF93" s="10">
        <v>245</v>
      </c>
      <c r="BG93" s="10">
        <v>541</v>
      </c>
      <c r="BH93" s="10">
        <v>101</v>
      </c>
      <c r="BI93" s="10">
        <v>141</v>
      </c>
      <c r="BJ93" s="10">
        <v>338</v>
      </c>
      <c r="BK93" s="10">
        <v>241</v>
      </c>
      <c r="BL93" s="10">
        <v>350</v>
      </c>
      <c r="BM93" s="10">
        <v>110</v>
      </c>
      <c r="BN93" s="10">
        <v>381</v>
      </c>
      <c r="BO93" s="10">
        <v>262</v>
      </c>
      <c r="BP93" s="10">
        <v>201</v>
      </c>
      <c r="BQ93" s="10">
        <v>175</v>
      </c>
      <c r="BR93" s="10">
        <v>156</v>
      </c>
      <c r="BS93" s="10">
        <v>222</v>
      </c>
      <c r="BT93" s="10">
        <v>301</v>
      </c>
      <c r="BU93" s="10">
        <v>192</v>
      </c>
      <c r="BV93" s="10">
        <v>205</v>
      </c>
      <c r="BW93" s="10">
        <v>155</v>
      </c>
      <c r="BX93" s="10">
        <v>142</v>
      </c>
      <c r="BY93" s="10">
        <v>119</v>
      </c>
      <c r="BZ93" s="10">
        <v>120</v>
      </c>
      <c r="CA93" s="10">
        <v>69</v>
      </c>
      <c r="CB93" s="10">
        <v>101</v>
      </c>
      <c r="CC93" s="10">
        <v>213</v>
      </c>
      <c r="CD93" s="10">
        <v>161</v>
      </c>
      <c r="CE93" s="10">
        <v>206</v>
      </c>
      <c r="CF93" s="10">
        <v>175</v>
      </c>
      <c r="CG93" s="10">
        <v>243</v>
      </c>
      <c r="CH93" s="10">
        <v>379</v>
      </c>
      <c r="CI93" s="10">
        <v>16</v>
      </c>
      <c r="CJ93" s="10">
        <v>32</v>
      </c>
      <c r="CK93" s="10">
        <v>175</v>
      </c>
      <c r="CL93" s="10">
        <v>124</v>
      </c>
      <c r="CM93" s="10">
        <v>196</v>
      </c>
      <c r="CN93" s="10">
        <v>136</v>
      </c>
      <c r="CO93" s="10">
        <v>294</v>
      </c>
      <c r="CP93" s="10">
        <v>163</v>
      </c>
      <c r="CQ93" s="10">
        <v>331</v>
      </c>
      <c r="CR93" s="10">
        <v>327</v>
      </c>
      <c r="CS93" s="10">
        <v>103</v>
      </c>
      <c r="CT93" s="10">
        <v>109</v>
      </c>
      <c r="CU93" s="10">
        <v>141</v>
      </c>
      <c r="CV93" s="10">
        <v>105</v>
      </c>
      <c r="CW93" s="10">
        <v>170</v>
      </c>
      <c r="CX93" s="10">
        <v>93</v>
      </c>
      <c r="CY93" s="10">
        <v>298</v>
      </c>
      <c r="CZ93" s="10">
        <v>640</v>
      </c>
      <c r="DA93" s="10">
        <v>285</v>
      </c>
      <c r="DB93" s="10">
        <v>274</v>
      </c>
      <c r="DC93" s="10">
        <v>461</v>
      </c>
      <c r="DD93" s="10">
        <v>564</v>
      </c>
      <c r="DE93" s="10">
        <v>202</v>
      </c>
      <c r="DF93" s="10">
        <v>152</v>
      </c>
      <c r="DG93" s="10">
        <v>290</v>
      </c>
      <c r="DH93" s="10">
        <v>291</v>
      </c>
      <c r="DI93" s="10">
        <v>94</v>
      </c>
      <c r="DJ93" s="10">
        <v>381</v>
      </c>
      <c r="DK93" s="10">
        <v>192</v>
      </c>
      <c r="DL93" s="10">
        <v>706</v>
      </c>
      <c r="DM93" s="10">
        <v>360</v>
      </c>
      <c r="DN93" s="10">
        <v>182</v>
      </c>
      <c r="DO93" s="10">
        <v>704</v>
      </c>
      <c r="DP93" s="10">
        <v>232</v>
      </c>
      <c r="DQ93" s="10">
        <v>420</v>
      </c>
      <c r="DR93" s="10">
        <v>727</v>
      </c>
      <c r="DS93" s="10">
        <v>360</v>
      </c>
      <c r="DT93" s="10">
        <v>198</v>
      </c>
      <c r="DU93" s="10">
        <v>453</v>
      </c>
      <c r="DV93" s="10">
        <v>211</v>
      </c>
      <c r="DW93" s="10">
        <v>820</v>
      </c>
      <c r="DX93" s="10">
        <v>241</v>
      </c>
      <c r="DY93" s="10">
        <v>119</v>
      </c>
      <c r="DZ93" s="10">
        <v>510</v>
      </c>
      <c r="EA93" s="10">
        <v>339</v>
      </c>
      <c r="EB93" s="10">
        <v>80</v>
      </c>
      <c r="EC93" s="10">
        <v>153</v>
      </c>
      <c r="ED93" s="10">
        <v>591</v>
      </c>
    </row>
    <row r="94" spans="1:134" s="9" customFormat="1" ht="13.8" x14ac:dyDescent="0.25">
      <c r="A94" s="15"/>
      <c r="B94" s="9" t="s">
        <v>139</v>
      </c>
      <c r="C94" s="9">
        <v>50.95</v>
      </c>
      <c r="D94" s="9">
        <v>54.9</v>
      </c>
      <c r="E94" s="9">
        <v>60.8</v>
      </c>
      <c r="F94" s="9">
        <v>29.4</v>
      </c>
      <c r="G94" s="9">
        <v>44.8</v>
      </c>
      <c r="H94" s="10"/>
      <c r="I94" s="9">
        <v>50.2</v>
      </c>
      <c r="J94" s="9">
        <v>51.9</v>
      </c>
      <c r="K94" s="9">
        <v>25</v>
      </c>
      <c r="L94" s="9">
        <v>42.5</v>
      </c>
      <c r="N94" s="9">
        <v>61.748633879781401</v>
      </c>
      <c r="O94" s="9">
        <v>41.5300546448087</v>
      </c>
      <c r="P94" s="9">
        <v>49.603174603174601</v>
      </c>
      <c r="Q94" s="9">
        <v>56.640625</v>
      </c>
      <c r="R94" s="9">
        <v>68.535825545171306</v>
      </c>
      <c r="S94" s="9">
        <v>61.242603550295897</v>
      </c>
      <c r="T94" s="9">
        <v>13.6231884057971</v>
      </c>
      <c r="U94" s="9">
        <v>63.146314631463099</v>
      </c>
      <c r="V94" s="9">
        <v>69.201520912547494</v>
      </c>
      <c r="W94" s="9">
        <v>80.104712041884795</v>
      </c>
      <c r="X94" s="9">
        <v>54.744525547445299</v>
      </c>
      <c r="Y94" s="9">
        <v>95.754716981132106</v>
      </c>
      <c r="Z94" s="9">
        <v>83.713355048859896</v>
      </c>
      <c r="AA94" s="9">
        <v>54.458598726114701</v>
      </c>
      <c r="AB94" s="9">
        <v>49.363057324840803</v>
      </c>
      <c r="AC94" s="9">
        <v>43.152866242038201</v>
      </c>
      <c r="AD94" s="9">
        <v>61.168384879725103</v>
      </c>
      <c r="AE94" s="9">
        <v>36.866359447004598</v>
      </c>
      <c r="AF94" s="9">
        <v>41.891891891891902</v>
      </c>
      <c r="AG94" s="9">
        <v>70.8333333333333</v>
      </c>
      <c r="AH94" s="9">
        <v>52.173913043478301</v>
      </c>
      <c r="AI94" s="9">
        <v>43.181818181818201</v>
      </c>
      <c r="AJ94" s="9">
        <v>28.705882352941199</v>
      </c>
      <c r="AK94" s="9">
        <v>75.362318840579704</v>
      </c>
      <c r="AL94" s="9">
        <v>21.096345514950201</v>
      </c>
      <c r="AM94" s="9">
        <v>44.327176781002599</v>
      </c>
      <c r="AN94" s="9">
        <v>45.879732739420902</v>
      </c>
      <c r="AO94" s="9">
        <v>44.765342960288798</v>
      </c>
      <c r="AP94" s="9">
        <v>16.549295774647899</v>
      </c>
      <c r="AQ94" s="9">
        <v>73.044925124792002</v>
      </c>
      <c r="AR94" s="9">
        <v>44.0900562851782</v>
      </c>
      <c r="AS94" s="9">
        <v>65.6294200848656</v>
      </c>
      <c r="AT94" s="9">
        <v>69.100169779286901</v>
      </c>
      <c r="AU94" s="9">
        <v>31.028368794326202</v>
      </c>
      <c r="AV94" s="9">
        <v>62.389380530973398</v>
      </c>
      <c r="AW94" s="9">
        <v>35.613682092555301</v>
      </c>
      <c r="AX94" s="9">
        <v>33.910034602076102</v>
      </c>
      <c r="AY94" s="9">
        <v>58.235294117647101</v>
      </c>
      <c r="AZ94" s="9">
        <v>51.7150395778364</v>
      </c>
      <c r="BA94" s="9">
        <v>28</v>
      </c>
      <c r="BB94" s="9">
        <v>80.685358255451703</v>
      </c>
      <c r="BC94" s="9">
        <v>61.538461538461497</v>
      </c>
      <c r="BD94" s="9">
        <v>85.507246376811594</v>
      </c>
      <c r="BE94" s="9">
        <v>90.322580645161295</v>
      </c>
      <c r="BF94" s="9">
        <v>66.530612244897995</v>
      </c>
      <c r="BG94" s="9">
        <v>50.092421441774498</v>
      </c>
      <c r="BH94" s="9">
        <v>38.613861386138602</v>
      </c>
      <c r="BI94" s="9">
        <v>68.794326241134797</v>
      </c>
      <c r="BJ94" s="9">
        <v>58.284023668639101</v>
      </c>
      <c r="BK94" s="9">
        <v>19.917012448132802</v>
      </c>
      <c r="BL94" s="9">
        <v>56</v>
      </c>
      <c r="BM94" s="9">
        <v>49.090909090909101</v>
      </c>
      <c r="BN94" s="9">
        <v>62.204724409448801</v>
      </c>
      <c r="BO94" s="9">
        <v>43.893129770992402</v>
      </c>
      <c r="BP94" s="9">
        <v>47.263681592039802</v>
      </c>
      <c r="BQ94" s="9">
        <v>53.142857142857103</v>
      </c>
      <c r="BR94" s="9">
        <v>48.076923076923102</v>
      </c>
      <c r="BS94" s="9">
        <v>48.648648648648702</v>
      </c>
      <c r="BT94" s="9">
        <v>20.930232558139501</v>
      </c>
      <c r="BU94" s="9">
        <v>59.375</v>
      </c>
      <c r="BV94" s="9">
        <v>57.0731707317073</v>
      </c>
      <c r="BW94" s="9">
        <v>10.322580645161301</v>
      </c>
      <c r="BX94" s="9">
        <v>2.1126760563380298</v>
      </c>
      <c r="BY94" s="9">
        <v>0.84033613445378197</v>
      </c>
      <c r="BZ94" s="9">
        <v>0</v>
      </c>
      <c r="CA94" s="9">
        <v>20.289855072463801</v>
      </c>
      <c r="CB94" s="9">
        <v>9.9009900990098991</v>
      </c>
      <c r="CC94" s="9">
        <v>22.065727699530498</v>
      </c>
      <c r="CD94" s="9">
        <v>44.099378881987597</v>
      </c>
      <c r="CE94" s="9">
        <v>37.864077669902898</v>
      </c>
      <c r="CF94" s="9">
        <v>33.142857142857103</v>
      </c>
      <c r="CG94" s="9">
        <v>2.8806584362139902</v>
      </c>
      <c r="CH94" s="9">
        <v>3.1662269129287601</v>
      </c>
      <c r="CI94" s="9">
        <v>6.25</v>
      </c>
      <c r="CJ94" s="9">
        <v>31.25</v>
      </c>
      <c r="CK94" s="9">
        <v>23.428571428571399</v>
      </c>
      <c r="CL94" s="9">
        <v>22.580645161290299</v>
      </c>
      <c r="CM94" s="9">
        <v>47.448979591836697</v>
      </c>
      <c r="CN94" s="9">
        <v>5.8823529411764701</v>
      </c>
      <c r="CO94" s="9">
        <v>31.292517006802701</v>
      </c>
      <c r="CP94" s="9">
        <v>42.331288343558299</v>
      </c>
      <c r="CQ94" s="9">
        <v>36.858006042296097</v>
      </c>
      <c r="CR94" s="9">
        <v>65.137614678899098</v>
      </c>
      <c r="CS94" s="9">
        <v>21.3592233009709</v>
      </c>
      <c r="CT94" s="9">
        <v>0.91743119266055095</v>
      </c>
      <c r="CU94" s="9">
        <v>61.702127659574501</v>
      </c>
      <c r="CV94" s="9">
        <v>0</v>
      </c>
      <c r="CW94" s="9">
        <v>16.470588235294102</v>
      </c>
      <c r="CX94" s="9">
        <v>20.430107526881699</v>
      </c>
      <c r="CY94" s="9">
        <v>66.442953020134198</v>
      </c>
      <c r="CZ94" s="9">
        <v>20.78125</v>
      </c>
      <c r="DA94" s="9">
        <v>30.877192982456101</v>
      </c>
      <c r="DB94" s="9">
        <v>48.540145985401502</v>
      </c>
      <c r="DC94" s="9">
        <v>65.292841648589999</v>
      </c>
      <c r="DD94" s="9">
        <v>57.624113475177303</v>
      </c>
      <c r="DE94" s="9">
        <v>23.762376237623801</v>
      </c>
      <c r="DF94" s="9">
        <v>19.7368421052632</v>
      </c>
      <c r="DG94" s="9">
        <v>51.379310344827601</v>
      </c>
      <c r="DH94" s="9">
        <v>73.883161512027499</v>
      </c>
      <c r="DI94" s="9">
        <v>56.3829787234042</v>
      </c>
      <c r="DJ94" s="9">
        <v>68.503937007874001</v>
      </c>
      <c r="DK94" s="9">
        <v>24.4791666666667</v>
      </c>
      <c r="DL94" s="9">
        <v>22.237960339943299</v>
      </c>
      <c r="DM94" s="9">
        <v>47.2222222222222</v>
      </c>
      <c r="DN94" s="9">
        <v>34.065934065934101</v>
      </c>
      <c r="DO94" s="9">
        <v>38.068181818181799</v>
      </c>
      <c r="DP94" s="9">
        <v>52.155172413793103</v>
      </c>
      <c r="DQ94" s="9">
        <v>41.190476190476197</v>
      </c>
      <c r="DR94" s="9">
        <v>58.321870701513099</v>
      </c>
      <c r="DS94" s="9">
        <v>31.6666666666667</v>
      </c>
      <c r="DT94" s="9">
        <v>35.353535353535399</v>
      </c>
      <c r="DU94" s="9">
        <v>60.044150110375298</v>
      </c>
      <c r="DV94" s="9">
        <v>17.535545023696699</v>
      </c>
      <c r="DW94" s="9">
        <v>46.463414634146297</v>
      </c>
      <c r="DX94" s="9">
        <v>24.066390041493801</v>
      </c>
      <c r="DY94" s="9">
        <v>5.0420168067226898</v>
      </c>
      <c r="DZ94" s="9">
        <v>51.568627450980401</v>
      </c>
      <c r="EA94" s="9">
        <v>35.693215339232999</v>
      </c>
      <c r="EB94" s="9">
        <v>5</v>
      </c>
      <c r="EC94" s="9">
        <v>15.6862745098039</v>
      </c>
      <c r="ED94" s="9">
        <v>33.840947546531297</v>
      </c>
    </row>
    <row r="95" spans="1:134" s="9" customFormat="1" ht="13.8" x14ac:dyDescent="0.25">
      <c r="A95" s="15"/>
      <c r="B95" s="9" t="s">
        <v>144</v>
      </c>
      <c r="C95" s="9">
        <v>12.33</v>
      </c>
      <c r="D95" s="9">
        <v>13.7</v>
      </c>
      <c r="E95" s="9">
        <v>4.08</v>
      </c>
      <c r="F95" s="9">
        <v>9.9</v>
      </c>
      <c r="G95" s="9">
        <v>16.899999999999999</v>
      </c>
      <c r="H95" s="10"/>
      <c r="I95" s="9">
        <v>14.3</v>
      </c>
      <c r="J95" s="9">
        <v>2.83</v>
      </c>
      <c r="K95" s="9">
        <v>10.199999999999999</v>
      </c>
      <c r="L95" s="9">
        <v>17.100000000000001</v>
      </c>
      <c r="N95" s="9">
        <v>5.4644808743169397</v>
      </c>
      <c r="O95" s="9">
        <v>14.890710382513699</v>
      </c>
      <c r="P95" s="9">
        <v>4.7619047619047601</v>
      </c>
      <c r="Q95" s="9">
        <v>16.40625</v>
      </c>
      <c r="R95" s="9">
        <v>9.3457943925233593</v>
      </c>
      <c r="S95" s="9">
        <v>10.9467455621302</v>
      </c>
      <c r="T95" s="9">
        <v>5.6521739130434803</v>
      </c>
      <c r="U95" s="9">
        <v>12.431243124312401</v>
      </c>
      <c r="V95" s="9">
        <v>14.258555133079801</v>
      </c>
      <c r="W95" s="9">
        <v>9.9476439790575899</v>
      </c>
      <c r="X95" s="9">
        <v>13.868613138686101</v>
      </c>
      <c r="Y95" s="9">
        <v>0</v>
      </c>
      <c r="Z95" s="9">
        <v>6.5146579804560298</v>
      </c>
      <c r="AA95" s="9">
        <v>19.7452229299363</v>
      </c>
      <c r="AB95" s="9">
        <v>13.8535031847134</v>
      </c>
      <c r="AC95" s="9">
        <v>20.382165605095501</v>
      </c>
      <c r="AD95" s="9">
        <v>16.494845360824701</v>
      </c>
      <c r="AE95" s="9">
        <v>9.2165898617511495</v>
      </c>
      <c r="AF95" s="9">
        <v>22.635135135135101</v>
      </c>
      <c r="AG95" s="9">
        <v>10.9848484848485</v>
      </c>
      <c r="AH95" s="9">
        <v>20.460358056265999</v>
      </c>
      <c r="AI95" s="9">
        <v>18.939393939393899</v>
      </c>
      <c r="AJ95" s="9">
        <v>16.470588235294102</v>
      </c>
      <c r="AK95" s="9">
        <v>2.8985507246376798</v>
      </c>
      <c r="AL95" s="9">
        <v>9.6345514950166091</v>
      </c>
      <c r="AM95" s="9">
        <v>36.411609498680697</v>
      </c>
      <c r="AN95" s="9">
        <v>35.634743875278403</v>
      </c>
      <c r="AO95" s="9">
        <v>4.0914560770156401</v>
      </c>
      <c r="AP95" s="9">
        <v>5.6338028169014098</v>
      </c>
      <c r="AQ95" s="9">
        <v>8.15307820299501</v>
      </c>
      <c r="AR95" s="9">
        <v>29.268292682926798</v>
      </c>
      <c r="AS95" s="9">
        <v>15.841584158415801</v>
      </c>
      <c r="AT95" s="9">
        <v>6.6213921901528003</v>
      </c>
      <c r="AU95" s="9">
        <v>11.3475177304965</v>
      </c>
      <c r="AV95" s="9">
        <v>21.681415929203499</v>
      </c>
      <c r="AW95" s="9">
        <v>40.2414486921529</v>
      </c>
      <c r="AX95" s="9">
        <v>1.3840830449827</v>
      </c>
      <c r="AY95" s="9">
        <v>0.58823529411764697</v>
      </c>
      <c r="AZ95" s="9">
        <v>1.05540897097625</v>
      </c>
      <c r="BA95" s="9">
        <v>5.3333333333333304</v>
      </c>
      <c r="BB95" s="9">
        <v>0.31152647975077902</v>
      </c>
      <c r="BC95" s="9">
        <v>2.5641025641025599</v>
      </c>
      <c r="BD95" s="9">
        <v>2.8985507246376798</v>
      </c>
      <c r="BE95" s="9">
        <v>0</v>
      </c>
      <c r="BF95" s="9">
        <v>4.4897959183673501</v>
      </c>
      <c r="BG95" s="9">
        <v>5.9149722735674697</v>
      </c>
      <c r="BH95" s="9">
        <v>7.9207920792079198</v>
      </c>
      <c r="BI95" s="9">
        <v>0.70921985815602795</v>
      </c>
      <c r="BJ95" s="9">
        <v>1.1834319526627199</v>
      </c>
      <c r="BK95" s="9">
        <v>0</v>
      </c>
      <c r="BL95" s="9">
        <v>6.28571428571429</v>
      </c>
      <c r="BM95" s="9">
        <v>4.5454545454545503</v>
      </c>
      <c r="BN95" s="9">
        <v>0.52493438320209995</v>
      </c>
      <c r="BO95" s="9">
        <v>3.8167938931297698</v>
      </c>
      <c r="BP95" s="9">
        <v>0.99502487562189101</v>
      </c>
      <c r="BQ95" s="9">
        <v>2.28571428571429</v>
      </c>
      <c r="BR95" s="9">
        <v>10.2564102564103</v>
      </c>
      <c r="BS95" s="9">
        <v>1.8018018018018001</v>
      </c>
      <c r="BT95" s="9">
        <v>4.3189368770764096</v>
      </c>
      <c r="BU95" s="9">
        <v>2.6041666666666701</v>
      </c>
      <c r="BV95" s="9">
        <v>0.48780487804877998</v>
      </c>
      <c r="BW95" s="9">
        <v>0.64516129032258096</v>
      </c>
      <c r="BX95" s="9">
        <v>57.042253521126803</v>
      </c>
      <c r="BY95" s="9">
        <v>0</v>
      </c>
      <c r="BZ95" s="9">
        <v>49.1666666666667</v>
      </c>
      <c r="CA95" s="9">
        <v>2.8985507246376798</v>
      </c>
      <c r="CB95" s="9">
        <v>35.643564356435597</v>
      </c>
      <c r="CC95" s="9">
        <v>0.46948356807511699</v>
      </c>
      <c r="CD95" s="9">
        <v>4.3478260869565197</v>
      </c>
      <c r="CE95" s="9">
        <v>0.485436893203883</v>
      </c>
      <c r="CF95" s="9">
        <v>0</v>
      </c>
      <c r="CG95" s="9">
        <v>1.6460905349794199</v>
      </c>
      <c r="CH95" s="9">
        <v>0.52770448548812698</v>
      </c>
      <c r="CI95" s="9">
        <v>18.75</v>
      </c>
      <c r="CJ95" s="9">
        <v>9.375</v>
      </c>
      <c r="CK95" s="9">
        <v>42.285714285714299</v>
      </c>
      <c r="CL95" s="9">
        <v>0</v>
      </c>
      <c r="CM95" s="9">
        <v>1.53061224489796</v>
      </c>
      <c r="CN95" s="9">
        <v>15.4411764705882</v>
      </c>
      <c r="CO95" s="9">
        <v>9.8639455782312897</v>
      </c>
      <c r="CP95" s="9">
        <v>1.22699386503067</v>
      </c>
      <c r="CQ95" s="9">
        <v>8.7613293051359502</v>
      </c>
      <c r="CR95" s="9">
        <v>4.5871559633027497</v>
      </c>
      <c r="CS95" s="9">
        <v>0</v>
      </c>
      <c r="CT95" s="9">
        <v>60.550458715596299</v>
      </c>
      <c r="CU95" s="9">
        <v>1.4184397163120599</v>
      </c>
      <c r="CV95" s="9">
        <v>1.9047619047619</v>
      </c>
      <c r="CW95" s="9">
        <v>2.3529411764705901</v>
      </c>
      <c r="CX95" s="9">
        <v>24.731182795698899</v>
      </c>
      <c r="CY95" s="9">
        <v>0.67114093959731502</v>
      </c>
      <c r="CZ95" s="9">
        <v>5.9375</v>
      </c>
      <c r="DA95" s="9">
        <v>4.9122807017543897</v>
      </c>
      <c r="DB95" s="9">
        <v>8.7591240875912408</v>
      </c>
      <c r="DC95" s="9">
        <v>8.4598698481561794</v>
      </c>
      <c r="DD95" s="9">
        <v>16.312056737588701</v>
      </c>
      <c r="DE95" s="9">
        <v>35.148514851485103</v>
      </c>
      <c r="DF95" s="9">
        <v>2.6315789473684199</v>
      </c>
      <c r="DG95" s="9">
        <v>26.2068965517241</v>
      </c>
      <c r="DH95" s="9">
        <v>3.7800687285223402</v>
      </c>
      <c r="DI95" s="9">
        <v>18.085106382978701</v>
      </c>
      <c r="DJ95" s="9">
        <v>1.0498687664041999</v>
      </c>
      <c r="DK95" s="9">
        <v>46.3541666666667</v>
      </c>
      <c r="DL95" s="9">
        <v>0.99150141643059497</v>
      </c>
      <c r="DM95" s="9">
        <v>6.3888888888888902</v>
      </c>
      <c r="DN95" s="9">
        <v>10.439560439560401</v>
      </c>
      <c r="DO95" s="9">
        <v>36.079545454545503</v>
      </c>
      <c r="DP95" s="9">
        <v>30.172413793103399</v>
      </c>
      <c r="DQ95" s="9">
        <v>19.523809523809501</v>
      </c>
      <c r="DR95" s="9">
        <v>19.807427785419499</v>
      </c>
      <c r="DS95" s="9">
        <v>28.6111111111111</v>
      </c>
      <c r="DT95" s="9">
        <v>7.0707070707070701</v>
      </c>
      <c r="DU95" s="9">
        <v>14.5695364238411</v>
      </c>
      <c r="DV95" s="9">
        <v>49.763033175355403</v>
      </c>
      <c r="DW95" s="9">
        <v>14.5121951219512</v>
      </c>
      <c r="DX95" s="9">
        <v>20.746887966805001</v>
      </c>
      <c r="DY95" s="9">
        <v>5.0420168067226898</v>
      </c>
      <c r="DZ95" s="9">
        <v>22.745098039215701</v>
      </c>
      <c r="EA95" s="9">
        <v>34.218289085545699</v>
      </c>
      <c r="EB95" s="9">
        <v>0</v>
      </c>
      <c r="EC95" s="9">
        <v>14.379084967320299</v>
      </c>
      <c r="ED95" s="9">
        <v>28.934010152284301</v>
      </c>
    </row>
    <row r="96" spans="1:134" s="9" customFormat="1" ht="13.8" x14ac:dyDescent="0.25">
      <c r="A96" s="15"/>
      <c r="B96" s="9" t="s">
        <v>135</v>
      </c>
      <c r="C96" s="9">
        <v>36.71</v>
      </c>
      <c r="D96" s="9">
        <v>31.4</v>
      </c>
      <c r="E96" s="9">
        <v>35.1</v>
      </c>
      <c r="F96" s="9">
        <v>60.7</v>
      </c>
      <c r="G96" s="9">
        <v>38.299999999999997</v>
      </c>
      <c r="H96" s="10"/>
      <c r="I96" s="9">
        <v>35.5</v>
      </c>
      <c r="J96" s="9">
        <v>45.3</v>
      </c>
      <c r="K96" s="9">
        <v>64.7</v>
      </c>
      <c r="L96" s="9">
        <v>40.4</v>
      </c>
      <c r="N96" s="9">
        <v>32.786885245901601</v>
      </c>
      <c r="O96" s="9">
        <v>43.579234972677597</v>
      </c>
      <c r="P96" s="9">
        <v>45.634920634920597</v>
      </c>
      <c r="Q96" s="9">
        <v>26.953125</v>
      </c>
      <c r="R96" s="9">
        <v>22.118380062305299</v>
      </c>
      <c r="S96" s="9">
        <v>27.810650887573999</v>
      </c>
      <c r="T96" s="9">
        <v>80.724637681159393</v>
      </c>
      <c r="U96" s="9">
        <v>24.422442244224399</v>
      </c>
      <c r="V96" s="9">
        <v>16.5399239543726</v>
      </c>
      <c r="W96" s="9">
        <v>9.9476439790575899</v>
      </c>
      <c r="X96" s="9">
        <v>31.3868613138686</v>
      </c>
      <c r="Y96" s="9">
        <v>4.2452830188679203</v>
      </c>
      <c r="Z96" s="9">
        <v>9.7719869706840399</v>
      </c>
      <c r="AA96" s="9">
        <v>25.796178343948998</v>
      </c>
      <c r="AB96" s="9">
        <v>36.7834394904459</v>
      </c>
      <c r="AC96" s="9">
        <v>36.464968152866199</v>
      </c>
      <c r="AD96" s="9">
        <v>22.336769759450199</v>
      </c>
      <c r="AE96" s="9">
        <v>53.917050691244199</v>
      </c>
      <c r="AF96" s="9">
        <v>35.472972972972997</v>
      </c>
      <c r="AG96" s="9">
        <v>18.181818181818201</v>
      </c>
      <c r="AH96" s="9">
        <v>27.3657289002558</v>
      </c>
      <c r="AI96" s="9">
        <v>37.878787878787897</v>
      </c>
      <c r="AJ96" s="9">
        <v>54.823529411764703</v>
      </c>
      <c r="AK96" s="9">
        <v>21.739130434782599</v>
      </c>
      <c r="AL96" s="9">
        <v>69.269102990033204</v>
      </c>
      <c r="AM96" s="9">
        <v>19.261213720316601</v>
      </c>
      <c r="AN96" s="9">
        <v>18.485523385300699</v>
      </c>
      <c r="AO96" s="9">
        <v>51.143200962695502</v>
      </c>
      <c r="AP96" s="9">
        <v>77.816901408450704</v>
      </c>
      <c r="AQ96" s="9">
        <v>18.801996672213001</v>
      </c>
      <c r="AR96" s="9">
        <v>26.641651031894899</v>
      </c>
      <c r="AS96" s="9">
        <v>18.528995756718501</v>
      </c>
      <c r="AT96" s="9">
        <v>24.278438030560299</v>
      </c>
      <c r="AU96" s="9">
        <v>57.624113475177303</v>
      </c>
      <c r="AV96" s="9">
        <v>15.929203539823</v>
      </c>
      <c r="AW96" s="9">
        <v>24.144869215291699</v>
      </c>
      <c r="AX96" s="9">
        <v>64.705882352941202</v>
      </c>
      <c r="AY96" s="9">
        <v>41.176470588235297</v>
      </c>
      <c r="AZ96" s="9">
        <v>47.229551451187298</v>
      </c>
      <c r="BA96" s="9">
        <v>66.6666666666667</v>
      </c>
      <c r="BB96" s="9">
        <v>19.003115264797501</v>
      </c>
      <c r="BC96" s="9">
        <v>35.897435897435898</v>
      </c>
      <c r="BD96" s="9">
        <v>11.5942028985507</v>
      </c>
      <c r="BE96" s="9">
        <v>9.67741935483871</v>
      </c>
      <c r="BF96" s="9">
        <v>28.979591836734699</v>
      </c>
      <c r="BG96" s="9">
        <v>43.992606284658002</v>
      </c>
      <c r="BH96" s="9">
        <v>53.465346534653499</v>
      </c>
      <c r="BI96" s="9">
        <v>30.496453900709199</v>
      </c>
      <c r="BJ96" s="9">
        <v>40.532544378698198</v>
      </c>
      <c r="BK96" s="9">
        <v>80.082987551867205</v>
      </c>
      <c r="BL96" s="9">
        <v>37.714285714285701</v>
      </c>
      <c r="BM96" s="9">
        <v>46.363636363636402</v>
      </c>
      <c r="BN96" s="9">
        <v>37.270341207349098</v>
      </c>
      <c r="BO96" s="9">
        <v>52.290076335877899</v>
      </c>
      <c r="BP96" s="9">
        <v>51.741293532338297</v>
      </c>
      <c r="BQ96" s="9">
        <v>44.571428571428598</v>
      </c>
      <c r="BR96" s="9">
        <v>41.6666666666667</v>
      </c>
      <c r="BS96" s="9">
        <v>49.549549549549504</v>
      </c>
      <c r="BT96" s="9">
        <v>74.750830564784096</v>
      </c>
      <c r="BU96" s="9">
        <v>38.0208333333333</v>
      </c>
      <c r="BV96" s="9">
        <v>42.439024390243901</v>
      </c>
      <c r="BW96" s="9">
        <v>89.0322580645161</v>
      </c>
      <c r="BX96" s="9">
        <v>40.845070422535201</v>
      </c>
      <c r="BY96" s="9">
        <v>99.159663865546193</v>
      </c>
      <c r="BZ96" s="9">
        <v>50.8333333333333</v>
      </c>
      <c r="CA96" s="9">
        <v>76.811594202898505</v>
      </c>
      <c r="CB96" s="9">
        <v>54.4554455445545</v>
      </c>
      <c r="CC96" s="9">
        <v>77.464788732394396</v>
      </c>
      <c r="CD96" s="9">
        <v>51.552795031055901</v>
      </c>
      <c r="CE96" s="9">
        <v>61.650485436893199</v>
      </c>
      <c r="CF96" s="9">
        <v>66.857142857142904</v>
      </c>
      <c r="CG96" s="9">
        <v>95.473251028806601</v>
      </c>
      <c r="CH96" s="9">
        <v>96.306068601583107</v>
      </c>
      <c r="CI96" s="9">
        <v>75</v>
      </c>
      <c r="CJ96" s="9">
        <v>59.375</v>
      </c>
      <c r="CK96" s="9">
        <v>34.285714285714299</v>
      </c>
      <c r="CL96" s="9">
        <v>77.419354838709694</v>
      </c>
      <c r="CM96" s="9">
        <v>51.020408163265301</v>
      </c>
      <c r="CN96" s="9">
        <v>78.676470588235304</v>
      </c>
      <c r="CO96" s="9">
        <v>58.843537414966001</v>
      </c>
      <c r="CP96" s="9">
        <v>56.441717791411001</v>
      </c>
      <c r="CQ96" s="9">
        <v>54.380664652568001</v>
      </c>
      <c r="CR96" s="9">
        <v>30.275229357798199</v>
      </c>
      <c r="CS96" s="9">
        <v>78.640776699029104</v>
      </c>
      <c r="CT96" s="9">
        <v>38.5321100917431</v>
      </c>
      <c r="CU96" s="9">
        <v>36.879432624113498</v>
      </c>
      <c r="CV96" s="9">
        <v>98.095238095238102</v>
      </c>
      <c r="CW96" s="9">
        <v>81.176470588235304</v>
      </c>
      <c r="CX96" s="9">
        <v>54.838709677419402</v>
      </c>
      <c r="CY96" s="9">
        <v>32.885906040268502</v>
      </c>
      <c r="CZ96" s="9">
        <v>73.28125</v>
      </c>
      <c r="DA96" s="9">
        <v>64.210526315789494</v>
      </c>
      <c r="DB96" s="9">
        <v>42.700729927007302</v>
      </c>
      <c r="DC96" s="9">
        <v>26.247288503253799</v>
      </c>
      <c r="DD96" s="9">
        <v>26.063829787233999</v>
      </c>
      <c r="DE96" s="9">
        <v>41.089108910891099</v>
      </c>
      <c r="DF96" s="9">
        <v>77.631578947368396</v>
      </c>
      <c r="DG96" s="9">
        <v>22.413793103448299</v>
      </c>
      <c r="DH96" s="9">
        <v>22.336769759450199</v>
      </c>
      <c r="DI96" s="9">
        <v>25.531914893617</v>
      </c>
      <c r="DJ96" s="9">
        <v>30.446194225721801</v>
      </c>
      <c r="DK96" s="9">
        <v>29.1666666666667</v>
      </c>
      <c r="DL96" s="9">
        <v>76.770538243626106</v>
      </c>
      <c r="DM96" s="9">
        <v>46.3888888888889</v>
      </c>
      <c r="DN96" s="9">
        <v>55.494505494505503</v>
      </c>
      <c r="DO96" s="9">
        <v>25.852272727272702</v>
      </c>
      <c r="DP96" s="9">
        <v>17.672413793103399</v>
      </c>
      <c r="DQ96" s="9">
        <v>39.285714285714299</v>
      </c>
      <c r="DR96" s="9">
        <v>21.870701513067399</v>
      </c>
      <c r="DS96" s="9">
        <v>39.7222222222222</v>
      </c>
      <c r="DT96" s="9">
        <v>57.575757575757599</v>
      </c>
      <c r="DU96" s="9">
        <v>25.386313465783701</v>
      </c>
      <c r="DV96" s="9">
        <v>32.701421800947898</v>
      </c>
      <c r="DW96" s="9">
        <v>39.024390243902403</v>
      </c>
      <c r="DX96" s="9">
        <v>55.186721991701198</v>
      </c>
      <c r="DY96" s="9">
        <v>89.915966386554601</v>
      </c>
      <c r="DZ96" s="9">
        <v>25.686274509803901</v>
      </c>
      <c r="EA96" s="9">
        <v>30.088495575221199</v>
      </c>
      <c r="EB96" s="9">
        <v>95</v>
      </c>
      <c r="EC96" s="9">
        <v>69.934640522875796</v>
      </c>
      <c r="ED96" s="9">
        <v>37.225042301184402</v>
      </c>
    </row>
    <row r="97" spans="1:134" s="9" customFormat="1" ht="13.8" x14ac:dyDescent="0.25">
      <c r="A97" s="15"/>
      <c r="H97" s="10"/>
    </row>
    <row r="98" spans="1:134" s="9" customFormat="1" ht="13.8" x14ac:dyDescent="0.25">
      <c r="A98" s="15">
        <v>22</v>
      </c>
      <c r="B98" s="8" t="s">
        <v>136</v>
      </c>
      <c r="C98" s="14">
        <v>54021</v>
      </c>
      <c r="D98" s="14">
        <v>25721</v>
      </c>
      <c r="E98" s="14">
        <v>9793</v>
      </c>
      <c r="F98" s="14">
        <v>5517</v>
      </c>
      <c r="G98" s="14">
        <v>12990</v>
      </c>
      <c r="H98" s="10">
        <f>SUM(I98:L98)</f>
        <v>40219</v>
      </c>
      <c r="I98" s="14">
        <v>18478</v>
      </c>
      <c r="J98" s="14">
        <v>5613</v>
      </c>
      <c r="K98" s="14">
        <v>4598</v>
      </c>
      <c r="L98" s="14">
        <v>11530</v>
      </c>
      <c r="M98" s="14"/>
      <c r="N98" s="10">
        <v>366</v>
      </c>
      <c r="O98" s="10">
        <v>732</v>
      </c>
      <c r="P98" s="10">
        <v>1008</v>
      </c>
      <c r="Q98" s="10">
        <v>512</v>
      </c>
      <c r="R98" s="10">
        <v>321</v>
      </c>
      <c r="S98" s="10">
        <v>338</v>
      </c>
      <c r="T98" s="10">
        <v>690</v>
      </c>
      <c r="U98" s="10">
        <v>909</v>
      </c>
      <c r="V98" s="10">
        <v>526</v>
      </c>
      <c r="W98" s="10">
        <v>382</v>
      </c>
      <c r="X98" s="10">
        <v>274</v>
      </c>
      <c r="Y98" s="10">
        <v>212</v>
      </c>
      <c r="Z98" s="10">
        <v>307</v>
      </c>
      <c r="AA98" s="10">
        <v>628</v>
      </c>
      <c r="AB98" s="10">
        <v>628</v>
      </c>
      <c r="AC98" s="10">
        <v>628</v>
      </c>
      <c r="AD98" s="10">
        <v>291</v>
      </c>
      <c r="AE98" s="10">
        <v>217</v>
      </c>
      <c r="AF98" s="10">
        <v>296</v>
      </c>
      <c r="AG98" s="10">
        <v>264</v>
      </c>
      <c r="AH98" s="10">
        <v>391</v>
      </c>
      <c r="AI98" s="10">
        <v>660</v>
      </c>
      <c r="AJ98" s="10">
        <v>850</v>
      </c>
      <c r="AK98" s="10">
        <v>276</v>
      </c>
      <c r="AL98" s="10">
        <v>602</v>
      </c>
      <c r="AM98" s="10">
        <v>379</v>
      </c>
      <c r="AN98" s="10">
        <v>449</v>
      </c>
      <c r="AO98" s="10">
        <v>831</v>
      </c>
      <c r="AP98" s="10">
        <v>568</v>
      </c>
      <c r="AQ98" s="10">
        <v>601</v>
      </c>
      <c r="AR98" s="10">
        <v>533</v>
      </c>
      <c r="AS98" s="10">
        <v>707</v>
      </c>
      <c r="AT98" s="10">
        <v>589</v>
      </c>
      <c r="AU98" s="10">
        <v>564</v>
      </c>
      <c r="AV98" s="10">
        <v>452</v>
      </c>
      <c r="AW98" s="10">
        <v>497</v>
      </c>
      <c r="AX98" s="10">
        <v>289</v>
      </c>
      <c r="AY98" s="10">
        <v>170</v>
      </c>
      <c r="AZ98" s="10">
        <v>379</v>
      </c>
      <c r="BA98" s="10">
        <v>75</v>
      </c>
      <c r="BB98" s="10">
        <v>321</v>
      </c>
      <c r="BC98" s="10">
        <v>117</v>
      </c>
      <c r="BD98" s="10">
        <v>69</v>
      </c>
      <c r="BE98" s="10">
        <v>31</v>
      </c>
      <c r="BF98" s="10">
        <v>245</v>
      </c>
      <c r="BG98" s="10">
        <v>541</v>
      </c>
      <c r="BH98" s="10">
        <v>101</v>
      </c>
      <c r="BI98" s="10">
        <v>141</v>
      </c>
      <c r="BJ98" s="10">
        <v>338</v>
      </c>
      <c r="BK98" s="10">
        <v>241</v>
      </c>
      <c r="BL98" s="10">
        <v>350</v>
      </c>
      <c r="BM98" s="10">
        <v>110</v>
      </c>
      <c r="BN98" s="10">
        <v>381</v>
      </c>
      <c r="BO98" s="10">
        <v>262</v>
      </c>
      <c r="BP98" s="10">
        <v>201</v>
      </c>
      <c r="BQ98" s="10">
        <v>175</v>
      </c>
      <c r="BR98" s="10">
        <v>156</v>
      </c>
      <c r="BS98" s="10">
        <v>222</v>
      </c>
      <c r="BT98" s="10">
        <v>301</v>
      </c>
      <c r="BU98" s="10">
        <v>192</v>
      </c>
      <c r="BV98" s="10">
        <v>205</v>
      </c>
      <c r="BW98" s="10">
        <v>155</v>
      </c>
      <c r="BX98" s="10">
        <v>142</v>
      </c>
      <c r="BY98" s="10">
        <v>119</v>
      </c>
      <c r="BZ98" s="10">
        <v>120</v>
      </c>
      <c r="CA98" s="10">
        <v>69</v>
      </c>
      <c r="CB98" s="10">
        <v>101</v>
      </c>
      <c r="CC98" s="10">
        <v>213</v>
      </c>
      <c r="CD98" s="10">
        <v>161</v>
      </c>
      <c r="CE98" s="10">
        <v>206</v>
      </c>
      <c r="CF98" s="10">
        <v>175</v>
      </c>
      <c r="CG98" s="10">
        <v>243</v>
      </c>
      <c r="CH98" s="10">
        <v>379</v>
      </c>
      <c r="CI98" s="10">
        <v>16</v>
      </c>
      <c r="CJ98" s="10">
        <v>32</v>
      </c>
      <c r="CK98" s="10">
        <v>175</v>
      </c>
      <c r="CL98" s="10">
        <v>124</v>
      </c>
      <c r="CM98" s="10">
        <v>196</v>
      </c>
      <c r="CN98" s="10">
        <v>136</v>
      </c>
      <c r="CO98" s="10">
        <v>294</v>
      </c>
      <c r="CP98" s="10">
        <v>163</v>
      </c>
      <c r="CQ98" s="10">
        <v>331</v>
      </c>
      <c r="CR98" s="10">
        <v>327</v>
      </c>
      <c r="CS98" s="10">
        <v>103</v>
      </c>
      <c r="CT98" s="10">
        <v>109</v>
      </c>
      <c r="CU98" s="10">
        <v>141</v>
      </c>
      <c r="CV98" s="10">
        <v>105</v>
      </c>
      <c r="CW98" s="10">
        <v>170</v>
      </c>
      <c r="CX98" s="10">
        <v>93</v>
      </c>
      <c r="CY98" s="10">
        <v>298</v>
      </c>
      <c r="CZ98" s="10">
        <v>640</v>
      </c>
      <c r="DA98" s="10">
        <v>285</v>
      </c>
      <c r="DB98" s="10">
        <v>274</v>
      </c>
      <c r="DC98" s="10">
        <v>461</v>
      </c>
      <c r="DD98" s="10">
        <v>564</v>
      </c>
      <c r="DE98" s="10">
        <v>202</v>
      </c>
      <c r="DF98" s="10">
        <v>152</v>
      </c>
      <c r="DG98" s="10">
        <v>290</v>
      </c>
      <c r="DH98" s="10">
        <v>291</v>
      </c>
      <c r="DI98" s="10">
        <v>94</v>
      </c>
      <c r="DJ98" s="10">
        <v>381</v>
      </c>
      <c r="DK98" s="10">
        <v>192</v>
      </c>
      <c r="DL98" s="10">
        <v>706</v>
      </c>
      <c r="DM98" s="10">
        <v>360</v>
      </c>
      <c r="DN98" s="10">
        <v>182</v>
      </c>
      <c r="DO98" s="10">
        <v>704</v>
      </c>
      <c r="DP98" s="10">
        <v>232</v>
      </c>
      <c r="DQ98" s="10">
        <v>420</v>
      </c>
      <c r="DR98" s="10">
        <v>727</v>
      </c>
      <c r="DS98" s="10">
        <v>360</v>
      </c>
      <c r="DT98" s="10">
        <v>198</v>
      </c>
      <c r="DU98" s="10">
        <v>453</v>
      </c>
      <c r="DV98" s="10">
        <v>211</v>
      </c>
      <c r="DW98" s="10">
        <v>820</v>
      </c>
      <c r="DX98" s="10">
        <v>241</v>
      </c>
      <c r="DY98" s="10">
        <v>119</v>
      </c>
      <c r="DZ98" s="10">
        <v>510</v>
      </c>
      <c r="EA98" s="10">
        <v>339</v>
      </c>
      <c r="EB98" s="10">
        <v>80</v>
      </c>
      <c r="EC98" s="10">
        <v>153</v>
      </c>
      <c r="ED98" s="10">
        <v>591</v>
      </c>
    </row>
    <row r="99" spans="1:134" s="9" customFormat="1" ht="13.8" x14ac:dyDescent="0.25">
      <c r="A99" s="16"/>
      <c r="B99" s="9" t="s">
        <v>142</v>
      </c>
      <c r="C99" s="9">
        <v>36.49</v>
      </c>
      <c r="D99" s="9">
        <v>41.2</v>
      </c>
      <c r="E99" s="9">
        <v>38.9</v>
      </c>
      <c r="F99" s="9">
        <v>28.1</v>
      </c>
      <c r="G99" s="9">
        <v>28.9</v>
      </c>
      <c r="H99" s="10"/>
      <c r="I99" s="9">
        <v>38.4</v>
      </c>
      <c r="J99" s="9">
        <v>32.299999999999997</v>
      </c>
      <c r="K99" s="9">
        <v>26.1</v>
      </c>
      <c r="L99" s="9">
        <v>27.1</v>
      </c>
      <c r="N99" s="9">
        <v>49.180327868852501</v>
      </c>
      <c r="O99" s="9">
        <v>28.551912568306001</v>
      </c>
      <c r="P99" s="9">
        <v>26.884920634920601</v>
      </c>
      <c r="Q99" s="9">
        <v>25.9765625</v>
      </c>
      <c r="R99" s="9">
        <v>50.778816199376898</v>
      </c>
      <c r="S99" s="9">
        <v>32.544378698224897</v>
      </c>
      <c r="T99" s="9">
        <v>23.478260869565201</v>
      </c>
      <c r="U99" s="9">
        <v>38.833883388338798</v>
      </c>
      <c r="V99" s="9">
        <v>37.832699619771901</v>
      </c>
      <c r="W99" s="9">
        <v>43.193717277486897</v>
      </c>
      <c r="X99" s="9">
        <v>32.846715328467198</v>
      </c>
      <c r="Y99" s="9">
        <v>62.735849056603797</v>
      </c>
      <c r="Z99" s="9">
        <v>34.201954397394097</v>
      </c>
      <c r="AA99" s="9">
        <v>30.8917197452229</v>
      </c>
      <c r="AB99" s="9">
        <v>22.611464968152902</v>
      </c>
      <c r="AC99" s="9">
        <v>43.6305732484076</v>
      </c>
      <c r="AD99" s="9">
        <v>38.144329896907202</v>
      </c>
      <c r="AE99" s="9">
        <v>73.271889400921694</v>
      </c>
      <c r="AF99" s="9">
        <v>37.5</v>
      </c>
      <c r="AG99" s="9">
        <v>36.363636363636402</v>
      </c>
      <c r="AH99" s="9">
        <v>50.127877237851699</v>
      </c>
      <c r="AI99" s="9">
        <v>39.090909090909101</v>
      </c>
      <c r="AJ99" s="9">
        <v>50.941176470588204</v>
      </c>
      <c r="AK99" s="9">
        <v>30.797101449275399</v>
      </c>
      <c r="AL99" s="9">
        <v>24.584717607973399</v>
      </c>
      <c r="AM99" s="9">
        <v>43.535620052770398</v>
      </c>
      <c r="AN99" s="9">
        <v>48.552338530066798</v>
      </c>
      <c r="AO99" s="9">
        <v>46.570397111913401</v>
      </c>
      <c r="AP99" s="9">
        <v>32.5704225352113</v>
      </c>
      <c r="AQ99" s="9">
        <v>50.249584026622301</v>
      </c>
      <c r="AR99" s="9">
        <v>59.474671669793601</v>
      </c>
      <c r="AS99" s="9">
        <v>42.008486562941997</v>
      </c>
      <c r="AT99" s="9">
        <v>39.2190152801358</v>
      </c>
      <c r="AU99" s="9">
        <v>40.425531914893597</v>
      </c>
      <c r="AV99" s="9">
        <v>35.176991150442497</v>
      </c>
      <c r="AW99" s="9">
        <v>26.961770623742499</v>
      </c>
      <c r="AX99" s="9">
        <v>29.065743944636701</v>
      </c>
      <c r="AY99" s="9">
        <v>45.882352941176499</v>
      </c>
      <c r="AZ99" s="9">
        <v>34.8284960422164</v>
      </c>
      <c r="BA99" s="9">
        <v>18.6666666666667</v>
      </c>
      <c r="BB99" s="9">
        <v>19.6261682242991</v>
      </c>
      <c r="BC99" s="9">
        <v>57.264957264957303</v>
      </c>
      <c r="BD99" s="9">
        <v>55.072463768115902</v>
      </c>
      <c r="BE99" s="9">
        <v>61.290322580645203</v>
      </c>
      <c r="BF99" s="9">
        <v>24.081632653061199</v>
      </c>
      <c r="BG99" s="9">
        <v>43.438077634011101</v>
      </c>
      <c r="BH99" s="9">
        <v>79.207920792079193</v>
      </c>
      <c r="BI99" s="9">
        <v>59.574468085106403</v>
      </c>
      <c r="BJ99" s="9">
        <v>26.627218934911198</v>
      </c>
      <c r="BK99" s="9">
        <v>39.834024896265603</v>
      </c>
      <c r="BL99" s="9">
        <v>19.1428571428571</v>
      </c>
      <c r="BM99" s="9">
        <v>62.727272727272698</v>
      </c>
      <c r="BN99" s="9">
        <v>23.8845144356955</v>
      </c>
      <c r="BO99" s="9">
        <v>18.702290076335899</v>
      </c>
      <c r="BP99" s="9">
        <v>23.880597014925399</v>
      </c>
      <c r="BQ99" s="9">
        <v>19.428571428571399</v>
      </c>
      <c r="BR99" s="9">
        <v>35.256410256410298</v>
      </c>
      <c r="BS99" s="9">
        <v>43.243243243243199</v>
      </c>
      <c r="BT99" s="9">
        <v>16.2790697674419</v>
      </c>
      <c r="BU99" s="9">
        <v>23.4375</v>
      </c>
      <c r="BV99" s="9">
        <v>33.658536585365901</v>
      </c>
      <c r="BW99" s="9">
        <v>12.258064516129</v>
      </c>
      <c r="BX99" s="9">
        <v>29.577464788732399</v>
      </c>
      <c r="BY99" s="9">
        <v>27.731092436974802</v>
      </c>
      <c r="BZ99" s="9">
        <v>18.3333333333333</v>
      </c>
      <c r="CA99" s="9">
        <v>23.188405797101399</v>
      </c>
      <c r="CB99" s="9">
        <v>5.9405940594059397</v>
      </c>
      <c r="CC99" s="9">
        <v>36.619718309859202</v>
      </c>
      <c r="CD99" s="9">
        <v>37.888198757764002</v>
      </c>
      <c r="CE99" s="9">
        <v>26.699029126213599</v>
      </c>
      <c r="CF99" s="9">
        <v>18.8571428571429</v>
      </c>
      <c r="CG99" s="9">
        <v>48.559670781892997</v>
      </c>
      <c r="CH99" s="9">
        <v>2.9023746701847002</v>
      </c>
      <c r="CI99" s="9">
        <v>12.5</v>
      </c>
      <c r="CJ99" s="9">
        <v>3.125</v>
      </c>
      <c r="CK99" s="9">
        <v>26.285714285714299</v>
      </c>
      <c r="CL99" s="9">
        <v>24.193548387096801</v>
      </c>
      <c r="CM99" s="9">
        <v>35.2040816326531</v>
      </c>
      <c r="CN99" s="9">
        <v>66.911764705882305</v>
      </c>
      <c r="CO99" s="9">
        <v>18.0272108843537</v>
      </c>
      <c r="CP99" s="9">
        <v>31.2883435582822</v>
      </c>
      <c r="CQ99" s="9">
        <v>16.314199395770402</v>
      </c>
      <c r="CR99" s="9">
        <v>28.134556574923501</v>
      </c>
      <c r="CS99" s="9">
        <v>16.504854368932001</v>
      </c>
      <c r="CT99" s="9">
        <v>25.688073394495401</v>
      </c>
      <c r="CU99" s="9">
        <v>34.042553191489397</v>
      </c>
      <c r="CV99" s="9">
        <v>39.047619047619101</v>
      </c>
      <c r="CW99" s="9">
        <v>45.294117647058798</v>
      </c>
      <c r="CX99" s="9">
        <v>5.3763440860215104</v>
      </c>
      <c r="CY99" s="9">
        <v>40.939597315436203</v>
      </c>
      <c r="CZ99" s="9">
        <v>16.71875</v>
      </c>
      <c r="DA99" s="9">
        <v>14.0350877192982</v>
      </c>
      <c r="DB99" s="9">
        <v>27.007299270072998</v>
      </c>
      <c r="DC99" s="9">
        <v>18.655097613882901</v>
      </c>
      <c r="DD99" s="9">
        <v>33.865248226950399</v>
      </c>
      <c r="DE99" s="9">
        <v>18.316831683168299</v>
      </c>
      <c r="DF99" s="9">
        <v>38.157894736842103</v>
      </c>
      <c r="DG99" s="9">
        <v>19.6551724137931</v>
      </c>
      <c r="DH99" s="9">
        <v>31.271477663230201</v>
      </c>
      <c r="DI99" s="9">
        <v>23.404255319148898</v>
      </c>
      <c r="DJ99" s="9">
        <v>39.895013123359597</v>
      </c>
      <c r="DK99" s="9">
        <v>17.1875</v>
      </c>
      <c r="DL99" s="9">
        <v>10.6232294617564</v>
      </c>
      <c r="DM99" s="9">
        <v>23.3333333333333</v>
      </c>
      <c r="DN99" s="9">
        <v>11.538461538461499</v>
      </c>
      <c r="DO99" s="9">
        <v>38.920454545454497</v>
      </c>
      <c r="DP99" s="9">
        <v>26.724137931034502</v>
      </c>
      <c r="DQ99" s="9">
        <v>26.6666666666667</v>
      </c>
      <c r="DR99" s="9">
        <v>32.049518569463601</v>
      </c>
      <c r="DS99" s="9">
        <v>14.4444444444444</v>
      </c>
      <c r="DT99" s="9">
        <v>35.353535353535399</v>
      </c>
      <c r="DU99" s="9">
        <v>38.189845474613698</v>
      </c>
      <c r="DV99" s="9">
        <v>21.327014218009499</v>
      </c>
      <c r="DW99" s="9">
        <v>29.512195121951201</v>
      </c>
      <c r="DX99" s="9">
        <v>22.406639004149401</v>
      </c>
      <c r="DY99" s="9">
        <v>50.420168067226903</v>
      </c>
      <c r="DZ99" s="9">
        <v>26.078431372549002</v>
      </c>
      <c r="EA99" s="9">
        <v>24.483775811209401</v>
      </c>
      <c r="EB99" s="9">
        <v>51.25</v>
      </c>
      <c r="EC99" s="9">
        <v>7.18954248366013</v>
      </c>
      <c r="ED99" s="9">
        <v>38.409475465313001</v>
      </c>
    </row>
    <row r="100" spans="1:134" s="9" customFormat="1" ht="13.8" x14ac:dyDescent="0.25">
      <c r="A100" s="15"/>
      <c r="H100" s="10"/>
    </row>
    <row r="101" spans="1:134" s="9" customFormat="1" ht="13.8" x14ac:dyDescent="0.25">
      <c r="A101" s="15">
        <v>23</v>
      </c>
      <c r="B101" s="8" t="s">
        <v>137</v>
      </c>
      <c r="C101" s="14">
        <v>19713</v>
      </c>
      <c r="D101" s="14">
        <v>10599</v>
      </c>
      <c r="E101" s="14">
        <v>3813</v>
      </c>
      <c r="F101" s="14">
        <v>1548</v>
      </c>
      <c r="G101" s="14">
        <v>3753</v>
      </c>
      <c r="H101" s="10">
        <f>SUM(I101:L101)</f>
        <v>13235</v>
      </c>
      <c r="I101" s="14">
        <v>7103</v>
      </c>
      <c r="J101" s="14">
        <v>1811</v>
      </c>
      <c r="K101" s="14">
        <v>1199</v>
      </c>
      <c r="L101" s="14">
        <v>3122</v>
      </c>
      <c r="M101" s="14"/>
      <c r="N101" s="10">
        <v>180</v>
      </c>
      <c r="O101" s="10">
        <v>209</v>
      </c>
      <c r="P101" s="10">
        <v>271</v>
      </c>
      <c r="Q101" s="10">
        <v>133</v>
      </c>
      <c r="R101" s="10">
        <v>163</v>
      </c>
      <c r="S101" s="10">
        <v>110</v>
      </c>
      <c r="T101" s="10">
        <v>162</v>
      </c>
      <c r="U101" s="10">
        <v>353</v>
      </c>
      <c r="V101" s="10">
        <v>199</v>
      </c>
      <c r="W101" s="10">
        <v>165</v>
      </c>
      <c r="X101" s="10">
        <v>90</v>
      </c>
      <c r="Y101" s="10">
        <v>133</v>
      </c>
      <c r="Z101" s="10">
        <v>105</v>
      </c>
      <c r="AA101" s="10">
        <v>194</v>
      </c>
      <c r="AB101" s="10">
        <v>142</v>
      </c>
      <c r="AC101" s="10">
        <v>274</v>
      </c>
      <c r="AD101" s="10">
        <v>111</v>
      </c>
      <c r="AE101" s="10">
        <v>159</v>
      </c>
      <c r="AF101" s="10">
        <v>111</v>
      </c>
      <c r="AG101" s="10">
        <v>96</v>
      </c>
      <c r="AH101" s="10">
        <v>196</v>
      </c>
      <c r="AI101" s="10">
        <v>258</v>
      </c>
      <c r="AJ101" s="10">
        <v>433</v>
      </c>
      <c r="AK101" s="10">
        <v>85</v>
      </c>
      <c r="AL101" s="10">
        <v>148</v>
      </c>
      <c r="AM101" s="10">
        <v>165</v>
      </c>
      <c r="AN101" s="10">
        <v>218</v>
      </c>
      <c r="AO101" s="10">
        <v>387</v>
      </c>
      <c r="AP101" s="10">
        <v>185</v>
      </c>
      <c r="AQ101" s="10">
        <v>302</v>
      </c>
      <c r="AR101" s="10">
        <v>317</v>
      </c>
      <c r="AS101" s="10">
        <v>297</v>
      </c>
      <c r="AT101" s="10">
        <v>231</v>
      </c>
      <c r="AU101" s="10">
        <v>228</v>
      </c>
      <c r="AV101" s="10">
        <v>159</v>
      </c>
      <c r="AW101" s="10">
        <v>134</v>
      </c>
      <c r="AX101" s="10">
        <v>84</v>
      </c>
      <c r="AY101" s="10">
        <v>78</v>
      </c>
      <c r="AZ101" s="10">
        <v>132</v>
      </c>
      <c r="BA101" s="10">
        <v>14</v>
      </c>
      <c r="BB101" s="10">
        <v>63</v>
      </c>
      <c r="BC101" s="10">
        <v>67</v>
      </c>
      <c r="BD101" s="10">
        <v>38</v>
      </c>
      <c r="BE101" s="10">
        <v>19</v>
      </c>
      <c r="BF101" s="10">
        <v>59</v>
      </c>
      <c r="BG101" s="10">
        <v>235</v>
      </c>
      <c r="BH101" s="10">
        <v>80</v>
      </c>
      <c r="BI101" s="10">
        <v>84</v>
      </c>
      <c r="BJ101" s="10">
        <v>90</v>
      </c>
      <c r="BK101" s="10">
        <v>96</v>
      </c>
      <c r="BL101" s="10">
        <v>67</v>
      </c>
      <c r="BM101" s="10">
        <v>69</v>
      </c>
      <c r="BN101" s="10">
        <v>91</v>
      </c>
      <c r="BO101" s="10">
        <v>49</v>
      </c>
      <c r="BP101" s="10">
        <v>48</v>
      </c>
      <c r="BQ101" s="10">
        <v>34</v>
      </c>
      <c r="BR101" s="10">
        <v>55</v>
      </c>
      <c r="BS101" s="10">
        <v>96</v>
      </c>
      <c r="BT101" s="10">
        <v>49</v>
      </c>
      <c r="BU101" s="10">
        <v>45</v>
      </c>
      <c r="BV101" s="10">
        <v>69</v>
      </c>
      <c r="BW101" s="10">
        <v>19</v>
      </c>
      <c r="BX101" s="10">
        <v>42</v>
      </c>
      <c r="BY101" s="10">
        <v>33</v>
      </c>
      <c r="BZ101" s="10">
        <v>22</v>
      </c>
      <c r="CA101" s="10">
        <v>16</v>
      </c>
      <c r="CB101" s="10">
        <v>6</v>
      </c>
      <c r="CC101" s="10">
        <v>78</v>
      </c>
      <c r="CD101" s="10">
        <v>61</v>
      </c>
      <c r="CE101" s="10">
        <v>55</v>
      </c>
      <c r="CF101" s="10">
        <v>33</v>
      </c>
      <c r="CG101" s="10">
        <v>118</v>
      </c>
      <c r="CH101" s="10">
        <v>11</v>
      </c>
      <c r="CI101" s="10">
        <v>2</v>
      </c>
      <c r="CJ101" s="10">
        <v>1</v>
      </c>
      <c r="CK101" s="10">
        <v>46</v>
      </c>
      <c r="CL101" s="10">
        <v>30</v>
      </c>
      <c r="CM101" s="10">
        <v>69</v>
      </c>
      <c r="CN101" s="10">
        <v>91</v>
      </c>
      <c r="CO101" s="10">
        <v>53</v>
      </c>
      <c r="CP101" s="10">
        <v>51</v>
      </c>
      <c r="CQ101" s="10">
        <v>54</v>
      </c>
      <c r="CR101" s="10">
        <v>92</v>
      </c>
      <c r="CS101" s="10">
        <v>17</v>
      </c>
      <c r="CT101" s="10">
        <v>28</v>
      </c>
      <c r="CU101" s="10">
        <v>48</v>
      </c>
      <c r="CV101" s="10">
        <v>41</v>
      </c>
      <c r="CW101" s="10">
        <v>77</v>
      </c>
      <c r="CX101" s="10">
        <v>5</v>
      </c>
      <c r="CY101" s="10">
        <v>122</v>
      </c>
      <c r="CZ101" s="10">
        <v>107</v>
      </c>
      <c r="DA101" s="10">
        <v>40</v>
      </c>
      <c r="DB101" s="10">
        <v>74</v>
      </c>
      <c r="DC101" s="10">
        <v>86</v>
      </c>
      <c r="DD101" s="10">
        <v>191</v>
      </c>
      <c r="DE101" s="10">
        <v>37</v>
      </c>
      <c r="DF101" s="10">
        <v>58</v>
      </c>
      <c r="DG101" s="10">
        <v>57</v>
      </c>
      <c r="DH101" s="10">
        <v>91</v>
      </c>
      <c r="DI101" s="10">
        <v>22</v>
      </c>
      <c r="DJ101" s="10">
        <v>152</v>
      </c>
      <c r="DK101" s="10">
        <v>33</v>
      </c>
      <c r="DL101" s="10">
        <v>75</v>
      </c>
      <c r="DM101" s="10">
        <v>84</v>
      </c>
      <c r="DN101" s="10">
        <v>21</v>
      </c>
      <c r="DO101" s="10">
        <v>274</v>
      </c>
      <c r="DP101" s="10">
        <v>62</v>
      </c>
      <c r="DQ101" s="10">
        <v>112</v>
      </c>
      <c r="DR101" s="10">
        <v>233</v>
      </c>
      <c r="DS101" s="10">
        <v>52</v>
      </c>
      <c r="DT101" s="10">
        <v>70</v>
      </c>
      <c r="DU101" s="10">
        <v>173</v>
      </c>
      <c r="DV101" s="10">
        <v>45</v>
      </c>
      <c r="DW101" s="10">
        <v>242</v>
      </c>
      <c r="DX101" s="10">
        <v>54</v>
      </c>
      <c r="DY101" s="10">
        <v>60</v>
      </c>
      <c r="DZ101" s="10">
        <v>133</v>
      </c>
      <c r="EA101" s="10">
        <v>83</v>
      </c>
      <c r="EB101" s="10">
        <v>41</v>
      </c>
      <c r="EC101" s="10">
        <v>11</v>
      </c>
      <c r="ED101" s="10">
        <v>227</v>
      </c>
    </row>
    <row r="102" spans="1:134" s="9" customFormat="1" ht="13.8" x14ac:dyDescent="0.25">
      <c r="A102" s="15"/>
      <c r="B102" s="9" t="s">
        <v>129</v>
      </c>
      <c r="C102" s="9">
        <v>84.42</v>
      </c>
      <c r="D102" s="9">
        <v>82.5</v>
      </c>
      <c r="E102" s="9">
        <v>83.1</v>
      </c>
      <c r="F102" s="9">
        <v>90.5</v>
      </c>
      <c r="G102" s="9">
        <v>88.6</v>
      </c>
      <c r="H102" s="10"/>
      <c r="I102" s="9">
        <v>83</v>
      </c>
      <c r="J102" s="9">
        <v>86.6</v>
      </c>
      <c r="K102" s="9">
        <v>91.2</v>
      </c>
      <c r="L102" s="9">
        <v>89.5</v>
      </c>
      <c r="N102" s="9">
        <v>96.6666666666667</v>
      </c>
      <c r="O102" s="9">
        <v>51.196172248803798</v>
      </c>
      <c r="P102" s="9">
        <v>92.619926199261997</v>
      </c>
      <c r="Q102" s="9">
        <v>87.218045112781994</v>
      </c>
      <c r="R102" s="9">
        <v>85.276073619631902</v>
      </c>
      <c r="S102" s="9">
        <v>94.545454545454504</v>
      </c>
      <c r="T102" s="9">
        <v>75.308641975308603</v>
      </c>
      <c r="U102" s="9">
        <v>73.654390934844201</v>
      </c>
      <c r="V102" s="9">
        <v>74.874371859296502</v>
      </c>
      <c r="W102" s="9">
        <v>84.848484848484802</v>
      </c>
      <c r="X102" s="9">
        <v>84.4444444444444</v>
      </c>
      <c r="Y102" s="9">
        <v>81.954887218045101</v>
      </c>
      <c r="Z102" s="9">
        <v>87.619047619047606</v>
      </c>
      <c r="AA102" s="9">
        <v>90.721649484536101</v>
      </c>
      <c r="AB102" s="9">
        <v>92.253521126760603</v>
      </c>
      <c r="AC102" s="9">
        <v>71.167883211678799</v>
      </c>
      <c r="AD102" s="9">
        <v>98.198198198198199</v>
      </c>
      <c r="AE102" s="9">
        <v>76.100628930817606</v>
      </c>
      <c r="AF102" s="9">
        <v>89.189189189189193</v>
      </c>
      <c r="AG102" s="9">
        <v>77.0833333333333</v>
      </c>
      <c r="AH102" s="9">
        <v>90.816326530612201</v>
      </c>
      <c r="AI102" s="9">
        <v>84.108527131782907</v>
      </c>
      <c r="AJ102" s="9">
        <v>89.607390300230904</v>
      </c>
      <c r="AK102" s="9">
        <v>92.941176470588204</v>
      </c>
      <c r="AL102" s="9">
        <v>49.324324324324301</v>
      </c>
      <c r="AM102" s="9">
        <v>95.151515151515198</v>
      </c>
      <c r="AN102" s="9">
        <v>93.119266055045898</v>
      </c>
      <c r="AO102" s="9">
        <v>90.956072351421199</v>
      </c>
      <c r="AP102" s="9">
        <v>43.243243243243199</v>
      </c>
      <c r="AQ102" s="9">
        <v>85.761589403973502</v>
      </c>
      <c r="AR102" s="9">
        <v>93.375394321766606</v>
      </c>
      <c r="AS102" s="9">
        <v>95.286195286195294</v>
      </c>
      <c r="AT102" s="9">
        <v>87.878787878787904</v>
      </c>
      <c r="AU102" s="9">
        <v>49.561403508771903</v>
      </c>
      <c r="AV102" s="9">
        <v>93.081761006289298</v>
      </c>
      <c r="AW102" s="9">
        <v>91.791044776119406</v>
      </c>
      <c r="AX102" s="9">
        <v>94.047619047619094</v>
      </c>
      <c r="AY102" s="9">
        <v>73.076923076923094</v>
      </c>
      <c r="AZ102" s="9">
        <v>100</v>
      </c>
      <c r="BA102" s="9">
        <v>92.857142857142904</v>
      </c>
      <c r="BB102" s="9">
        <v>68.253968253968296</v>
      </c>
      <c r="BC102" s="9">
        <v>67.164179104477597</v>
      </c>
      <c r="BD102" s="9">
        <v>23.684210526315798</v>
      </c>
      <c r="BE102" s="9">
        <v>100</v>
      </c>
      <c r="BF102" s="9">
        <v>55.932203389830498</v>
      </c>
      <c r="BG102" s="9">
        <v>95.744680851063805</v>
      </c>
      <c r="BH102" s="9">
        <v>86.25</v>
      </c>
      <c r="BI102" s="9">
        <v>94.047619047619094</v>
      </c>
      <c r="BJ102" s="9">
        <v>97.7777777777778</v>
      </c>
      <c r="BK102" s="9">
        <v>78.125</v>
      </c>
      <c r="BL102" s="9">
        <v>89.552238805970106</v>
      </c>
      <c r="BM102" s="9">
        <v>66.6666666666667</v>
      </c>
      <c r="BN102" s="9">
        <v>94.505494505494497</v>
      </c>
      <c r="BO102" s="9">
        <v>93.877551020408205</v>
      </c>
      <c r="BP102" s="9">
        <v>97.9166666666667</v>
      </c>
      <c r="BQ102" s="9">
        <v>97.058823529411796</v>
      </c>
      <c r="BR102" s="9">
        <v>96.363636363636402</v>
      </c>
      <c r="BS102" s="9">
        <v>83.3333333333333</v>
      </c>
      <c r="BT102" s="9">
        <v>100</v>
      </c>
      <c r="BU102" s="9">
        <v>75.5555555555556</v>
      </c>
      <c r="BV102" s="9">
        <v>100</v>
      </c>
      <c r="BW102" s="9">
        <v>100</v>
      </c>
      <c r="BX102" s="9">
        <v>100</v>
      </c>
      <c r="BY102" s="9">
        <v>96.969696969696997</v>
      </c>
      <c r="BZ102" s="9">
        <v>77.272727272727295</v>
      </c>
      <c r="CA102" s="9">
        <v>93.75</v>
      </c>
      <c r="CB102" s="9">
        <v>50</v>
      </c>
      <c r="CC102" s="9">
        <v>97.435897435897402</v>
      </c>
      <c r="CD102" s="9">
        <v>93.442622950819697</v>
      </c>
      <c r="CE102" s="9">
        <v>98.181818181818201</v>
      </c>
      <c r="CF102" s="9">
        <v>100</v>
      </c>
      <c r="CG102" s="9">
        <v>83.0508474576271</v>
      </c>
      <c r="CH102" s="9">
        <v>100</v>
      </c>
      <c r="CI102" s="9">
        <v>50</v>
      </c>
      <c r="CJ102" s="9">
        <v>100</v>
      </c>
      <c r="CK102" s="9">
        <v>89.130434782608702</v>
      </c>
      <c r="CL102" s="9">
        <v>96.6666666666667</v>
      </c>
      <c r="CM102" s="9">
        <v>94.202898550724598</v>
      </c>
      <c r="CN102" s="9">
        <v>86.813186813186803</v>
      </c>
      <c r="CO102" s="9">
        <v>96.2264150943396</v>
      </c>
      <c r="CP102" s="9">
        <v>98.039215686274503</v>
      </c>
      <c r="CQ102" s="9">
        <v>90.740740740740705</v>
      </c>
      <c r="CR102" s="9">
        <v>83.695652173913004</v>
      </c>
      <c r="CS102" s="9">
        <v>94.117647058823493</v>
      </c>
      <c r="CT102" s="9">
        <v>92.857142857142904</v>
      </c>
      <c r="CU102" s="9">
        <v>100</v>
      </c>
      <c r="CV102" s="9">
        <v>100</v>
      </c>
      <c r="CW102" s="9">
        <v>76.6233766233766</v>
      </c>
      <c r="CX102" s="9">
        <v>80</v>
      </c>
      <c r="CY102" s="9">
        <v>98.360655737704903</v>
      </c>
      <c r="CZ102" s="9">
        <v>97.196261682243005</v>
      </c>
      <c r="DA102" s="9">
        <v>90</v>
      </c>
      <c r="DB102" s="9">
        <v>93.243243243243199</v>
      </c>
      <c r="DC102" s="9">
        <v>97.674418604651194</v>
      </c>
      <c r="DD102" s="9">
        <v>90.575916230366502</v>
      </c>
      <c r="DE102" s="9">
        <v>78.3783783783784</v>
      </c>
      <c r="DF102" s="9">
        <v>96.551724137931004</v>
      </c>
      <c r="DG102" s="9">
        <v>73.684210526315795</v>
      </c>
      <c r="DH102" s="9">
        <v>96.703296703296701</v>
      </c>
      <c r="DI102" s="9">
        <v>90.909090909090907</v>
      </c>
      <c r="DJ102" s="9">
        <v>90.131578947368396</v>
      </c>
      <c r="DK102" s="9">
        <v>78.787878787878796</v>
      </c>
      <c r="DL102" s="9">
        <v>90.6666666666667</v>
      </c>
      <c r="DM102" s="9">
        <v>92.857142857142904</v>
      </c>
      <c r="DN102" s="9">
        <v>90.476190476190496</v>
      </c>
      <c r="DO102" s="9">
        <v>88.3211678832117</v>
      </c>
      <c r="DP102" s="9">
        <v>66.129032258064498</v>
      </c>
      <c r="DQ102" s="9">
        <v>92.857142857142904</v>
      </c>
      <c r="DR102" s="9">
        <v>86.266094420600893</v>
      </c>
      <c r="DS102" s="9">
        <v>96.153846153846203</v>
      </c>
      <c r="DT102" s="9">
        <v>92.857142857142904</v>
      </c>
      <c r="DU102" s="9">
        <v>64.739884393063605</v>
      </c>
      <c r="DV102" s="9">
        <v>82.2222222222222</v>
      </c>
      <c r="DW102" s="9">
        <v>89.669421487603302</v>
      </c>
      <c r="DX102" s="9">
        <v>100</v>
      </c>
      <c r="DY102" s="9">
        <v>100</v>
      </c>
      <c r="DZ102" s="9">
        <v>97.744360902255593</v>
      </c>
      <c r="EA102" s="9">
        <v>100</v>
      </c>
      <c r="EB102" s="9">
        <v>100</v>
      </c>
      <c r="EC102" s="9">
        <v>90.909090909090907</v>
      </c>
      <c r="ED102" s="9">
        <v>87.665198237885505</v>
      </c>
    </row>
    <row r="103" spans="1:134" s="9" customFormat="1" ht="13.8" x14ac:dyDescent="0.25">
      <c r="A103" s="15"/>
      <c r="B103" s="9" t="s">
        <v>130</v>
      </c>
      <c r="C103" s="9">
        <v>14.249999999999998</v>
      </c>
      <c r="D103" s="9">
        <v>15.7</v>
      </c>
      <c r="E103" s="9">
        <v>15.7</v>
      </c>
      <c r="F103" s="9">
        <v>9.0399999999999991</v>
      </c>
      <c r="G103" s="9">
        <v>10.8</v>
      </c>
      <c r="H103" s="10"/>
      <c r="I103" s="9">
        <v>15.1</v>
      </c>
      <c r="J103" s="9">
        <v>12.1</v>
      </c>
      <c r="K103" s="9">
        <v>8.34</v>
      </c>
      <c r="L103" s="9">
        <v>9.9600000000000009</v>
      </c>
      <c r="N103" s="9">
        <v>3.3333333333333299</v>
      </c>
      <c r="O103" s="9">
        <v>47.846889952153099</v>
      </c>
      <c r="P103" s="9">
        <v>7.0110701107011097</v>
      </c>
      <c r="Q103" s="9">
        <v>12.781954887217999</v>
      </c>
      <c r="R103" s="9">
        <v>14.7239263803681</v>
      </c>
      <c r="S103" s="9">
        <v>5.4545454545454497</v>
      </c>
      <c r="T103" s="9">
        <v>16.6666666666667</v>
      </c>
      <c r="U103" s="9">
        <v>23.512747875354101</v>
      </c>
      <c r="V103" s="9">
        <v>22.613065326633201</v>
      </c>
      <c r="W103" s="9">
        <v>15.1515151515152</v>
      </c>
      <c r="X103" s="9">
        <v>15.5555555555556</v>
      </c>
      <c r="Y103" s="9">
        <v>15.789473684210501</v>
      </c>
      <c r="Z103" s="9">
        <v>10.476190476190499</v>
      </c>
      <c r="AA103" s="9">
        <v>9.2783505154639201</v>
      </c>
      <c r="AB103" s="9">
        <v>7.7464788732394396</v>
      </c>
      <c r="AC103" s="9">
        <v>28.102189781021899</v>
      </c>
      <c r="AD103" s="9">
        <v>1.8018018018018001</v>
      </c>
      <c r="AE103" s="9">
        <v>22.012578616352201</v>
      </c>
      <c r="AF103" s="9">
        <v>10.8108108108108</v>
      </c>
      <c r="AG103" s="9">
        <v>22.9166666666667</v>
      </c>
      <c r="AH103" s="9">
        <v>9.1836734693877595</v>
      </c>
      <c r="AI103" s="9">
        <v>15.8914728682171</v>
      </c>
      <c r="AJ103" s="9">
        <v>10.161662817551999</v>
      </c>
      <c r="AK103" s="9">
        <v>7.0588235294117601</v>
      </c>
      <c r="AL103" s="9">
        <v>35.8108108108108</v>
      </c>
      <c r="AM103" s="9">
        <v>4.8484848484848504</v>
      </c>
      <c r="AN103" s="9">
        <v>6.8807339449541303</v>
      </c>
      <c r="AO103" s="9">
        <v>9.0439276485788103</v>
      </c>
      <c r="AP103" s="9">
        <v>40</v>
      </c>
      <c r="AQ103" s="9">
        <v>13.9072847682119</v>
      </c>
      <c r="AR103" s="9">
        <v>6.6246056782334399</v>
      </c>
      <c r="AS103" s="9">
        <v>4.3771043771043798</v>
      </c>
      <c r="AT103" s="9">
        <v>11.6883116883117</v>
      </c>
      <c r="AU103" s="9">
        <v>35.964912280701803</v>
      </c>
      <c r="AV103" s="9">
        <v>6.2893081761006302</v>
      </c>
      <c r="AW103" s="9">
        <v>8.2089552238806007</v>
      </c>
      <c r="AX103" s="9">
        <v>5.9523809523809499</v>
      </c>
      <c r="AY103" s="9">
        <v>26.923076923076898</v>
      </c>
      <c r="AZ103" s="9">
        <v>0</v>
      </c>
      <c r="BA103" s="9">
        <v>7.1428571428571397</v>
      </c>
      <c r="BB103" s="9">
        <v>30.158730158730201</v>
      </c>
      <c r="BC103" s="9">
        <v>32.835820895522403</v>
      </c>
      <c r="BD103" s="9">
        <v>60.526315789473699</v>
      </c>
      <c r="BE103" s="9">
        <v>0</v>
      </c>
      <c r="BF103" s="9">
        <v>44.067796610169502</v>
      </c>
      <c r="BG103" s="9">
        <v>4.2553191489361701</v>
      </c>
      <c r="BH103" s="9">
        <v>13.75</v>
      </c>
      <c r="BI103" s="9">
        <v>5.9523809523809499</v>
      </c>
      <c r="BJ103" s="9">
        <v>2.2222222222222201</v>
      </c>
      <c r="BK103" s="9">
        <v>14.5833333333333</v>
      </c>
      <c r="BL103" s="9">
        <v>10.4477611940298</v>
      </c>
      <c r="BM103" s="9">
        <v>33.3333333333333</v>
      </c>
      <c r="BN103" s="9">
        <v>5.4945054945054901</v>
      </c>
      <c r="BO103" s="9">
        <v>6.12244897959184</v>
      </c>
      <c r="BP103" s="9">
        <v>2.0833333333333299</v>
      </c>
      <c r="BQ103" s="9">
        <v>2.9411764705882399</v>
      </c>
      <c r="BR103" s="9">
        <v>3.6363636363636398</v>
      </c>
      <c r="BS103" s="9">
        <v>16.6666666666667</v>
      </c>
      <c r="BT103" s="9">
        <v>0</v>
      </c>
      <c r="BU103" s="9">
        <v>6.6666666666666696</v>
      </c>
      <c r="BV103" s="9">
        <v>0</v>
      </c>
      <c r="BW103" s="9">
        <v>0</v>
      </c>
      <c r="BX103" s="9">
        <v>0</v>
      </c>
      <c r="BY103" s="9">
        <v>3.0303030303030298</v>
      </c>
      <c r="BZ103" s="9">
        <v>22.727272727272702</v>
      </c>
      <c r="CA103" s="9">
        <v>0</v>
      </c>
      <c r="CB103" s="9">
        <v>33.3333333333333</v>
      </c>
      <c r="CC103" s="9">
        <v>2.5641025641025599</v>
      </c>
      <c r="CD103" s="9">
        <v>6.5573770491803298</v>
      </c>
      <c r="CE103" s="9">
        <v>1.8181818181818199</v>
      </c>
      <c r="CF103" s="9">
        <v>0</v>
      </c>
      <c r="CG103" s="9">
        <v>16.9491525423729</v>
      </c>
      <c r="CH103" s="9">
        <v>0</v>
      </c>
      <c r="CI103" s="9">
        <v>50</v>
      </c>
      <c r="CJ103" s="9">
        <v>0</v>
      </c>
      <c r="CK103" s="9">
        <v>10.869565217391299</v>
      </c>
      <c r="CL103" s="9">
        <v>3.3333333333333299</v>
      </c>
      <c r="CM103" s="9">
        <v>5.7971014492753596</v>
      </c>
      <c r="CN103" s="9">
        <v>12.0879120879121</v>
      </c>
      <c r="CO103" s="9">
        <v>3.7735849056603801</v>
      </c>
      <c r="CP103" s="9">
        <v>1.9607843137254899</v>
      </c>
      <c r="CQ103" s="9">
        <v>9.2592592592592595</v>
      </c>
      <c r="CR103" s="9">
        <v>16.304347826087</v>
      </c>
      <c r="CS103" s="9">
        <v>0</v>
      </c>
      <c r="CT103" s="9">
        <v>7.1428571428571397</v>
      </c>
      <c r="CU103" s="9">
        <v>0</v>
      </c>
      <c r="CV103" s="9">
        <v>0</v>
      </c>
      <c r="CW103" s="9">
        <v>22.0779220779221</v>
      </c>
      <c r="CX103" s="9">
        <v>20</v>
      </c>
      <c r="CY103" s="9">
        <v>1.63934426229508</v>
      </c>
      <c r="CZ103" s="9">
        <v>0</v>
      </c>
      <c r="DA103" s="9">
        <v>10</v>
      </c>
      <c r="DB103" s="9">
        <v>4.0540540540540499</v>
      </c>
      <c r="DC103" s="9">
        <v>2.32558139534884</v>
      </c>
      <c r="DD103" s="9">
        <v>9.4240837696335102</v>
      </c>
      <c r="DE103" s="9">
        <v>21.6216216216216</v>
      </c>
      <c r="DF103" s="9">
        <v>3.4482758620689702</v>
      </c>
      <c r="DG103" s="9">
        <v>26.315789473684202</v>
      </c>
      <c r="DH103" s="9">
        <v>3.2967032967033001</v>
      </c>
      <c r="DI103" s="9">
        <v>9.0909090909090899</v>
      </c>
      <c r="DJ103" s="9">
        <v>8.5526315789473699</v>
      </c>
      <c r="DK103" s="9">
        <v>21.2121212121212</v>
      </c>
      <c r="DL103" s="9">
        <v>9.3333333333333304</v>
      </c>
      <c r="DM103" s="9">
        <v>5.9523809523809499</v>
      </c>
      <c r="DN103" s="9">
        <v>9.5238095238095202</v>
      </c>
      <c r="DO103" s="9">
        <v>11.6788321167883</v>
      </c>
      <c r="DP103" s="9">
        <v>33.870967741935502</v>
      </c>
      <c r="DQ103" s="9">
        <v>7.1428571428571397</v>
      </c>
      <c r="DR103" s="9">
        <v>12.8755364806867</v>
      </c>
      <c r="DS103" s="9">
        <v>3.8461538461538498</v>
      </c>
      <c r="DT103" s="9">
        <v>7.1428571428571397</v>
      </c>
      <c r="DU103" s="9">
        <v>33.526011560693597</v>
      </c>
      <c r="DV103" s="9">
        <v>17.7777777777778</v>
      </c>
      <c r="DW103" s="9">
        <v>9.5041322314049594</v>
      </c>
      <c r="DX103" s="9">
        <v>0</v>
      </c>
      <c r="DY103" s="9">
        <v>0</v>
      </c>
      <c r="DZ103" s="9">
        <v>2.2556390977443601</v>
      </c>
      <c r="EA103" s="9">
        <v>0</v>
      </c>
      <c r="EB103" s="9">
        <v>0</v>
      </c>
      <c r="EC103" s="9">
        <v>0</v>
      </c>
      <c r="ED103" s="9">
        <v>12.3348017621145</v>
      </c>
    </row>
    <row r="104" spans="1:134" s="9" customFormat="1" ht="13.8" x14ac:dyDescent="0.25">
      <c r="A104" s="15"/>
      <c r="B104" s="9" t="s">
        <v>131</v>
      </c>
      <c r="C104" s="9">
        <v>1.33</v>
      </c>
      <c r="D104" s="9">
        <v>1.75</v>
      </c>
      <c r="E104" s="9">
        <v>1.26</v>
      </c>
      <c r="F104" s="9">
        <v>0.45200000000000001</v>
      </c>
      <c r="G104" s="9">
        <v>0.56000000000000005</v>
      </c>
      <c r="H104" s="10"/>
      <c r="I104" s="9">
        <v>1.86</v>
      </c>
      <c r="J104" s="9">
        <v>1.21</v>
      </c>
      <c r="K104" s="9">
        <v>0.41699999999999998</v>
      </c>
      <c r="L104" s="9">
        <v>0.51200000000000001</v>
      </c>
      <c r="N104" s="9">
        <v>0</v>
      </c>
      <c r="O104" s="9">
        <v>0.95693779904306198</v>
      </c>
      <c r="P104" s="9">
        <v>0.36900369003689998</v>
      </c>
      <c r="Q104" s="9">
        <v>0</v>
      </c>
      <c r="R104" s="9">
        <v>0</v>
      </c>
      <c r="S104" s="9">
        <v>0</v>
      </c>
      <c r="T104" s="9">
        <v>8.0246913580246897</v>
      </c>
      <c r="U104" s="9">
        <v>2.8328611898017</v>
      </c>
      <c r="V104" s="9">
        <v>2.5125628140703502</v>
      </c>
      <c r="W104" s="9">
        <v>0</v>
      </c>
      <c r="X104" s="9">
        <v>0</v>
      </c>
      <c r="Y104" s="9">
        <v>2.2556390977443601</v>
      </c>
      <c r="Z104" s="9">
        <v>1.9047619047619</v>
      </c>
      <c r="AA104" s="9">
        <v>0</v>
      </c>
      <c r="AB104" s="9">
        <v>0</v>
      </c>
      <c r="AC104" s="9">
        <v>0.72992700729926996</v>
      </c>
      <c r="AD104" s="9">
        <v>0</v>
      </c>
      <c r="AE104" s="9">
        <v>1.88679245283019</v>
      </c>
      <c r="AF104" s="9">
        <v>0</v>
      </c>
      <c r="AG104" s="9">
        <v>0</v>
      </c>
      <c r="AH104" s="9">
        <v>0</v>
      </c>
      <c r="AI104" s="9">
        <v>0</v>
      </c>
      <c r="AJ104" s="9">
        <v>0.23094688221709</v>
      </c>
      <c r="AK104" s="9">
        <v>0</v>
      </c>
      <c r="AL104" s="9">
        <v>14.8648648648649</v>
      </c>
      <c r="AM104" s="9">
        <v>0</v>
      </c>
      <c r="AN104" s="9">
        <v>0</v>
      </c>
      <c r="AO104" s="9">
        <v>0</v>
      </c>
      <c r="AP104" s="9">
        <v>16.756756756756801</v>
      </c>
      <c r="AQ104" s="9">
        <v>0.33112582781457001</v>
      </c>
      <c r="AR104" s="9">
        <v>0</v>
      </c>
      <c r="AS104" s="9">
        <v>0.336700336700337</v>
      </c>
      <c r="AT104" s="9">
        <v>0.43290043290043301</v>
      </c>
      <c r="AU104" s="9">
        <v>14.473684210526301</v>
      </c>
      <c r="AV104" s="9">
        <v>0.62893081761006298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1.5873015873015901</v>
      </c>
      <c r="BC104" s="9">
        <v>0</v>
      </c>
      <c r="BD104" s="9">
        <v>15.789473684210501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7.2916666666666696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17.7777777777778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6.25</v>
      </c>
      <c r="CB104" s="9">
        <v>16.6666666666667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0</v>
      </c>
      <c r="CK104" s="9">
        <v>0</v>
      </c>
      <c r="CL104" s="9">
        <v>0</v>
      </c>
      <c r="CM104" s="9">
        <v>0</v>
      </c>
      <c r="CN104" s="9">
        <v>1.0989010989011001</v>
      </c>
      <c r="CO104" s="9">
        <v>0</v>
      </c>
      <c r="CP104" s="9">
        <v>0</v>
      </c>
      <c r="CQ104" s="9">
        <v>0</v>
      </c>
      <c r="CR104" s="9">
        <v>0</v>
      </c>
      <c r="CS104" s="9">
        <v>5.8823529411764701</v>
      </c>
      <c r="CT104" s="9">
        <v>0</v>
      </c>
      <c r="CU104" s="9">
        <v>0</v>
      </c>
      <c r="CV104" s="9">
        <v>0</v>
      </c>
      <c r="CW104" s="9">
        <v>1.2987012987013</v>
      </c>
      <c r="CX104" s="9">
        <v>0</v>
      </c>
      <c r="CY104" s="9">
        <v>0</v>
      </c>
      <c r="CZ104" s="9">
        <v>2.8037383177570101</v>
      </c>
      <c r="DA104" s="9">
        <v>0</v>
      </c>
      <c r="DB104" s="9">
        <v>2.7027027027027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1.31578947368421</v>
      </c>
      <c r="DK104" s="9">
        <v>0</v>
      </c>
      <c r="DL104" s="9">
        <v>0</v>
      </c>
      <c r="DM104" s="9">
        <v>1.19047619047619</v>
      </c>
      <c r="DN104" s="9">
        <v>0</v>
      </c>
      <c r="DO104" s="9">
        <v>0</v>
      </c>
      <c r="DP104" s="9">
        <v>0</v>
      </c>
      <c r="DQ104" s="9">
        <v>0</v>
      </c>
      <c r="DR104" s="9">
        <v>0.85836909871244604</v>
      </c>
      <c r="DS104" s="9">
        <v>0</v>
      </c>
      <c r="DT104" s="9">
        <v>0</v>
      </c>
      <c r="DU104" s="9">
        <v>1.7341040462427699</v>
      </c>
      <c r="DV104" s="9">
        <v>0</v>
      </c>
      <c r="DW104" s="9">
        <v>0.826446280991736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9.0909090909090899</v>
      </c>
      <c r="ED104" s="9">
        <v>0</v>
      </c>
    </row>
    <row r="105" spans="1:134" s="9" customFormat="1" ht="13.8" x14ac:dyDescent="0.25">
      <c r="A105" s="15"/>
      <c r="H105" s="10"/>
    </row>
    <row r="106" spans="1:134" s="9" customFormat="1" ht="13.8" x14ac:dyDescent="0.25">
      <c r="A106" s="15">
        <v>24</v>
      </c>
      <c r="B106" s="8" t="s">
        <v>138</v>
      </c>
      <c r="C106" s="14">
        <v>19559</v>
      </c>
      <c r="D106" s="14">
        <v>10562</v>
      </c>
      <c r="E106" s="14">
        <v>3795</v>
      </c>
      <c r="F106" s="14">
        <v>1461</v>
      </c>
      <c r="G106" s="14">
        <v>3741</v>
      </c>
      <c r="H106" s="10">
        <f>SUM(I106:L106)</f>
        <v>13114</v>
      </c>
      <c r="I106" s="14">
        <v>7081</v>
      </c>
      <c r="J106" s="14">
        <v>1799</v>
      </c>
      <c r="K106" s="14">
        <v>1122</v>
      </c>
      <c r="L106" s="14">
        <v>3112</v>
      </c>
      <c r="M106" s="14"/>
      <c r="N106" s="10">
        <v>180</v>
      </c>
      <c r="O106" s="10">
        <v>204</v>
      </c>
      <c r="P106" s="10">
        <v>271</v>
      </c>
      <c r="Q106" s="10">
        <v>133</v>
      </c>
      <c r="R106" s="10">
        <v>163</v>
      </c>
      <c r="S106" s="10">
        <v>110</v>
      </c>
      <c r="T106" s="10">
        <v>160</v>
      </c>
      <c r="U106" s="10">
        <v>351</v>
      </c>
      <c r="V106" s="10">
        <v>199</v>
      </c>
      <c r="W106" s="10">
        <v>165</v>
      </c>
      <c r="X106" s="10">
        <v>90</v>
      </c>
      <c r="Y106" s="10">
        <v>133</v>
      </c>
      <c r="Z106" s="10">
        <v>105</v>
      </c>
      <c r="AA106" s="10">
        <v>192</v>
      </c>
      <c r="AB106" s="10">
        <v>140</v>
      </c>
      <c r="AC106" s="10">
        <v>273</v>
      </c>
      <c r="AD106" s="10">
        <v>111</v>
      </c>
      <c r="AE106" s="10">
        <v>159</v>
      </c>
      <c r="AF106" s="10">
        <v>111</v>
      </c>
      <c r="AG106" s="10">
        <v>96</v>
      </c>
      <c r="AH106" s="10">
        <v>196</v>
      </c>
      <c r="AI106" s="10">
        <v>258</v>
      </c>
      <c r="AJ106" s="10">
        <v>432</v>
      </c>
      <c r="AK106" s="10">
        <v>85</v>
      </c>
      <c r="AL106" s="10">
        <v>148</v>
      </c>
      <c r="AM106" s="10">
        <v>164</v>
      </c>
      <c r="AN106" s="10">
        <v>218</v>
      </c>
      <c r="AO106" s="10">
        <v>387</v>
      </c>
      <c r="AP106" s="10">
        <v>184</v>
      </c>
      <c r="AQ106" s="10">
        <v>300</v>
      </c>
      <c r="AR106" s="10">
        <v>317</v>
      </c>
      <c r="AS106" s="10">
        <v>297</v>
      </c>
      <c r="AT106" s="10">
        <v>229</v>
      </c>
      <c r="AU106" s="10">
        <v>227</v>
      </c>
      <c r="AV106" s="10">
        <v>159</v>
      </c>
      <c r="AW106" s="10">
        <v>134</v>
      </c>
      <c r="AX106" s="10">
        <v>79</v>
      </c>
      <c r="AY106" s="10">
        <v>78</v>
      </c>
      <c r="AZ106" s="10">
        <v>130</v>
      </c>
      <c r="BA106" s="10">
        <v>14</v>
      </c>
      <c r="BB106" s="10">
        <v>62</v>
      </c>
      <c r="BC106" s="10">
        <v>66</v>
      </c>
      <c r="BD106" s="10">
        <v>38</v>
      </c>
      <c r="BE106" s="10">
        <v>19</v>
      </c>
      <c r="BF106" s="10">
        <v>59</v>
      </c>
      <c r="BG106" s="10">
        <v>235</v>
      </c>
      <c r="BH106" s="10">
        <v>79</v>
      </c>
      <c r="BI106" s="10">
        <v>84</v>
      </c>
      <c r="BJ106" s="10">
        <v>89</v>
      </c>
      <c r="BK106" s="10">
        <v>96</v>
      </c>
      <c r="BL106" s="10">
        <v>67</v>
      </c>
      <c r="BM106" s="10">
        <v>69</v>
      </c>
      <c r="BN106" s="10">
        <v>91</v>
      </c>
      <c r="BO106" s="10">
        <v>49</v>
      </c>
      <c r="BP106" s="10">
        <v>48</v>
      </c>
      <c r="BQ106" s="10">
        <v>34</v>
      </c>
      <c r="BR106" s="10">
        <v>55</v>
      </c>
      <c r="BS106" s="10">
        <v>95</v>
      </c>
      <c r="BT106" s="10">
        <v>49</v>
      </c>
      <c r="BU106" s="10">
        <v>45</v>
      </c>
      <c r="BV106" s="10">
        <v>69</v>
      </c>
      <c r="BW106" s="10">
        <v>19</v>
      </c>
      <c r="BX106" s="10">
        <v>42</v>
      </c>
      <c r="BY106" s="10">
        <v>33</v>
      </c>
      <c r="BZ106" s="10">
        <v>22</v>
      </c>
      <c r="CA106" s="10">
        <v>16</v>
      </c>
      <c r="CB106" s="10">
        <v>6</v>
      </c>
      <c r="CC106" s="10">
        <v>77</v>
      </c>
      <c r="CD106" s="10">
        <v>61</v>
      </c>
      <c r="CE106" s="10">
        <v>55</v>
      </c>
      <c r="CF106" s="10">
        <v>33</v>
      </c>
      <c r="CG106" s="10">
        <v>77</v>
      </c>
      <c r="CH106" s="10">
        <v>11</v>
      </c>
      <c r="CI106" s="10">
        <v>2</v>
      </c>
      <c r="CJ106" s="10">
        <v>1</v>
      </c>
      <c r="CK106" s="10">
        <v>46</v>
      </c>
      <c r="CL106" s="10">
        <v>30</v>
      </c>
      <c r="CM106" s="10">
        <v>69</v>
      </c>
      <c r="CN106" s="10">
        <v>58</v>
      </c>
      <c r="CO106" s="10">
        <v>53</v>
      </c>
      <c r="CP106" s="10">
        <v>51</v>
      </c>
      <c r="CQ106" s="10">
        <v>54</v>
      </c>
      <c r="CR106" s="10">
        <v>90</v>
      </c>
      <c r="CS106" s="10">
        <v>17</v>
      </c>
      <c r="CT106" s="10">
        <v>28</v>
      </c>
      <c r="CU106" s="10">
        <v>48</v>
      </c>
      <c r="CV106" s="10">
        <v>41</v>
      </c>
      <c r="CW106" s="10">
        <v>77</v>
      </c>
      <c r="CX106" s="10">
        <v>5</v>
      </c>
      <c r="CY106" s="10">
        <v>119</v>
      </c>
      <c r="CZ106" s="10">
        <v>107</v>
      </c>
      <c r="DA106" s="10">
        <v>39</v>
      </c>
      <c r="DB106" s="10">
        <v>74</v>
      </c>
      <c r="DC106" s="10">
        <v>86</v>
      </c>
      <c r="DD106" s="10">
        <v>191</v>
      </c>
      <c r="DE106" s="10">
        <v>35</v>
      </c>
      <c r="DF106" s="10">
        <v>58</v>
      </c>
      <c r="DG106" s="10">
        <v>57</v>
      </c>
      <c r="DH106" s="10">
        <v>91</v>
      </c>
      <c r="DI106" s="10">
        <v>22</v>
      </c>
      <c r="DJ106" s="10">
        <v>152</v>
      </c>
      <c r="DK106" s="10">
        <v>33</v>
      </c>
      <c r="DL106" s="10">
        <v>75</v>
      </c>
      <c r="DM106" s="10">
        <v>84</v>
      </c>
      <c r="DN106" s="10">
        <v>21</v>
      </c>
      <c r="DO106" s="10">
        <v>274</v>
      </c>
      <c r="DP106" s="10">
        <v>62</v>
      </c>
      <c r="DQ106" s="10">
        <v>111</v>
      </c>
      <c r="DR106" s="10">
        <v>233</v>
      </c>
      <c r="DS106" s="10">
        <v>52</v>
      </c>
      <c r="DT106" s="10">
        <v>70</v>
      </c>
      <c r="DU106" s="10">
        <v>171</v>
      </c>
      <c r="DV106" s="10">
        <v>45</v>
      </c>
      <c r="DW106" s="10">
        <v>242</v>
      </c>
      <c r="DX106" s="10">
        <v>54</v>
      </c>
      <c r="DY106" s="10">
        <v>60</v>
      </c>
      <c r="DZ106" s="10">
        <v>133</v>
      </c>
      <c r="EA106" s="10">
        <v>82</v>
      </c>
      <c r="EB106" s="10">
        <v>41</v>
      </c>
      <c r="EC106" s="10">
        <v>11</v>
      </c>
      <c r="ED106" s="10">
        <v>227</v>
      </c>
    </row>
    <row r="107" spans="1:134" s="9" customFormat="1" x14ac:dyDescent="0.3">
      <c r="A107" s="2"/>
      <c r="B107" s="9" t="s">
        <v>112</v>
      </c>
      <c r="C107" s="9">
        <v>48.86</v>
      </c>
      <c r="D107" s="9">
        <v>51.7</v>
      </c>
      <c r="E107" s="9">
        <v>55.1</v>
      </c>
      <c r="F107" s="9">
        <v>38.4</v>
      </c>
      <c r="G107" s="9">
        <v>40.6</v>
      </c>
      <c r="H107" s="10"/>
      <c r="I107" s="9">
        <v>49.7</v>
      </c>
      <c r="J107" s="9">
        <v>47.3</v>
      </c>
      <c r="K107" s="9">
        <v>39.799999999999997</v>
      </c>
      <c r="L107" s="9">
        <v>40.1</v>
      </c>
      <c r="N107" s="9">
        <v>56.6666666666667</v>
      </c>
      <c r="O107" s="9">
        <v>42.647058823529399</v>
      </c>
      <c r="P107" s="9">
        <v>66.420664206642101</v>
      </c>
      <c r="Q107" s="9">
        <v>57.894736842105303</v>
      </c>
      <c r="R107" s="9">
        <v>35.582822085889603</v>
      </c>
      <c r="S107" s="9">
        <v>73.636363636363598</v>
      </c>
      <c r="T107" s="9">
        <v>35.625</v>
      </c>
      <c r="U107" s="9">
        <v>67.521367521367495</v>
      </c>
      <c r="V107" s="9">
        <v>60.804020100502498</v>
      </c>
      <c r="W107" s="9">
        <v>73.939393939393895</v>
      </c>
      <c r="X107" s="9">
        <v>61.1111111111111</v>
      </c>
      <c r="Y107" s="9">
        <v>47.368421052631597</v>
      </c>
      <c r="Z107" s="9">
        <v>29.523809523809501</v>
      </c>
      <c r="AA107" s="9">
        <v>62.5</v>
      </c>
      <c r="AB107" s="9">
        <v>42.857142857142897</v>
      </c>
      <c r="AC107" s="9">
        <v>62.271062271062299</v>
      </c>
      <c r="AD107" s="9">
        <v>72.972972972972997</v>
      </c>
      <c r="AE107" s="9">
        <v>9.4339622641509404</v>
      </c>
      <c r="AF107" s="9">
        <v>31.531531531531499</v>
      </c>
      <c r="AG107" s="9">
        <v>60.4166666666667</v>
      </c>
      <c r="AH107" s="9">
        <v>61.224489795918402</v>
      </c>
      <c r="AI107" s="9">
        <v>31.782945736434101</v>
      </c>
      <c r="AJ107" s="9">
        <v>34.259259259259302</v>
      </c>
      <c r="AK107" s="9">
        <v>63.529411764705898</v>
      </c>
      <c r="AL107" s="9">
        <v>39.864864864864899</v>
      </c>
      <c r="AM107" s="9">
        <v>50</v>
      </c>
      <c r="AN107" s="9">
        <v>41.284403669724803</v>
      </c>
      <c r="AO107" s="9">
        <v>37.209302325581397</v>
      </c>
      <c r="AP107" s="9">
        <v>21.195652173913</v>
      </c>
      <c r="AQ107" s="9">
        <v>30.6666666666667</v>
      </c>
      <c r="AR107" s="9">
        <v>54.574132492113598</v>
      </c>
      <c r="AS107" s="9">
        <v>61.952861952862001</v>
      </c>
      <c r="AT107" s="9">
        <v>38.864628820960696</v>
      </c>
      <c r="AU107" s="9">
        <v>58.590308370044099</v>
      </c>
      <c r="AV107" s="9">
        <v>63.522012578616298</v>
      </c>
      <c r="AW107" s="9">
        <v>88.805970149253696</v>
      </c>
      <c r="AX107" s="9">
        <v>27.848101265822802</v>
      </c>
      <c r="AY107" s="9">
        <v>53.846153846153797</v>
      </c>
      <c r="AZ107" s="9">
        <v>59.230769230769198</v>
      </c>
      <c r="BA107" s="9">
        <v>50</v>
      </c>
      <c r="BB107" s="9">
        <v>54.838709677419402</v>
      </c>
      <c r="BC107" s="9">
        <v>19.696969696969699</v>
      </c>
      <c r="BD107" s="9">
        <v>28.947368421052602</v>
      </c>
      <c r="BE107" s="9">
        <v>36.842105263157897</v>
      </c>
      <c r="BF107" s="9">
        <v>28.8135593220339</v>
      </c>
      <c r="BG107" s="9">
        <v>49.361702127659598</v>
      </c>
      <c r="BH107" s="9">
        <v>27.848101265822802</v>
      </c>
      <c r="BI107" s="9">
        <v>61.904761904761898</v>
      </c>
      <c r="BJ107" s="9">
        <v>50.561797752808999</v>
      </c>
      <c r="BK107" s="9">
        <v>54.1666666666667</v>
      </c>
      <c r="BL107" s="9">
        <v>64.179104477611901</v>
      </c>
      <c r="BM107" s="9">
        <v>28.985507246376802</v>
      </c>
      <c r="BN107" s="9">
        <v>82.417582417582395</v>
      </c>
      <c r="BO107" s="9">
        <v>46.938775510204103</v>
      </c>
      <c r="BP107" s="9">
        <v>14.5833333333333</v>
      </c>
      <c r="BQ107" s="9">
        <v>55.882352941176499</v>
      </c>
      <c r="BR107" s="9">
        <v>43.636363636363598</v>
      </c>
      <c r="BS107" s="9">
        <v>37.894736842105303</v>
      </c>
      <c r="BT107" s="9">
        <v>65.306122448979593</v>
      </c>
      <c r="BU107" s="9">
        <v>26.6666666666667</v>
      </c>
      <c r="BV107" s="9">
        <v>62.318840579710098</v>
      </c>
      <c r="BW107" s="9">
        <v>21.052631578947398</v>
      </c>
      <c r="BX107" s="9">
        <v>23.8095238095238</v>
      </c>
      <c r="BY107" s="9">
        <v>3.0303030303030298</v>
      </c>
      <c r="BZ107" s="9">
        <v>40.909090909090899</v>
      </c>
      <c r="CA107" s="9">
        <v>31.25</v>
      </c>
      <c r="CB107" s="9">
        <v>0</v>
      </c>
      <c r="CC107" s="9">
        <v>66.233766233766204</v>
      </c>
      <c r="CD107" s="9">
        <v>32.786885245901601</v>
      </c>
      <c r="CE107" s="9">
        <v>70.909090909090907</v>
      </c>
      <c r="CF107" s="9">
        <v>51.515151515151501</v>
      </c>
      <c r="CG107" s="9">
        <v>0</v>
      </c>
      <c r="CH107" s="9">
        <v>0</v>
      </c>
      <c r="CI107" s="9">
        <v>100</v>
      </c>
      <c r="CJ107" s="9">
        <v>100</v>
      </c>
      <c r="CK107" s="9">
        <v>17.3913043478261</v>
      </c>
      <c r="CL107" s="9">
        <v>63.3333333333333</v>
      </c>
      <c r="CM107" s="9">
        <v>75.362318840579704</v>
      </c>
      <c r="CN107" s="9">
        <v>3.4482758620689702</v>
      </c>
      <c r="CO107" s="9">
        <v>47.169811320754697</v>
      </c>
      <c r="CP107" s="9">
        <v>52.941176470588204</v>
      </c>
      <c r="CQ107" s="9">
        <v>92.592592592592595</v>
      </c>
      <c r="CR107" s="9">
        <v>41.1111111111111</v>
      </c>
      <c r="CS107" s="9">
        <v>17.647058823529399</v>
      </c>
      <c r="CT107" s="9">
        <v>14.285714285714301</v>
      </c>
      <c r="CU107" s="9">
        <v>0</v>
      </c>
      <c r="CV107" s="9">
        <v>85.365853658536594</v>
      </c>
      <c r="CW107" s="9">
        <v>28.571428571428601</v>
      </c>
      <c r="CX107" s="9">
        <v>60</v>
      </c>
      <c r="CY107" s="9">
        <v>50.420168067226903</v>
      </c>
      <c r="CZ107" s="9">
        <v>30.841121495327101</v>
      </c>
      <c r="DA107" s="9">
        <v>30.769230769230798</v>
      </c>
      <c r="DB107" s="9">
        <v>33.783783783783797</v>
      </c>
      <c r="DC107" s="9">
        <v>52.325581395348799</v>
      </c>
      <c r="DD107" s="9">
        <v>52.356020942408399</v>
      </c>
      <c r="DE107" s="9">
        <v>94.285714285714306</v>
      </c>
      <c r="DF107" s="9">
        <v>34.482758620689701</v>
      </c>
      <c r="DG107" s="9">
        <v>59.649122807017498</v>
      </c>
      <c r="DH107" s="9">
        <v>43.956043956043999</v>
      </c>
      <c r="DI107" s="9">
        <v>59.090909090909101</v>
      </c>
      <c r="DJ107" s="9">
        <v>2.6315789473684199</v>
      </c>
      <c r="DK107" s="9">
        <v>51.515151515151501</v>
      </c>
      <c r="DL107" s="9">
        <v>49.3333333333333</v>
      </c>
      <c r="DM107" s="9">
        <v>8.3333333333333304</v>
      </c>
      <c r="DN107" s="9">
        <v>57.142857142857103</v>
      </c>
      <c r="DO107" s="9">
        <v>41.970802919707999</v>
      </c>
      <c r="DP107" s="9">
        <v>70.9677419354839</v>
      </c>
      <c r="DQ107" s="9">
        <v>50.450450450450397</v>
      </c>
      <c r="DR107" s="9">
        <v>36.051502145922697</v>
      </c>
      <c r="DS107" s="9">
        <v>59.615384615384599</v>
      </c>
      <c r="DT107" s="9">
        <v>75.714285714285694</v>
      </c>
      <c r="DU107" s="9">
        <v>31.578947368421101</v>
      </c>
      <c r="DV107" s="9">
        <v>66.6666666666667</v>
      </c>
      <c r="DW107" s="9">
        <v>40.495867768594998</v>
      </c>
      <c r="DX107" s="9">
        <v>50</v>
      </c>
      <c r="DY107" s="9">
        <v>33.3333333333333</v>
      </c>
      <c r="DZ107" s="9">
        <v>41.353383458646597</v>
      </c>
      <c r="EA107" s="9">
        <v>18.292682926829301</v>
      </c>
      <c r="EB107" s="9">
        <v>12.1951219512195</v>
      </c>
      <c r="EC107" s="9">
        <v>81.818181818181799</v>
      </c>
      <c r="ED107" s="9">
        <v>26.431718061674001</v>
      </c>
    </row>
    <row r="108" spans="1:134" s="9" customFormat="1" x14ac:dyDescent="0.3">
      <c r="A108" s="2"/>
      <c r="B108" s="9" t="s">
        <v>113</v>
      </c>
      <c r="C108" s="9">
        <v>37.130000000000003</v>
      </c>
      <c r="D108" s="9">
        <v>35.9</v>
      </c>
      <c r="E108" s="9">
        <v>32.700000000000003</v>
      </c>
      <c r="F108" s="9">
        <v>36.5</v>
      </c>
      <c r="G108" s="9">
        <v>46.8</v>
      </c>
      <c r="H108" s="10"/>
      <c r="I108" s="9">
        <v>35.200000000000003</v>
      </c>
      <c r="J108" s="9">
        <v>36.9</v>
      </c>
      <c r="K108" s="9">
        <v>34.4</v>
      </c>
      <c r="L108" s="9">
        <v>47.4</v>
      </c>
      <c r="N108" s="9">
        <v>41.6666666666667</v>
      </c>
      <c r="O108" s="9">
        <v>13.235294117647101</v>
      </c>
      <c r="P108" s="9">
        <v>33.210332103321001</v>
      </c>
      <c r="Q108" s="9">
        <v>39.097744360902297</v>
      </c>
      <c r="R108" s="9">
        <v>52.760736196319002</v>
      </c>
      <c r="S108" s="9">
        <v>23.636363636363601</v>
      </c>
      <c r="T108" s="9">
        <v>36.875</v>
      </c>
      <c r="U108" s="9">
        <v>19.658119658119698</v>
      </c>
      <c r="V108" s="9">
        <v>38.190954773869301</v>
      </c>
      <c r="W108" s="9">
        <v>25.454545454545499</v>
      </c>
      <c r="X108" s="9">
        <v>35.5555555555556</v>
      </c>
      <c r="Y108" s="9">
        <v>52.631578947368403</v>
      </c>
      <c r="Z108" s="9">
        <v>69.523809523809504</v>
      </c>
      <c r="AA108" s="9">
        <v>22.9166666666667</v>
      </c>
      <c r="AB108" s="9">
        <v>40</v>
      </c>
      <c r="AC108" s="9">
        <v>23.443223443223399</v>
      </c>
      <c r="AD108" s="9">
        <v>25.225225225225198</v>
      </c>
      <c r="AE108" s="9">
        <v>55.345911949685501</v>
      </c>
      <c r="AF108" s="9">
        <v>62.162162162162197</v>
      </c>
      <c r="AG108" s="9">
        <v>39.5833333333333</v>
      </c>
      <c r="AH108" s="9">
        <v>33.673469387755098</v>
      </c>
      <c r="AI108" s="9">
        <v>57.364341085271299</v>
      </c>
      <c r="AJ108" s="9">
        <v>46.064814814814802</v>
      </c>
      <c r="AK108" s="9">
        <v>18.823529411764699</v>
      </c>
      <c r="AL108" s="9">
        <v>34.459459459459502</v>
      </c>
      <c r="AM108" s="9">
        <v>34.756097560975597</v>
      </c>
      <c r="AN108" s="9">
        <v>46.330275229357802</v>
      </c>
      <c r="AO108" s="9">
        <v>15.762273901808801</v>
      </c>
      <c r="AP108" s="9">
        <v>23.369565217391301</v>
      </c>
      <c r="AQ108" s="9">
        <v>66.3333333333333</v>
      </c>
      <c r="AR108" s="9">
        <v>22.712933753943201</v>
      </c>
      <c r="AS108" s="9">
        <v>33.3333333333333</v>
      </c>
      <c r="AT108" s="9">
        <v>36.681222707423601</v>
      </c>
      <c r="AU108" s="9">
        <v>34.361233480176203</v>
      </c>
      <c r="AV108" s="9">
        <v>25.7861635220126</v>
      </c>
      <c r="AW108" s="9">
        <v>10.4477611940298</v>
      </c>
      <c r="AX108" s="9">
        <v>37.974683544303801</v>
      </c>
      <c r="AY108" s="9">
        <v>46.153846153846203</v>
      </c>
      <c r="AZ108" s="9">
        <v>39.230769230769198</v>
      </c>
      <c r="BA108" s="9">
        <v>50</v>
      </c>
      <c r="BB108" s="9">
        <v>27.419354838709701</v>
      </c>
      <c r="BC108" s="9">
        <v>72.727272727272705</v>
      </c>
      <c r="BD108" s="9">
        <v>36.842105263157897</v>
      </c>
      <c r="BE108" s="9">
        <v>63.157894736842103</v>
      </c>
      <c r="BF108" s="9">
        <v>13.559322033898299</v>
      </c>
      <c r="BG108" s="9">
        <v>39.574468085106403</v>
      </c>
      <c r="BH108" s="9">
        <v>45.569620253164601</v>
      </c>
      <c r="BI108" s="9">
        <v>28.571428571428601</v>
      </c>
      <c r="BJ108" s="9">
        <v>43.820224719101098</v>
      </c>
      <c r="BK108" s="9">
        <v>36.4583333333333</v>
      </c>
      <c r="BL108" s="9">
        <v>31.343283582089601</v>
      </c>
      <c r="BM108" s="9">
        <v>30.434782608695699</v>
      </c>
      <c r="BN108" s="9">
        <v>16.4835164835165</v>
      </c>
      <c r="BO108" s="9">
        <v>34.6938775510204</v>
      </c>
      <c r="BP108" s="9">
        <v>43.75</v>
      </c>
      <c r="BQ108" s="9">
        <v>44.117647058823501</v>
      </c>
      <c r="BR108" s="9">
        <v>43.636363636363598</v>
      </c>
      <c r="BS108" s="9">
        <v>34.7368421052632</v>
      </c>
      <c r="BT108" s="9">
        <v>10.2040816326531</v>
      </c>
      <c r="BU108" s="9">
        <v>33.3333333333333</v>
      </c>
      <c r="BV108" s="9">
        <v>37.681159420289902</v>
      </c>
      <c r="BW108" s="9">
        <v>31.578947368421101</v>
      </c>
      <c r="BX108" s="9">
        <v>28.571428571428601</v>
      </c>
      <c r="BY108" s="9">
        <v>42.424242424242401</v>
      </c>
      <c r="BZ108" s="9">
        <v>9.0909090909090899</v>
      </c>
      <c r="CA108" s="9">
        <v>31.25</v>
      </c>
      <c r="CB108" s="9">
        <v>33.3333333333333</v>
      </c>
      <c r="CC108" s="9">
        <v>33.766233766233803</v>
      </c>
      <c r="CD108" s="9">
        <v>67.213114754098399</v>
      </c>
      <c r="CE108" s="9">
        <v>16.363636363636399</v>
      </c>
      <c r="CF108" s="9">
        <v>45.454545454545503</v>
      </c>
      <c r="CG108" s="9">
        <v>7.7922077922077904</v>
      </c>
      <c r="CH108" s="9">
        <v>36.363636363636402</v>
      </c>
      <c r="CI108" s="9">
        <v>0</v>
      </c>
      <c r="CJ108" s="9">
        <v>0</v>
      </c>
      <c r="CK108" s="9">
        <v>63.043478260869598</v>
      </c>
      <c r="CL108" s="9">
        <v>30</v>
      </c>
      <c r="CM108" s="9">
        <v>24.6376811594203</v>
      </c>
      <c r="CN108" s="9">
        <v>3.4482758620689702</v>
      </c>
      <c r="CO108" s="9">
        <v>43.396226415094297</v>
      </c>
      <c r="CP108" s="9">
        <v>41.176470588235297</v>
      </c>
      <c r="CQ108" s="9">
        <v>5.5555555555555598</v>
      </c>
      <c r="CR108" s="9">
        <v>51.1111111111111</v>
      </c>
      <c r="CS108" s="9">
        <v>41.176470588235297</v>
      </c>
      <c r="CT108" s="9">
        <v>10.714285714285699</v>
      </c>
      <c r="CU108" s="9">
        <v>100</v>
      </c>
      <c r="CV108" s="9">
        <v>14.634146341463399</v>
      </c>
      <c r="CW108" s="9">
        <v>37.662337662337698</v>
      </c>
      <c r="CX108" s="9">
        <v>20</v>
      </c>
      <c r="CY108" s="9">
        <v>40.336134453781497</v>
      </c>
      <c r="CZ108" s="9">
        <v>42.056074766355103</v>
      </c>
      <c r="DA108" s="9">
        <v>41.025641025641001</v>
      </c>
      <c r="DB108" s="9">
        <v>20.270270270270299</v>
      </c>
      <c r="DC108" s="9">
        <v>38.3720930232558</v>
      </c>
      <c r="DD108" s="9">
        <v>34.554973821989499</v>
      </c>
      <c r="DE108" s="9">
        <v>5.71428571428571</v>
      </c>
      <c r="DF108" s="9">
        <v>51.724137931034498</v>
      </c>
      <c r="DG108" s="9">
        <v>40.350877192982502</v>
      </c>
      <c r="DH108" s="9">
        <v>51.648351648351699</v>
      </c>
      <c r="DI108" s="9">
        <v>13.636363636363599</v>
      </c>
      <c r="DJ108" s="9">
        <v>93.421052631578902</v>
      </c>
      <c r="DK108" s="9">
        <v>48.484848484848499</v>
      </c>
      <c r="DL108" s="9">
        <v>34.6666666666667</v>
      </c>
      <c r="DM108" s="9">
        <v>76.190476190476204</v>
      </c>
      <c r="DN108" s="9">
        <v>33.3333333333333</v>
      </c>
      <c r="DO108" s="9">
        <v>57.664233576642303</v>
      </c>
      <c r="DP108" s="9">
        <v>27.419354838709701</v>
      </c>
      <c r="DQ108" s="9">
        <v>36.936936936936902</v>
      </c>
      <c r="DR108" s="9">
        <v>43.776824034334801</v>
      </c>
      <c r="DS108" s="9">
        <v>38.461538461538503</v>
      </c>
      <c r="DT108" s="9">
        <v>15.714285714285699</v>
      </c>
      <c r="DU108" s="9">
        <v>50.2923976608187</v>
      </c>
      <c r="DV108" s="9">
        <v>31.1111111111111</v>
      </c>
      <c r="DW108" s="9">
        <v>36.363636363636402</v>
      </c>
      <c r="DX108" s="9">
        <v>50</v>
      </c>
      <c r="DY108" s="9">
        <v>13.3333333333333</v>
      </c>
      <c r="DZ108" s="9">
        <v>48.872180451127797</v>
      </c>
      <c r="EA108" s="9">
        <v>81.707317073170699</v>
      </c>
      <c r="EB108" s="9">
        <v>53.658536585365901</v>
      </c>
      <c r="EC108" s="9">
        <v>0</v>
      </c>
      <c r="ED108" s="9">
        <v>73.127753303964795</v>
      </c>
    </row>
    <row r="109" spans="1:134" s="9" customFormat="1" x14ac:dyDescent="0.3">
      <c r="A109" s="2"/>
      <c r="B109" s="9" t="s">
        <v>144</v>
      </c>
      <c r="C109" s="9">
        <v>13.23</v>
      </c>
      <c r="D109" s="9">
        <v>12.4</v>
      </c>
      <c r="E109" s="9">
        <v>12.2</v>
      </c>
      <c r="F109" s="9">
        <v>25.1</v>
      </c>
      <c r="G109" s="9">
        <v>12.6</v>
      </c>
      <c r="H109" s="10"/>
      <c r="I109" s="9">
        <v>15.1</v>
      </c>
      <c r="J109" s="9">
        <v>15.8</v>
      </c>
      <c r="K109" s="9">
        <v>25.8</v>
      </c>
      <c r="L109" s="9">
        <v>12.5</v>
      </c>
      <c r="N109" s="9">
        <v>1.6666666666666701</v>
      </c>
      <c r="O109" s="9">
        <v>44.117647058823501</v>
      </c>
      <c r="P109" s="9">
        <v>0.36900369003689998</v>
      </c>
      <c r="Q109" s="9">
        <v>3.0075187969924801</v>
      </c>
      <c r="R109" s="9">
        <v>11.656441717791401</v>
      </c>
      <c r="S109" s="9">
        <v>2.7272727272727302</v>
      </c>
      <c r="T109" s="9">
        <v>27.5</v>
      </c>
      <c r="U109" s="9">
        <v>12.8205128205128</v>
      </c>
      <c r="V109" s="9">
        <v>1.0050251256281399</v>
      </c>
      <c r="W109" s="9">
        <v>0.60606060606060597</v>
      </c>
      <c r="X109" s="9">
        <v>3.3333333333333299</v>
      </c>
      <c r="Y109" s="9">
        <v>0</v>
      </c>
      <c r="Z109" s="9">
        <v>0.952380952380952</v>
      </c>
      <c r="AA109" s="9">
        <v>14.5833333333333</v>
      </c>
      <c r="AB109" s="9">
        <v>17.1428571428571</v>
      </c>
      <c r="AC109" s="9">
        <v>14.285714285714301</v>
      </c>
      <c r="AD109" s="9">
        <v>1.8018018018018001</v>
      </c>
      <c r="AE109" s="9">
        <v>35.2201257861635</v>
      </c>
      <c r="AF109" s="9">
        <v>6.3063063063063103</v>
      </c>
      <c r="AG109" s="9">
        <v>0</v>
      </c>
      <c r="AH109" s="9">
        <v>5.1020408163265296</v>
      </c>
      <c r="AI109" s="9">
        <v>10.8527131782946</v>
      </c>
      <c r="AJ109" s="9">
        <v>19.675925925925899</v>
      </c>
      <c r="AK109" s="9">
        <v>17.647058823529399</v>
      </c>
      <c r="AL109" s="9">
        <v>25.675675675675699</v>
      </c>
      <c r="AM109" s="9">
        <v>15.243902439024399</v>
      </c>
      <c r="AN109" s="9">
        <v>12.3853211009174</v>
      </c>
      <c r="AO109" s="9">
        <v>47.028423772609798</v>
      </c>
      <c r="AP109" s="9">
        <v>55.434782608695699</v>
      </c>
      <c r="AQ109" s="9">
        <v>3</v>
      </c>
      <c r="AR109" s="9">
        <v>22.712933753943201</v>
      </c>
      <c r="AS109" s="9">
        <v>4.7138047138047101</v>
      </c>
      <c r="AT109" s="9">
        <v>24.454148471615699</v>
      </c>
      <c r="AU109" s="9">
        <v>7.0484581497797398</v>
      </c>
      <c r="AV109" s="9">
        <v>10.6918238993711</v>
      </c>
      <c r="AW109" s="9">
        <v>0.74626865671641796</v>
      </c>
      <c r="AX109" s="9">
        <v>34.177215189873401</v>
      </c>
      <c r="AY109" s="9">
        <v>0</v>
      </c>
      <c r="AZ109" s="9">
        <v>1.5384615384615401</v>
      </c>
      <c r="BA109" s="9">
        <v>0</v>
      </c>
      <c r="BB109" s="9">
        <v>17.741935483871</v>
      </c>
      <c r="BC109" s="9">
        <v>7.5757575757575797</v>
      </c>
      <c r="BD109" s="9">
        <v>34.210526315789501</v>
      </c>
      <c r="BE109" s="9">
        <v>0</v>
      </c>
      <c r="BF109" s="9">
        <v>57.627118644067799</v>
      </c>
      <c r="BG109" s="9">
        <v>11.063829787234001</v>
      </c>
      <c r="BH109" s="9">
        <v>26.5822784810127</v>
      </c>
      <c r="BI109" s="9">
        <v>9.5238095238095202</v>
      </c>
      <c r="BJ109" s="9">
        <v>5.6179775280898898</v>
      </c>
      <c r="BK109" s="9">
        <v>9.375</v>
      </c>
      <c r="BL109" s="9">
        <v>4.4776119402985097</v>
      </c>
      <c r="BM109" s="9">
        <v>40.579710144927503</v>
      </c>
      <c r="BN109" s="9">
        <v>1.0989010989011001</v>
      </c>
      <c r="BO109" s="9">
        <v>18.367346938775501</v>
      </c>
      <c r="BP109" s="9">
        <v>41.6666666666667</v>
      </c>
      <c r="BQ109" s="9">
        <v>0</v>
      </c>
      <c r="BR109" s="9">
        <v>12.7272727272727</v>
      </c>
      <c r="BS109" s="9">
        <v>27.3684210526316</v>
      </c>
      <c r="BT109" s="9">
        <v>24.4897959183673</v>
      </c>
      <c r="BU109" s="9">
        <v>40</v>
      </c>
      <c r="BV109" s="9">
        <v>0</v>
      </c>
      <c r="BW109" s="9">
        <v>47.368421052631597</v>
      </c>
      <c r="BX109" s="9">
        <v>47.619047619047599</v>
      </c>
      <c r="BY109" s="9">
        <v>54.545454545454497</v>
      </c>
      <c r="BZ109" s="9">
        <v>50</v>
      </c>
      <c r="CA109" s="9">
        <v>37.5</v>
      </c>
      <c r="CB109" s="9">
        <v>66.6666666666667</v>
      </c>
      <c r="CC109" s="9">
        <v>0</v>
      </c>
      <c r="CD109" s="9">
        <v>0</v>
      </c>
      <c r="CE109" s="9">
        <v>12.7272727272727</v>
      </c>
      <c r="CF109" s="9">
        <v>3.0303030303030298</v>
      </c>
      <c r="CG109" s="9">
        <v>92.207792207792195</v>
      </c>
      <c r="CH109" s="9">
        <v>63.636363636363598</v>
      </c>
      <c r="CI109" s="9">
        <v>0</v>
      </c>
      <c r="CJ109" s="9">
        <v>0</v>
      </c>
      <c r="CK109" s="9">
        <v>19.565217391304301</v>
      </c>
      <c r="CL109" s="9">
        <v>6.6666666666666696</v>
      </c>
      <c r="CM109" s="9">
        <v>0</v>
      </c>
      <c r="CN109" s="9">
        <v>93.103448275862107</v>
      </c>
      <c r="CO109" s="9">
        <v>9.4339622641509404</v>
      </c>
      <c r="CP109" s="9">
        <v>5.8823529411764701</v>
      </c>
      <c r="CQ109" s="9">
        <v>1.8518518518518501</v>
      </c>
      <c r="CR109" s="9">
        <v>7.7777777777777803</v>
      </c>
      <c r="CS109" s="9">
        <v>41.176470588235297</v>
      </c>
      <c r="CT109" s="9">
        <v>75</v>
      </c>
      <c r="CU109" s="9">
        <v>0</v>
      </c>
      <c r="CV109" s="9">
        <v>0</v>
      </c>
      <c r="CW109" s="9">
        <v>33.766233766233803</v>
      </c>
      <c r="CX109" s="9">
        <v>20</v>
      </c>
      <c r="CY109" s="9">
        <v>9.2436974789915993</v>
      </c>
      <c r="CZ109" s="9">
        <v>27.1028037383178</v>
      </c>
      <c r="DA109" s="9">
        <v>28.205128205128201</v>
      </c>
      <c r="DB109" s="9">
        <v>45.945945945946001</v>
      </c>
      <c r="DC109" s="9">
        <v>9.3023255813953494</v>
      </c>
      <c r="DD109" s="9">
        <v>13.0890052356021</v>
      </c>
      <c r="DE109" s="9">
        <v>0</v>
      </c>
      <c r="DF109" s="9">
        <v>13.7931034482759</v>
      </c>
      <c r="DG109" s="9">
        <v>0</v>
      </c>
      <c r="DH109" s="9">
        <v>4.3956043956044004</v>
      </c>
      <c r="DI109" s="9">
        <v>27.272727272727298</v>
      </c>
      <c r="DJ109" s="9">
        <v>3.9473684210526301</v>
      </c>
      <c r="DK109" s="9">
        <v>0</v>
      </c>
      <c r="DL109" s="9">
        <v>16</v>
      </c>
      <c r="DM109" s="9">
        <v>15.476190476190499</v>
      </c>
      <c r="DN109" s="9">
        <v>9.5238095238095202</v>
      </c>
      <c r="DO109" s="9">
        <v>0.36496350364963498</v>
      </c>
      <c r="DP109" s="9">
        <v>1.61290322580645</v>
      </c>
      <c r="DQ109" s="9">
        <v>12.612612612612599</v>
      </c>
      <c r="DR109" s="9">
        <v>20.171673819742502</v>
      </c>
      <c r="DS109" s="9">
        <v>1.92307692307692</v>
      </c>
      <c r="DT109" s="9">
        <v>8.5714285714285694</v>
      </c>
      <c r="DU109" s="9">
        <v>18.128654970760198</v>
      </c>
      <c r="DV109" s="9">
        <v>2.2222222222222201</v>
      </c>
      <c r="DW109" s="9">
        <v>23.1404958677686</v>
      </c>
      <c r="DX109" s="9">
        <v>0</v>
      </c>
      <c r="DY109" s="9">
        <v>53.3333333333333</v>
      </c>
      <c r="DZ109" s="9">
        <v>9.77443609022556</v>
      </c>
      <c r="EA109" s="9">
        <v>0</v>
      </c>
      <c r="EB109" s="9">
        <v>34.146341463414601</v>
      </c>
      <c r="EC109" s="9">
        <v>18.181818181818201</v>
      </c>
      <c r="ED109" s="9">
        <v>0.44052863436123402</v>
      </c>
    </row>
    <row r="110" spans="1:134" s="9" customFormat="1" x14ac:dyDescent="0.3">
      <c r="A110" s="2"/>
      <c r="B110" s="9" t="s">
        <v>114</v>
      </c>
      <c r="C110" s="9">
        <v>0.78</v>
      </c>
      <c r="D110" s="9">
        <v>0.35</v>
      </c>
      <c r="E110" s="9">
        <v>0.47399999999999998</v>
      </c>
      <c r="F110" s="9">
        <v>5.95</v>
      </c>
      <c r="G110" s="9">
        <v>0.32100000000000001</v>
      </c>
      <c r="H110" s="10"/>
      <c r="I110" s="9">
        <v>0.311</v>
      </c>
      <c r="J110" s="9">
        <v>0.66700000000000004</v>
      </c>
      <c r="K110" s="9">
        <v>6.86</v>
      </c>
      <c r="L110" s="9">
        <v>0.32100000000000001</v>
      </c>
      <c r="N110" s="9">
        <v>0</v>
      </c>
      <c r="O110" s="9">
        <v>2.4509803921568598</v>
      </c>
      <c r="P110" s="9">
        <v>0</v>
      </c>
      <c r="Q110" s="9">
        <v>0</v>
      </c>
      <c r="R110" s="9">
        <v>0</v>
      </c>
      <c r="S110" s="9">
        <v>0</v>
      </c>
      <c r="T110" s="9">
        <v>1.25</v>
      </c>
      <c r="U110" s="9">
        <v>0.56980056980057003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1.0416666666666701</v>
      </c>
      <c r="AB110" s="9">
        <v>1.4285714285714299</v>
      </c>
      <c r="AC110" s="9">
        <v>0.366300366300366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0.23148148148148101</v>
      </c>
      <c r="AK110" s="9">
        <v>0</v>
      </c>
      <c r="AL110" s="9">
        <v>0</v>
      </c>
      <c r="AM110" s="9">
        <v>0.60975609756097604</v>
      </c>
      <c r="AN110" s="9">
        <v>0</v>
      </c>
      <c r="AO110" s="9">
        <v>0</v>
      </c>
      <c r="AP110" s="9">
        <v>0.54347826086956497</v>
      </c>
      <c r="AQ110" s="9">
        <v>0.66666666666666696</v>
      </c>
      <c r="AR110" s="9">
        <v>0</v>
      </c>
      <c r="AS110" s="9">
        <v>0</v>
      </c>
      <c r="AT110" s="9">
        <v>0.87336244541484698</v>
      </c>
      <c r="AU110" s="9">
        <v>0.44052863436123402</v>
      </c>
      <c r="AV110" s="9">
        <v>0</v>
      </c>
      <c r="AW110" s="9">
        <v>0</v>
      </c>
      <c r="AX110" s="9">
        <v>6.3291139240506302</v>
      </c>
      <c r="AY110" s="9">
        <v>0</v>
      </c>
      <c r="AZ110" s="9">
        <v>1.5384615384615401</v>
      </c>
      <c r="BA110" s="9">
        <v>0</v>
      </c>
      <c r="BB110" s="9">
        <v>1.61290322580645</v>
      </c>
      <c r="BC110" s="9">
        <v>1.51515151515152</v>
      </c>
      <c r="BD110" s="9">
        <v>0</v>
      </c>
      <c r="BE110" s="9">
        <v>0</v>
      </c>
      <c r="BF110" s="9">
        <v>0</v>
      </c>
      <c r="BG110" s="9">
        <v>0</v>
      </c>
      <c r="BH110" s="9">
        <v>1.26582278481013</v>
      </c>
      <c r="BI110" s="9">
        <v>0</v>
      </c>
      <c r="BJ110" s="9">
        <v>1.1235955056179801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1.0526315789473699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1.2987012987013</v>
      </c>
      <c r="CD110" s="9">
        <v>0</v>
      </c>
      <c r="CE110" s="9">
        <v>0</v>
      </c>
      <c r="CF110" s="9">
        <v>0</v>
      </c>
      <c r="CG110" s="9">
        <v>53.246753246753201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56.8965517241379</v>
      </c>
      <c r="CO110" s="9">
        <v>0</v>
      </c>
      <c r="CP110" s="9">
        <v>0</v>
      </c>
      <c r="CQ110" s="9">
        <v>0</v>
      </c>
      <c r="CR110" s="9">
        <v>2.2222222222222201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2.52100840336134</v>
      </c>
      <c r="CZ110" s="9">
        <v>0</v>
      </c>
      <c r="DA110" s="9">
        <v>2.5641025641025599</v>
      </c>
      <c r="DB110" s="9">
        <v>0</v>
      </c>
      <c r="DC110" s="9">
        <v>0</v>
      </c>
      <c r="DD110" s="9">
        <v>0</v>
      </c>
      <c r="DE110" s="9">
        <v>5.71428571428571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0.90090090090090102</v>
      </c>
      <c r="DR110" s="9">
        <v>0</v>
      </c>
      <c r="DS110" s="9">
        <v>0</v>
      </c>
      <c r="DT110" s="9">
        <v>0</v>
      </c>
      <c r="DU110" s="9">
        <v>1.16959064327485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1.2195121951219501</v>
      </c>
      <c r="EB110" s="9">
        <v>0</v>
      </c>
      <c r="EC110" s="9">
        <v>0</v>
      </c>
      <c r="ED110" s="9">
        <v>0</v>
      </c>
    </row>
    <row r="111" spans="1:134" s="9" customFormat="1" x14ac:dyDescent="0.3">
      <c r="A111" s="2"/>
      <c r="H111" s="10"/>
    </row>
    <row r="112" spans="1:134" s="9" customFormat="1" ht="13.8" x14ac:dyDescent="0.25">
      <c r="A112" s="15">
        <v>25</v>
      </c>
      <c r="B112" s="8" t="s">
        <v>248</v>
      </c>
      <c r="C112" s="14"/>
      <c r="D112" s="14"/>
      <c r="E112" s="14"/>
      <c r="F112" s="14"/>
      <c r="G112" s="11"/>
      <c r="H112" s="10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</row>
    <row r="113" spans="1:134" s="9" customFormat="1" ht="13.8" x14ac:dyDescent="0.25">
      <c r="A113" s="15"/>
      <c r="B113" s="8" t="s">
        <v>661</v>
      </c>
      <c r="C113" s="14"/>
      <c r="D113" s="14"/>
      <c r="E113" s="14"/>
      <c r="F113" s="14"/>
      <c r="G113" s="11"/>
      <c r="H113" s="10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</row>
    <row r="114" spans="1:134" s="9" customFormat="1" ht="13.8" x14ac:dyDescent="0.25">
      <c r="A114" s="15"/>
      <c r="B114" s="9" t="s">
        <v>242</v>
      </c>
      <c r="C114" s="9">
        <f>(17674+6237+2426+7197)/(24774 + 9660 + 6670 + 11535)*100</f>
        <v>63.705617507931379</v>
      </c>
      <c r="D114" s="9">
        <v>71.34</v>
      </c>
      <c r="E114" s="9">
        <v>64.56</v>
      </c>
      <c r="F114" s="9">
        <v>36.369999999999997</v>
      </c>
      <c r="G114" s="9">
        <v>62.39</v>
      </c>
      <c r="H114" s="9">
        <f>(16064+4839+2151+6741)/(22642+7873+6025+10940)*100</f>
        <v>62.752737994945242</v>
      </c>
      <c r="I114" s="9">
        <v>70.95</v>
      </c>
      <c r="J114" s="9">
        <v>61.46</v>
      </c>
      <c r="K114" s="9">
        <v>35.700000000000003</v>
      </c>
      <c r="L114" s="9">
        <v>61.617919999999998</v>
      </c>
      <c r="N114" s="9">
        <v>90.537084398977001</v>
      </c>
      <c r="O114" s="9">
        <v>76.619099890230501</v>
      </c>
      <c r="P114" s="9">
        <v>56.7811934900542</v>
      </c>
      <c r="Q114" s="9">
        <v>44.259567387687198</v>
      </c>
      <c r="R114" s="9">
        <v>77.704194260485707</v>
      </c>
      <c r="S114" s="9">
        <v>84.890656063618295</v>
      </c>
      <c r="T114" s="9">
        <v>94.869215291750507</v>
      </c>
      <c r="U114" s="9">
        <v>73.935617860851494</v>
      </c>
      <c r="V114" s="9">
        <v>71.125265392781301</v>
      </c>
      <c r="W114" s="9">
        <v>55.035128805620602</v>
      </c>
      <c r="X114" s="9">
        <v>85.4368932038835</v>
      </c>
      <c r="Y114" s="9">
        <v>91.891891891891902</v>
      </c>
      <c r="Z114" s="9">
        <v>68.181818181818201</v>
      </c>
      <c r="AA114" s="9">
        <v>77.209302325581405</v>
      </c>
      <c r="AB114" s="9">
        <v>81.756756756756801</v>
      </c>
      <c r="AC114" s="9">
        <v>71.908396946564906</v>
      </c>
      <c r="AD114" s="9">
        <v>38.443396226415103</v>
      </c>
      <c r="AE114" s="9">
        <v>33.448275862069003</v>
      </c>
      <c r="AF114" s="9">
        <v>83.126110124333906</v>
      </c>
      <c r="AG114" s="9">
        <v>25.78125</v>
      </c>
      <c r="AH114" s="9">
        <v>57.205240174672497</v>
      </c>
      <c r="AI114" s="9">
        <v>75.771604938271594</v>
      </c>
      <c r="AJ114" s="9">
        <v>43.536280233527897</v>
      </c>
      <c r="AK114" s="9">
        <v>92.96875</v>
      </c>
      <c r="AL114" s="9">
        <v>85.361552028218696</v>
      </c>
      <c r="AM114" s="9">
        <v>96.176821983273598</v>
      </c>
      <c r="AN114" s="9">
        <v>86.776859504132204</v>
      </c>
      <c r="AO114" s="9">
        <v>64.913957934990407</v>
      </c>
      <c r="AP114" s="9">
        <v>48.620689655172399</v>
      </c>
      <c r="AQ114" s="9">
        <v>85.092127303182593</v>
      </c>
      <c r="AR114" s="9">
        <v>74.941451990632302</v>
      </c>
      <c r="AS114" s="9">
        <v>47.166186359269901</v>
      </c>
      <c r="AT114" s="9">
        <v>73.279352226720604</v>
      </c>
      <c r="AU114" s="9">
        <v>88.362068965517196</v>
      </c>
      <c r="AV114" s="9">
        <v>73.92</v>
      </c>
      <c r="AW114" s="9">
        <v>90</v>
      </c>
      <c r="AX114" s="9">
        <v>43.729903536977503</v>
      </c>
      <c r="AY114" s="9">
        <v>42.914979757085</v>
      </c>
      <c r="AZ114" s="9">
        <v>89.254385964912302</v>
      </c>
      <c r="BA114" s="9">
        <v>82.456140350877206</v>
      </c>
      <c r="BB114" s="9">
        <v>67.012987012986997</v>
      </c>
      <c r="BC114" s="9">
        <v>65.402843601895697</v>
      </c>
      <c r="BD114" s="9">
        <v>97.647058823529406</v>
      </c>
      <c r="BE114" s="9" t="s">
        <v>119</v>
      </c>
      <c r="BF114" s="9">
        <v>51.008645533141198</v>
      </c>
      <c r="BG114" s="9">
        <v>73.423423423423401</v>
      </c>
      <c r="BH114" s="9">
        <v>74.346405228758201</v>
      </c>
      <c r="BI114" s="9">
        <v>59.633027522935798</v>
      </c>
      <c r="BJ114" s="9">
        <v>35.471698113207502</v>
      </c>
      <c r="BK114" s="9">
        <v>45.7013574660633</v>
      </c>
      <c r="BL114" s="9">
        <v>58.909853249475901</v>
      </c>
      <c r="BM114" s="9">
        <v>50.175438596491198</v>
      </c>
      <c r="BN114" s="9">
        <v>39.591836734693899</v>
      </c>
      <c r="BO114" s="9">
        <v>69.767441860465098</v>
      </c>
      <c r="BP114" s="9">
        <v>47.619047619047599</v>
      </c>
      <c r="BQ114" s="9">
        <v>87.373737373737399</v>
      </c>
      <c r="BR114" s="9">
        <v>61.791044776119399</v>
      </c>
      <c r="BS114" s="9">
        <v>66.9546436285097</v>
      </c>
      <c r="BT114" s="9">
        <v>50</v>
      </c>
      <c r="BU114" s="9">
        <v>76.875</v>
      </c>
      <c r="BV114" s="9">
        <v>66.824644549762994</v>
      </c>
      <c r="BW114" s="9">
        <v>0</v>
      </c>
      <c r="BX114" s="9">
        <v>55.5555555555556</v>
      </c>
      <c r="BY114" s="9">
        <v>13.092550790067699</v>
      </c>
      <c r="BZ114" s="9">
        <v>0</v>
      </c>
      <c r="CA114" s="9">
        <v>92.592592592592595</v>
      </c>
      <c r="CB114" s="9">
        <v>91.935483870967701</v>
      </c>
      <c r="CC114" s="9">
        <v>43.693693693693703</v>
      </c>
      <c r="CD114" s="9">
        <v>73.790322580645196</v>
      </c>
      <c r="CE114" s="9">
        <v>71.186440677966104</v>
      </c>
      <c r="CF114" s="9">
        <v>87.426900584795305</v>
      </c>
      <c r="CG114" s="9">
        <v>4.1322314049586799</v>
      </c>
      <c r="CH114" s="9">
        <v>3.9113428943937398</v>
      </c>
      <c r="CI114" s="9">
        <v>66.6666666666667</v>
      </c>
      <c r="CJ114" s="9">
        <v>93.548387096774206</v>
      </c>
      <c r="CK114" s="9">
        <v>21.428571428571399</v>
      </c>
      <c r="CL114" s="9">
        <v>73.731343283582106</v>
      </c>
      <c r="CM114" s="9">
        <v>33.3333333333333</v>
      </c>
      <c r="CN114" s="9">
        <v>33.8192419825073</v>
      </c>
      <c r="CO114" s="9">
        <v>23.076923076923102</v>
      </c>
      <c r="CP114" s="9">
        <v>45.238095238095198</v>
      </c>
      <c r="CQ114" s="9">
        <v>28.113879003558701</v>
      </c>
      <c r="CR114" s="9">
        <v>52.631578947368403</v>
      </c>
      <c r="CS114" s="9">
        <v>70.430107526881699</v>
      </c>
      <c r="CT114" s="9">
        <v>0</v>
      </c>
      <c r="CU114" s="9">
        <v>52.040816326530603</v>
      </c>
      <c r="CV114" s="9">
        <v>33.3333333333333</v>
      </c>
      <c r="CW114" s="9">
        <v>43.013698630137</v>
      </c>
      <c r="CX114" s="9">
        <v>40.384615384615401</v>
      </c>
      <c r="CY114" s="9">
        <v>59.385665529010197</v>
      </c>
      <c r="CZ114" s="9">
        <v>64.071856287425106</v>
      </c>
      <c r="DA114" s="9">
        <v>73.039215686274503</v>
      </c>
      <c r="DB114" s="9">
        <v>43.3333333333333</v>
      </c>
      <c r="DC114" s="9">
        <v>79.403794037940401</v>
      </c>
      <c r="DD114" s="9">
        <v>70.134874759152197</v>
      </c>
      <c r="DE114" s="9">
        <v>45.957446808510603</v>
      </c>
      <c r="DF114" s="9">
        <v>70.447761194029894</v>
      </c>
      <c r="DG114" s="9">
        <v>68.556701030927798</v>
      </c>
      <c r="DH114" s="9">
        <v>62.626262626262601</v>
      </c>
      <c r="DI114" s="9">
        <v>84.090909090909093</v>
      </c>
      <c r="DJ114" s="9">
        <v>95.059288537549406</v>
      </c>
      <c r="DK114" s="9">
        <v>72</v>
      </c>
      <c r="DL114" s="9">
        <v>30.727272727272702</v>
      </c>
      <c r="DM114" s="9">
        <v>45.625</v>
      </c>
      <c r="DN114" s="9">
        <v>76.209677419354804</v>
      </c>
      <c r="DO114" s="9">
        <v>58.3333333333333</v>
      </c>
      <c r="DP114" s="9">
        <v>58.095238095238102</v>
      </c>
      <c r="DQ114" s="9">
        <v>63.516068052930102</v>
      </c>
      <c r="DR114" s="9">
        <v>79.491525423728802</v>
      </c>
      <c r="DS114" s="9">
        <v>50</v>
      </c>
      <c r="DT114" s="9">
        <v>14.285714285714301</v>
      </c>
      <c r="DU114" s="9">
        <v>48.979591836734699</v>
      </c>
      <c r="DV114" s="9">
        <v>36.057692307692299</v>
      </c>
      <c r="DW114" s="9">
        <v>75.135869565217405</v>
      </c>
      <c r="DX114" s="9">
        <v>64.545454545454504</v>
      </c>
      <c r="DY114" s="9">
        <v>21.518987341772199</v>
      </c>
      <c r="DZ114" s="9">
        <v>66.028708133971307</v>
      </c>
      <c r="EA114" s="9">
        <v>61.077844311377198</v>
      </c>
      <c r="EB114" s="9">
        <v>65.131578947368396</v>
      </c>
      <c r="EC114" s="9">
        <v>45.7943925233645</v>
      </c>
      <c r="ED114" s="9">
        <v>42.184154175588901</v>
      </c>
    </row>
    <row r="115" spans="1:134" s="9" customFormat="1" ht="13.8" x14ac:dyDescent="0.25">
      <c r="A115" s="15"/>
      <c r="B115" s="9" t="s">
        <v>661</v>
      </c>
    </row>
    <row r="116" spans="1:134" x14ac:dyDescent="0.3">
      <c r="A116" s="15"/>
      <c r="B116" s="9" t="s">
        <v>246</v>
      </c>
      <c r="C116" s="9">
        <f>(66390+27504+7929+22565)/(72257+31795+13464+26753)*100</f>
        <v>86.219492753120903</v>
      </c>
      <c r="D116" s="9">
        <v>91.88</v>
      </c>
      <c r="E116" s="9">
        <v>86.5</v>
      </c>
      <c r="F116" s="9">
        <v>58.89</v>
      </c>
      <c r="G116" s="9">
        <v>84.35</v>
      </c>
      <c r="H116" s="9">
        <f>(44874+12635+6139+19605)/(48725+15126+2151+23389)*100</f>
        <v>93.133536933248322</v>
      </c>
      <c r="I116" s="9">
        <v>92.04</v>
      </c>
      <c r="J116" s="9">
        <v>83.53</v>
      </c>
      <c r="K116" s="9">
        <v>56.133000000000003</v>
      </c>
      <c r="L116" s="9">
        <v>83.82</v>
      </c>
      <c r="M116" s="9"/>
      <c r="N116" s="9">
        <v>96.392939370682996</v>
      </c>
      <c r="O116" s="9">
        <v>82.870107770845195</v>
      </c>
      <c r="P116" s="9">
        <v>86.737266767524005</v>
      </c>
      <c r="Q116" s="9">
        <v>94.904458598726094</v>
      </c>
      <c r="R116" s="9">
        <v>90.849134377576306</v>
      </c>
      <c r="S116" s="9">
        <v>96.4360587002096</v>
      </c>
      <c r="T116" s="9">
        <v>95.496323529411796</v>
      </c>
      <c r="U116" s="9">
        <v>93.963254593175805</v>
      </c>
      <c r="V116" s="9">
        <v>90.371991247264802</v>
      </c>
      <c r="W116" s="9">
        <v>96.433566433566398</v>
      </c>
      <c r="X116" s="9">
        <v>94.379391100702605</v>
      </c>
      <c r="Y116" s="9">
        <v>95.936139332365698</v>
      </c>
      <c r="Z116" s="9">
        <v>91.641490433031194</v>
      </c>
      <c r="AA116" s="9">
        <v>85.559322033898297</v>
      </c>
      <c r="AB116" s="9">
        <v>87.535092644581695</v>
      </c>
      <c r="AC116" s="9">
        <v>89.811320754717002</v>
      </c>
      <c r="AD116" s="9">
        <v>92.203742203742195</v>
      </c>
      <c r="AE116" s="9">
        <v>97.368421052631604</v>
      </c>
      <c r="AF116" s="9">
        <v>96.361848574237996</v>
      </c>
      <c r="AG116" s="9">
        <v>94.137168141592895</v>
      </c>
      <c r="AH116" s="9">
        <v>73.146473779385204</v>
      </c>
      <c r="AI116" s="9">
        <v>96.069587628866003</v>
      </c>
      <c r="AJ116" s="9">
        <v>89.743589743589794</v>
      </c>
      <c r="AK116" s="9">
        <v>96.086956521739097</v>
      </c>
      <c r="AL116" s="9">
        <v>93.128536782538404</v>
      </c>
      <c r="AM116" s="9">
        <v>97.373358348968097</v>
      </c>
      <c r="AN116" s="9">
        <v>94.579945799458002</v>
      </c>
      <c r="AO116" s="9">
        <v>88.764783180026299</v>
      </c>
      <c r="AP116" s="9">
        <v>97.857838364167506</v>
      </c>
      <c r="AQ116" s="9">
        <v>95.576756287944505</v>
      </c>
      <c r="AR116" s="9">
        <v>90.7127429805616</v>
      </c>
      <c r="AS116" s="9">
        <v>91.926417986714398</v>
      </c>
      <c r="AT116" s="9">
        <v>94.265033407572403</v>
      </c>
      <c r="AU116" s="9">
        <v>97.942386831275698</v>
      </c>
      <c r="AV116" s="9">
        <v>90.421139554087503</v>
      </c>
      <c r="AW116" s="9">
        <v>91.761827079934704</v>
      </c>
      <c r="AX116" s="9">
        <v>80</v>
      </c>
      <c r="AY116" s="9">
        <v>75.321888412017202</v>
      </c>
      <c r="AZ116" s="9">
        <v>90.106007067137796</v>
      </c>
      <c r="BA116" s="9">
        <v>97.584541062801904</v>
      </c>
      <c r="BB116" s="9">
        <v>92.398648648648603</v>
      </c>
      <c r="BC116" s="9">
        <v>83.775811209439496</v>
      </c>
      <c r="BD116" s="9">
        <v>94.541910331384003</v>
      </c>
      <c r="BE116" s="9">
        <v>84.269662921348299</v>
      </c>
      <c r="BF116" s="9">
        <v>87.116564417177898</v>
      </c>
      <c r="BG116" s="9">
        <v>75.813177648039996</v>
      </c>
      <c r="BH116" s="9">
        <v>89.090909090909093</v>
      </c>
      <c r="BI116" s="9">
        <v>73.799126637554593</v>
      </c>
      <c r="BJ116" s="9">
        <v>92.695214105793497</v>
      </c>
      <c r="BK116" s="9">
        <v>95.912806539509504</v>
      </c>
      <c r="BL116" s="9">
        <v>84.116022099447505</v>
      </c>
      <c r="BM116" s="9">
        <v>96.584440227703993</v>
      </c>
      <c r="BN116" s="9">
        <v>82.545931758530202</v>
      </c>
      <c r="BO116" s="9">
        <v>47.058823529411796</v>
      </c>
      <c r="BP116" s="9">
        <v>71.153846153846203</v>
      </c>
      <c r="BQ116" s="9">
        <v>83.823529411764696</v>
      </c>
      <c r="BR116" s="9">
        <v>74.832962138084596</v>
      </c>
      <c r="BS116" s="9">
        <v>70.466321243523296</v>
      </c>
      <c r="BT116" s="9">
        <v>94.694694694694704</v>
      </c>
      <c r="BU116" s="9">
        <v>76.397515527950304</v>
      </c>
      <c r="BV116" s="9">
        <v>97.4093264248705</v>
      </c>
      <c r="BW116" s="9">
        <v>0</v>
      </c>
      <c r="BX116" s="9">
        <v>82.862903225806406</v>
      </c>
      <c r="BY116" s="9">
        <v>15.681818181818199</v>
      </c>
      <c r="BZ116" s="9">
        <v>0</v>
      </c>
      <c r="CA116" s="9">
        <v>49.315068493150697</v>
      </c>
      <c r="CB116" s="9">
        <v>88.532110091743107</v>
      </c>
      <c r="CC116" s="9">
        <v>69.736842105263193</v>
      </c>
      <c r="CD116" s="9">
        <v>58.944954128440401</v>
      </c>
      <c r="CE116" s="9">
        <v>83.629893238434207</v>
      </c>
      <c r="CF116" s="9">
        <v>87.350427350427395</v>
      </c>
      <c r="CG116" s="9">
        <v>32.857142857142897</v>
      </c>
      <c r="CH116" s="9">
        <v>2.8683181225554102</v>
      </c>
      <c r="CI116" s="9">
        <v>73.170731707317103</v>
      </c>
      <c r="CJ116" s="9">
        <v>88.7931034482759</v>
      </c>
      <c r="CK116" s="9">
        <v>51.674641148325399</v>
      </c>
      <c r="CL116" s="9">
        <v>80.243902439024396</v>
      </c>
      <c r="CM116" s="9">
        <v>57.826086956521699</v>
      </c>
      <c r="CN116" s="9">
        <v>93.371757925072004</v>
      </c>
      <c r="CO116" s="9">
        <v>45.661450924608801</v>
      </c>
      <c r="CP116" s="9">
        <v>69.080779944289702</v>
      </c>
      <c r="CQ116" s="9">
        <v>22.669491525423702</v>
      </c>
      <c r="CR116" s="9">
        <v>73.584905660377402</v>
      </c>
      <c r="CS116" s="9">
        <v>67.841409691630005</v>
      </c>
      <c r="CT116" s="9">
        <v>0</v>
      </c>
      <c r="CU116" s="9">
        <v>92.842105263157904</v>
      </c>
      <c r="CV116" s="9">
        <v>88.826815642458101</v>
      </c>
      <c r="CW116" s="9">
        <v>62.471395881006899</v>
      </c>
      <c r="CX116" s="9">
        <v>79.921259842519703</v>
      </c>
      <c r="CY116" s="9">
        <v>76.557191392978496</v>
      </c>
      <c r="CZ116" s="9">
        <v>71.428571428571402</v>
      </c>
      <c r="DA116" s="9">
        <v>86.6760168302945</v>
      </c>
      <c r="DB116" s="9">
        <v>70.256410256410206</v>
      </c>
      <c r="DC116" s="9">
        <v>93.856655290102395</v>
      </c>
      <c r="DD116" s="9">
        <v>84.885931558935397</v>
      </c>
      <c r="DE116" s="9">
        <v>91.935483870967701</v>
      </c>
      <c r="DF116" s="9">
        <v>75.568181818181799</v>
      </c>
      <c r="DG116" s="9">
        <v>75.0902527075812</v>
      </c>
      <c r="DH116" s="9">
        <v>73.940677966101703</v>
      </c>
      <c r="DI116" s="9">
        <v>93.548387096774206</v>
      </c>
      <c r="DJ116" s="9">
        <v>93.927125506072898</v>
      </c>
      <c r="DK116" s="9">
        <v>79.586563307493506</v>
      </c>
      <c r="DL116" s="9">
        <v>81.763698630137</v>
      </c>
      <c r="DM116" s="9">
        <v>81.818181818181799</v>
      </c>
      <c r="DN116" s="9">
        <v>89.542483660130699</v>
      </c>
      <c r="DO116" s="9">
        <v>82.592313489073106</v>
      </c>
      <c r="DP116" s="9">
        <v>95.936794582392807</v>
      </c>
      <c r="DQ116" s="9">
        <v>90.334572490706293</v>
      </c>
      <c r="DR116" s="9">
        <v>93.185689948892701</v>
      </c>
      <c r="DS116" s="9">
        <v>82.134570765661294</v>
      </c>
      <c r="DT116" s="9">
        <v>84.079601990049795</v>
      </c>
      <c r="DU116" s="9">
        <v>89.301310043668096</v>
      </c>
      <c r="DV116" s="9">
        <v>83.682983682983703</v>
      </c>
      <c r="DW116" s="9">
        <v>88.375350140056</v>
      </c>
      <c r="DX116" s="9">
        <v>80.042462845010604</v>
      </c>
      <c r="DY116" s="9">
        <v>36.986301369863</v>
      </c>
      <c r="DZ116" s="9">
        <v>87.476280834914604</v>
      </c>
      <c r="EA116" s="9">
        <v>97.956403269754801</v>
      </c>
      <c r="EB116" s="9">
        <v>82.206405693950202</v>
      </c>
      <c r="EC116" s="9">
        <v>83.023255813953497</v>
      </c>
      <c r="ED116" s="9">
        <v>83.531746031745996</v>
      </c>
    </row>
    <row r="117" spans="1:134" x14ac:dyDescent="0.3">
      <c r="A117" s="15"/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</row>
    <row r="118" spans="1:134" s="9" customFormat="1" ht="13.8" x14ac:dyDescent="0.25">
      <c r="A118" s="15">
        <v>26</v>
      </c>
      <c r="B118" s="8" t="s">
        <v>249</v>
      </c>
      <c r="C118" s="14">
        <v>59906</v>
      </c>
      <c r="D118" s="14">
        <v>27338</v>
      </c>
      <c r="E118" s="14">
        <v>13673</v>
      </c>
      <c r="F118" s="14">
        <v>4083</v>
      </c>
      <c r="G118" s="14">
        <v>14812</v>
      </c>
      <c r="H118" s="10"/>
      <c r="I118" s="14">
        <v>18364</v>
      </c>
      <c r="J118" s="14">
        <v>6306</v>
      </c>
      <c r="K118" s="14">
        <v>3184</v>
      </c>
      <c r="L118" s="14">
        <v>12699</v>
      </c>
      <c r="M118" s="14"/>
      <c r="N118" s="14">
        <v>231</v>
      </c>
      <c r="O118" s="14">
        <v>855</v>
      </c>
      <c r="P118" s="14">
        <v>1201</v>
      </c>
      <c r="Q118" s="14">
        <v>450</v>
      </c>
      <c r="R118" s="14">
        <v>330</v>
      </c>
      <c r="S118" s="14">
        <v>436</v>
      </c>
      <c r="T118" s="14">
        <v>588</v>
      </c>
      <c r="U118" s="14">
        <v>1275</v>
      </c>
      <c r="V118" s="14">
        <v>606</v>
      </c>
      <c r="W118" s="14">
        <v>513</v>
      </c>
      <c r="X118" s="14">
        <v>231</v>
      </c>
      <c r="Y118" s="14">
        <v>194</v>
      </c>
      <c r="Z118" s="14">
        <v>283</v>
      </c>
      <c r="AA118" s="14">
        <v>894</v>
      </c>
      <c r="AB118" s="14">
        <v>633</v>
      </c>
      <c r="AC118" s="14">
        <v>332</v>
      </c>
      <c r="AD118" s="14">
        <v>537</v>
      </c>
      <c r="AE118" s="14">
        <v>339</v>
      </c>
      <c r="AF118" s="14">
        <v>336</v>
      </c>
      <c r="AG118" s="14">
        <v>275</v>
      </c>
      <c r="AH118" s="14">
        <v>289</v>
      </c>
      <c r="AI118" s="14">
        <v>372</v>
      </c>
      <c r="AJ118" s="14">
        <v>467</v>
      </c>
      <c r="AK118" s="14">
        <v>234</v>
      </c>
      <c r="AL118" s="14">
        <v>311</v>
      </c>
      <c r="AM118" s="14">
        <v>403</v>
      </c>
      <c r="AN118" s="14">
        <v>406</v>
      </c>
      <c r="AO118" s="14">
        <v>666</v>
      </c>
      <c r="AP118" s="14">
        <v>487</v>
      </c>
      <c r="AQ118" s="14">
        <v>597</v>
      </c>
      <c r="AR118" s="14">
        <v>521</v>
      </c>
      <c r="AS118" s="14">
        <v>996</v>
      </c>
      <c r="AT118" s="14">
        <v>869</v>
      </c>
      <c r="AU118" s="14">
        <v>243</v>
      </c>
      <c r="AV118" s="14">
        <v>776</v>
      </c>
      <c r="AW118" s="14">
        <v>188</v>
      </c>
      <c r="AX118" s="14">
        <v>307</v>
      </c>
      <c r="AY118" s="14">
        <v>6</v>
      </c>
      <c r="AZ118" s="14">
        <v>545</v>
      </c>
      <c r="BA118" s="14">
        <v>122</v>
      </c>
      <c r="BB118" s="14">
        <v>63</v>
      </c>
      <c r="BC118" s="14">
        <v>119</v>
      </c>
      <c r="BD118" s="14">
        <v>158</v>
      </c>
      <c r="BE118" s="14">
        <v>57</v>
      </c>
      <c r="BF118" s="14">
        <v>251</v>
      </c>
      <c r="BG118" s="14">
        <v>318</v>
      </c>
      <c r="BH118" s="14">
        <v>795</v>
      </c>
      <c r="BI118" s="14">
        <v>271</v>
      </c>
      <c r="BJ118" s="14">
        <v>120</v>
      </c>
      <c r="BK118" s="14">
        <v>303</v>
      </c>
      <c r="BL118" s="14">
        <v>220</v>
      </c>
      <c r="BM118" s="14">
        <v>716</v>
      </c>
      <c r="BN118" s="14">
        <v>186</v>
      </c>
      <c r="BO118" s="14">
        <v>70</v>
      </c>
      <c r="BP118" s="14">
        <v>271</v>
      </c>
      <c r="BQ118" s="14">
        <v>190</v>
      </c>
      <c r="BR118" s="14">
        <v>213</v>
      </c>
      <c r="BS118" s="14">
        <v>364</v>
      </c>
      <c r="BT118" s="14">
        <v>180</v>
      </c>
      <c r="BU118" s="14">
        <v>380</v>
      </c>
      <c r="BV118" s="14">
        <v>81</v>
      </c>
      <c r="BW118" s="14">
        <v>0</v>
      </c>
      <c r="BX118" s="14">
        <v>258</v>
      </c>
      <c r="BY118" s="14">
        <v>50</v>
      </c>
      <c r="BZ118" s="14">
        <v>143</v>
      </c>
      <c r="CA118" s="14">
        <v>85</v>
      </c>
      <c r="CB118" s="14">
        <v>16</v>
      </c>
      <c r="CC118" s="14">
        <v>107</v>
      </c>
      <c r="CD118" s="14">
        <v>248</v>
      </c>
      <c r="CE118" s="14">
        <v>172</v>
      </c>
      <c r="CF118" s="14">
        <v>220</v>
      </c>
      <c r="CG118" s="14">
        <v>147</v>
      </c>
      <c r="CH118" s="14">
        <v>5</v>
      </c>
      <c r="CI118" s="14">
        <v>24</v>
      </c>
      <c r="CJ118" s="14">
        <v>52</v>
      </c>
      <c r="CK118" s="14">
        <v>136</v>
      </c>
      <c r="CL118" s="14">
        <v>92</v>
      </c>
      <c r="CM118" s="14">
        <v>97</v>
      </c>
      <c r="CN118" s="14">
        <v>81</v>
      </c>
      <c r="CO118" s="14">
        <v>247</v>
      </c>
      <c r="CP118" s="14">
        <v>176</v>
      </c>
      <c r="CQ118" s="14">
        <v>31</v>
      </c>
      <c r="CR118" s="14">
        <v>208</v>
      </c>
      <c r="CS118" s="14">
        <v>108</v>
      </c>
      <c r="CT118" s="14">
        <v>57</v>
      </c>
      <c r="CU118" s="14">
        <v>98</v>
      </c>
      <c r="CV118" s="14">
        <v>84</v>
      </c>
      <c r="CW118" s="14">
        <v>208</v>
      </c>
      <c r="CX118" s="14">
        <v>34</v>
      </c>
      <c r="CY118" s="14">
        <v>405</v>
      </c>
      <c r="CZ118" s="14">
        <v>279</v>
      </c>
      <c r="DA118" s="14">
        <v>577</v>
      </c>
      <c r="DB118" s="14">
        <v>310</v>
      </c>
      <c r="DC118" s="14">
        <v>612</v>
      </c>
      <c r="DD118" s="14">
        <v>946</v>
      </c>
      <c r="DE118" s="14">
        <v>128</v>
      </c>
      <c r="DF118" s="14">
        <v>209</v>
      </c>
      <c r="DG118" s="14">
        <v>476</v>
      </c>
      <c r="DH118" s="14">
        <v>367</v>
      </c>
      <c r="DI118" s="14">
        <v>188</v>
      </c>
      <c r="DJ118" s="14">
        <v>189</v>
      </c>
      <c r="DK118" s="14">
        <v>212</v>
      </c>
      <c r="DL118" s="14">
        <v>669</v>
      </c>
      <c r="DM118" s="14">
        <v>290</v>
      </c>
      <c r="DN118" s="14">
        <v>350</v>
      </c>
      <c r="DO118" s="14">
        <v>360</v>
      </c>
      <c r="DP118" s="14">
        <v>245</v>
      </c>
      <c r="DQ118" s="14">
        <v>254</v>
      </c>
      <c r="DR118" s="14">
        <v>1072</v>
      </c>
      <c r="DS118" s="14">
        <v>325</v>
      </c>
      <c r="DT118" s="14">
        <v>354</v>
      </c>
      <c r="DU118" s="14">
        <v>707</v>
      </c>
      <c r="DV118" s="14">
        <v>387</v>
      </c>
      <c r="DW118" s="14">
        <v>990</v>
      </c>
      <c r="DX118" s="14">
        <v>218</v>
      </c>
      <c r="DY118" s="14">
        <v>218</v>
      </c>
      <c r="DZ118" s="14">
        <v>536</v>
      </c>
      <c r="EA118" s="14">
        <v>153</v>
      </c>
      <c r="EB118" s="14">
        <v>108</v>
      </c>
      <c r="EC118" s="14">
        <v>149</v>
      </c>
      <c r="ED118" s="14">
        <v>416</v>
      </c>
    </row>
    <row r="119" spans="1:134" s="9" customFormat="1" ht="13.8" x14ac:dyDescent="0.25">
      <c r="A119" s="15"/>
      <c r="B119" s="9" t="s">
        <v>116</v>
      </c>
      <c r="C119" s="9">
        <v>76.5</v>
      </c>
      <c r="D119" s="9">
        <v>79.7</v>
      </c>
      <c r="E119" s="9">
        <v>78</v>
      </c>
      <c r="F119" s="9">
        <v>60.3</v>
      </c>
      <c r="G119" s="9">
        <v>73.7</v>
      </c>
      <c r="H119" s="10"/>
      <c r="I119" s="9">
        <v>78.3</v>
      </c>
      <c r="J119" s="9">
        <v>77.400000000000006</v>
      </c>
      <c r="K119" s="9">
        <v>59.6</v>
      </c>
      <c r="L119" s="9">
        <v>71.8</v>
      </c>
      <c r="N119" s="9">
        <v>84.415584415584405</v>
      </c>
      <c r="O119" s="9">
        <v>61.988304093567301</v>
      </c>
      <c r="P119" s="9">
        <v>87.010824313072405</v>
      </c>
      <c r="Q119" s="9">
        <v>68.4444444444444</v>
      </c>
      <c r="R119" s="9">
        <v>74.545454545454504</v>
      </c>
      <c r="S119" s="9">
        <v>93.119266055045898</v>
      </c>
      <c r="T119" s="9">
        <v>88.435374149659907</v>
      </c>
      <c r="U119" s="9">
        <v>79.921568627450995</v>
      </c>
      <c r="V119" s="9">
        <v>80.858085808580896</v>
      </c>
      <c r="W119" s="9">
        <v>86.354775828460006</v>
      </c>
      <c r="X119" s="9">
        <v>88.3116883116883</v>
      </c>
      <c r="Y119" s="9">
        <v>83.505154639175302</v>
      </c>
      <c r="Z119" s="9">
        <v>68.904593639576007</v>
      </c>
      <c r="AA119" s="9">
        <v>70.357941834451907</v>
      </c>
      <c r="AB119" s="9">
        <v>79.304897314376007</v>
      </c>
      <c r="AC119" s="9">
        <v>73.493975903614498</v>
      </c>
      <c r="AD119" s="9">
        <v>77.467411545623804</v>
      </c>
      <c r="AE119" s="9">
        <v>81.120943952802406</v>
      </c>
      <c r="AF119" s="9">
        <v>80.059523809523796</v>
      </c>
      <c r="AG119" s="9">
        <v>87.636363636363598</v>
      </c>
      <c r="AH119" s="9">
        <v>76.124567474048405</v>
      </c>
      <c r="AI119" s="9">
        <v>75.806451612903203</v>
      </c>
      <c r="AJ119" s="9">
        <v>75.588865096359797</v>
      </c>
      <c r="AK119" s="9">
        <v>90.598290598290603</v>
      </c>
      <c r="AL119" s="9">
        <v>71.061093247588403</v>
      </c>
      <c r="AM119" s="9">
        <v>77.1712158808933</v>
      </c>
      <c r="AN119" s="9">
        <v>74.384236453202007</v>
      </c>
      <c r="AO119" s="9">
        <v>60.960960960961003</v>
      </c>
      <c r="AP119" s="9">
        <v>92.813141683778198</v>
      </c>
      <c r="AQ119" s="9">
        <v>73.199329983249598</v>
      </c>
      <c r="AR119" s="9">
        <v>70.441458733205394</v>
      </c>
      <c r="AS119" s="9">
        <v>71.184738955823306</v>
      </c>
      <c r="AT119" s="9">
        <v>92.635212888377495</v>
      </c>
      <c r="AU119" s="9">
        <v>76.954732510288096</v>
      </c>
      <c r="AV119" s="9">
        <v>76.288659793814404</v>
      </c>
      <c r="AW119" s="9">
        <v>94.148936170212806</v>
      </c>
      <c r="AX119" s="9">
        <v>63.517915309446302</v>
      </c>
      <c r="AY119" s="9">
        <v>100</v>
      </c>
      <c r="AZ119" s="9">
        <v>92.660550458715605</v>
      </c>
      <c r="BA119" s="9">
        <v>63.934426229508198</v>
      </c>
      <c r="BB119" s="9">
        <v>84.126984126984098</v>
      </c>
      <c r="BC119" s="9">
        <v>63.865546218487403</v>
      </c>
      <c r="BD119" s="9">
        <v>89.873417721519004</v>
      </c>
      <c r="BE119" s="9">
        <v>56.140350877193001</v>
      </c>
      <c r="BF119" s="9">
        <v>87.250996015936295</v>
      </c>
      <c r="BG119" s="9">
        <v>76.415094339622598</v>
      </c>
      <c r="BH119" s="9">
        <v>91.069182389937097</v>
      </c>
      <c r="BI119" s="9">
        <v>69.003690036900394</v>
      </c>
      <c r="BJ119" s="9">
        <v>90.8333333333333</v>
      </c>
      <c r="BK119" s="9">
        <v>63.036303630363001</v>
      </c>
      <c r="BL119" s="9">
        <v>87.727272727272705</v>
      </c>
      <c r="BM119" s="9">
        <v>91.201117318435706</v>
      </c>
      <c r="BN119" s="9">
        <v>79.0322580645161</v>
      </c>
      <c r="BO119" s="9">
        <v>62.857142857142897</v>
      </c>
      <c r="BP119" s="9">
        <v>49.815498154981597</v>
      </c>
      <c r="BQ119" s="9">
        <v>82.631578947368396</v>
      </c>
      <c r="BR119" s="9">
        <v>51.643192488262898</v>
      </c>
      <c r="BS119" s="9">
        <v>64.285714285714306</v>
      </c>
      <c r="BT119" s="9">
        <v>95.5555555555556</v>
      </c>
      <c r="BU119" s="9">
        <v>54.473684210526301</v>
      </c>
      <c r="BV119" s="9">
        <v>86.419753086419703</v>
      </c>
      <c r="BW119" s="9" t="s">
        <v>119</v>
      </c>
      <c r="BX119" s="9">
        <v>92.635658914728694</v>
      </c>
      <c r="BY119" s="9">
        <v>12</v>
      </c>
      <c r="BZ119" s="9">
        <v>0.69930069930069905</v>
      </c>
      <c r="CA119" s="9">
        <v>89.411764705882405</v>
      </c>
      <c r="CB119" s="9">
        <v>87.5</v>
      </c>
      <c r="CC119" s="9">
        <v>57.009345794392502</v>
      </c>
      <c r="CD119" s="9">
        <v>65.725806451612897</v>
      </c>
      <c r="CE119" s="9">
        <v>88.3720930232558</v>
      </c>
      <c r="CF119" s="9">
        <v>73.636363636363598</v>
      </c>
      <c r="CG119" s="9">
        <v>20.408163265306101</v>
      </c>
      <c r="CH119" s="9">
        <v>60</v>
      </c>
      <c r="CI119" s="9">
        <v>70.8333333333333</v>
      </c>
      <c r="CJ119" s="9">
        <v>71.153846153846203</v>
      </c>
      <c r="CK119" s="9">
        <v>63.235294117647101</v>
      </c>
      <c r="CL119" s="9">
        <v>89.130434782608702</v>
      </c>
      <c r="CM119" s="9">
        <v>47.422680412371101</v>
      </c>
      <c r="CN119" s="9">
        <v>20.987654320987701</v>
      </c>
      <c r="CO119" s="9">
        <v>42.105263157894697</v>
      </c>
      <c r="CP119" s="9">
        <v>69.886363636363598</v>
      </c>
      <c r="CQ119" s="9">
        <v>35.4838709677419</v>
      </c>
      <c r="CR119" s="9">
        <v>63.942307692307701</v>
      </c>
      <c r="CS119" s="9">
        <v>64.814814814814795</v>
      </c>
      <c r="CT119" s="9">
        <v>1.7543859649122799</v>
      </c>
      <c r="CU119" s="9">
        <v>87.755102040816297</v>
      </c>
      <c r="CV119" s="9">
        <v>61.904761904761898</v>
      </c>
      <c r="CW119" s="9">
        <v>50.480769230769198</v>
      </c>
      <c r="CX119" s="9">
        <v>61.764705882352899</v>
      </c>
      <c r="CY119" s="9">
        <v>67.160493827160494</v>
      </c>
      <c r="CZ119" s="9">
        <v>44.4444444444444</v>
      </c>
      <c r="DA119" s="9">
        <v>64.818024263431496</v>
      </c>
      <c r="DB119" s="9">
        <v>34.838709677419402</v>
      </c>
      <c r="DC119" s="9">
        <v>91.993464052287607</v>
      </c>
      <c r="DD119" s="9">
        <v>81.501057082452405</v>
      </c>
      <c r="DE119" s="9">
        <v>60.9375</v>
      </c>
      <c r="DF119" s="9">
        <v>78.4688995215311</v>
      </c>
      <c r="DG119" s="9">
        <v>77.731092436974805</v>
      </c>
      <c r="DH119" s="9">
        <v>40.599455040871902</v>
      </c>
      <c r="DI119" s="9">
        <v>75</v>
      </c>
      <c r="DJ119" s="9">
        <v>65.608465608465593</v>
      </c>
      <c r="DK119" s="9">
        <v>68.396226415094304</v>
      </c>
      <c r="DL119" s="9">
        <v>61.584454409566497</v>
      </c>
      <c r="DM119" s="9">
        <v>72.758620689655203</v>
      </c>
      <c r="DN119" s="9">
        <v>68</v>
      </c>
      <c r="DO119" s="9">
        <v>76.3888888888889</v>
      </c>
      <c r="DP119" s="9">
        <v>66.938775510204096</v>
      </c>
      <c r="DQ119" s="9">
        <v>81.496062992125999</v>
      </c>
      <c r="DR119" s="9">
        <v>84.235074626865696</v>
      </c>
      <c r="DS119" s="9">
        <v>77.846153846153797</v>
      </c>
      <c r="DT119" s="9">
        <v>46.610169491525397</v>
      </c>
      <c r="DU119" s="9">
        <v>89.674681753889701</v>
      </c>
      <c r="DV119" s="9">
        <v>74.418604651162795</v>
      </c>
      <c r="DW119" s="9">
        <v>79.090909090909093</v>
      </c>
      <c r="DX119" s="9">
        <v>52.293577981651403</v>
      </c>
      <c r="DY119" s="9">
        <v>74.311926605504595</v>
      </c>
      <c r="DZ119" s="9">
        <v>61.753731343283597</v>
      </c>
      <c r="EA119" s="9">
        <v>74.509803921568604</v>
      </c>
      <c r="EB119" s="9">
        <v>75</v>
      </c>
      <c r="EC119" s="9">
        <v>81.879194630872504</v>
      </c>
      <c r="ED119" s="9">
        <v>68.028846153846203</v>
      </c>
    </row>
    <row r="120" spans="1:134" s="9" customFormat="1" ht="13.8" x14ac:dyDescent="0.25">
      <c r="A120" s="15"/>
      <c r="B120" s="9" t="s">
        <v>117</v>
      </c>
      <c r="C120" s="9">
        <v>3.72</v>
      </c>
      <c r="D120" s="9">
        <v>2.39</v>
      </c>
      <c r="E120" s="9">
        <v>3.5</v>
      </c>
      <c r="F120" s="9">
        <v>8.82</v>
      </c>
      <c r="G120" s="9">
        <v>4.9800000000000004</v>
      </c>
      <c r="H120" s="10"/>
      <c r="I120" s="9">
        <v>2.27</v>
      </c>
      <c r="J120" s="9">
        <v>3.89</v>
      </c>
      <c r="K120" s="9">
        <v>9.52</v>
      </c>
      <c r="L120" s="9">
        <v>5.31</v>
      </c>
      <c r="N120" s="9">
        <v>3.8961038961039001</v>
      </c>
      <c r="O120" s="9">
        <v>3.6257309941520499</v>
      </c>
      <c r="P120" s="9">
        <v>8.3263946711074094E-2</v>
      </c>
      <c r="Q120" s="9">
        <v>0.44444444444444398</v>
      </c>
      <c r="R120" s="9">
        <v>2.1212121212121202</v>
      </c>
      <c r="S120" s="9">
        <v>1.6055045871559599</v>
      </c>
      <c r="T120" s="9">
        <v>3.40136054421769</v>
      </c>
      <c r="U120" s="9">
        <v>2.1176470588235299</v>
      </c>
      <c r="V120" s="9">
        <v>1.8151815181518201</v>
      </c>
      <c r="W120" s="9">
        <v>2.53411306042885</v>
      </c>
      <c r="X120" s="9">
        <v>2.16450216450216</v>
      </c>
      <c r="Y120" s="9">
        <v>1.0309278350515501</v>
      </c>
      <c r="Z120" s="9">
        <v>3.18021201413428</v>
      </c>
      <c r="AA120" s="9">
        <v>0.78299776286353495</v>
      </c>
      <c r="AB120" s="9">
        <v>1.7377567140600301</v>
      </c>
      <c r="AC120" s="9">
        <v>3.6144578313253</v>
      </c>
      <c r="AD120" s="9">
        <v>0.55865921787709505</v>
      </c>
      <c r="AE120" s="9">
        <v>0.58997050147492602</v>
      </c>
      <c r="AF120" s="9">
        <v>2.0833333333333299</v>
      </c>
      <c r="AG120" s="9">
        <v>1.8181818181818199</v>
      </c>
      <c r="AH120" s="9">
        <v>3.8062283737024201</v>
      </c>
      <c r="AI120" s="9">
        <v>2.4193548387096802</v>
      </c>
      <c r="AJ120" s="9">
        <v>10.2783725910064</v>
      </c>
      <c r="AK120" s="9">
        <v>2.5641025641025599</v>
      </c>
      <c r="AL120" s="9">
        <v>0.96463022508038598</v>
      </c>
      <c r="AM120" s="9">
        <v>3.2258064516128999</v>
      </c>
      <c r="AN120" s="9">
        <v>5.4187192118226601</v>
      </c>
      <c r="AO120" s="9">
        <v>0.75075075075075104</v>
      </c>
      <c r="AP120" s="9">
        <v>2.0533880903490802</v>
      </c>
      <c r="AQ120" s="9">
        <v>2.3450586264656601</v>
      </c>
      <c r="AR120" s="9">
        <v>6.7178502879078703</v>
      </c>
      <c r="AS120" s="9">
        <v>1.50602409638554</v>
      </c>
      <c r="AT120" s="9">
        <v>2.4165707710011501</v>
      </c>
      <c r="AU120" s="9">
        <v>1.2345679012345701</v>
      </c>
      <c r="AV120" s="9">
        <v>0.902061855670103</v>
      </c>
      <c r="AW120" s="9">
        <v>1.59574468085106</v>
      </c>
      <c r="AX120" s="9">
        <v>6.5146579804560298</v>
      </c>
      <c r="AY120" s="9">
        <v>0</v>
      </c>
      <c r="AZ120" s="9">
        <v>1.8348623853210999</v>
      </c>
      <c r="BA120" s="9">
        <v>4.9180327868852496</v>
      </c>
      <c r="BB120" s="9">
        <v>4.7619047619047601</v>
      </c>
      <c r="BC120" s="9">
        <v>11.764705882352899</v>
      </c>
      <c r="BD120" s="9">
        <v>0.632911392405063</v>
      </c>
      <c r="BE120" s="9">
        <v>14.0350877192982</v>
      </c>
      <c r="BF120" s="9">
        <v>5.9760956175298796</v>
      </c>
      <c r="BG120" s="9">
        <v>0.94339622641509402</v>
      </c>
      <c r="BH120" s="9">
        <v>3.3962264150943402</v>
      </c>
      <c r="BI120" s="9">
        <v>7.3800738007380096</v>
      </c>
      <c r="BJ120" s="9">
        <v>1.6666666666666701</v>
      </c>
      <c r="BK120" s="9">
        <v>1.98019801980198</v>
      </c>
      <c r="BL120" s="9">
        <v>0.45454545454545497</v>
      </c>
      <c r="BM120" s="9">
        <v>0.41899441340782101</v>
      </c>
      <c r="BN120" s="9">
        <v>3.2258064516128999</v>
      </c>
      <c r="BO120" s="9">
        <v>0</v>
      </c>
      <c r="BP120" s="9">
        <v>9.5940959409594093</v>
      </c>
      <c r="BQ120" s="9">
        <v>2.1052631578947398</v>
      </c>
      <c r="BR120" s="9">
        <v>9.3896713615023497</v>
      </c>
      <c r="BS120" s="9">
        <v>6.0439560439560402</v>
      </c>
      <c r="BT120" s="9">
        <v>0</v>
      </c>
      <c r="BU120" s="9">
        <v>7.3684210526315796</v>
      </c>
      <c r="BV120" s="9">
        <v>0</v>
      </c>
      <c r="BW120" s="9" t="s">
        <v>119</v>
      </c>
      <c r="BX120" s="9">
        <v>4.2635658914728696</v>
      </c>
      <c r="BY120" s="9">
        <v>60</v>
      </c>
      <c r="BZ120" s="9">
        <v>27.972027972027998</v>
      </c>
      <c r="CA120" s="9">
        <v>1.1764705882352899</v>
      </c>
      <c r="CB120" s="9">
        <v>0</v>
      </c>
      <c r="CC120" s="9">
        <v>11.214953271028</v>
      </c>
      <c r="CD120" s="9">
        <v>5.2419354838709697</v>
      </c>
      <c r="CE120" s="9">
        <v>4.6511627906976702</v>
      </c>
      <c r="CF120" s="9">
        <v>4.5454545454545503</v>
      </c>
      <c r="CG120" s="9">
        <v>31.292517006802701</v>
      </c>
      <c r="CH120" s="9">
        <v>20</v>
      </c>
      <c r="CI120" s="9">
        <v>20.8333333333333</v>
      </c>
      <c r="CJ120" s="9">
        <v>1.92307692307692</v>
      </c>
      <c r="CK120" s="9">
        <v>8.0882352941176503</v>
      </c>
      <c r="CL120" s="9">
        <v>4.3478260869565197</v>
      </c>
      <c r="CM120" s="9">
        <v>4.1237113402061896</v>
      </c>
      <c r="CN120" s="9">
        <v>14.814814814814801</v>
      </c>
      <c r="CO120" s="9">
        <v>4.0485829959514197</v>
      </c>
      <c r="CP120" s="9">
        <v>9.0909090909090899</v>
      </c>
      <c r="CQ120" s="9">
        <v>3.2258064516128999</v>
      </c>
      <c r="CR120" s="9">
        <v>2.4038461538461502</v>
      </c>
      <c r="CS120" s="9">
        <v>17.592592592592599</v>
      </c>
      <c r="CT120" s="9">
        <v>26.315789473684202</v>
      </c>
      <c r="CU120" s="9">
        <v>4.0816326530612201</v>
      </c>
      <c r="CV120" s="9">
        <v>11.9047619047619</v>
      </c>
      <c r="CW120" s="9">
        <v>5.2884615384615401</v>
      </c>
      <c r="CX120" s="9">
        <v>8.8235294117647101</v>
      </c>
      <c r="CY120" s="9">
        <v>2.7160493827160499</v>
      </c>
      <c r="CZ120" s="9">
        <v>8.2437275985663092</v>
      </c>
      <c r="DA120" s="9">
        <v>3.6395147313691498</v>
      </c>
      <c r="DB120" s="9">
        <v>3.2258064516128999</v>
      </c>
      <c r="DC120" s="9">
        <v>4.2483660130718999</v>
      </c>
      <c r="DD120" s="9">
        <v>3.8054968287526401</v>
      </c>
      <c r="DE120" s="9">
        <v>27.34375</v>
      </c>
      <c r="DF120" s="9">
        <v>4.7846889952153102</v>
      </c>
      <c r="DG120" s="9">
        <v>0.630252100840336</v>
      </c>
      <c r="DH120" s="9">
        <v>3.5422343324250698</v>
      </c>
      <c r="DI120" s="9">
        <v>1.0638297872340401</v>
      </c>
      <c r="DJ120" s="9">
        <v>1.5873015873015901</v>
      </c>
      <c r="DK120" s="9">
        <v>1.4150943396226401</v>
      </c>
      <c r="DL120" s="9">
        <v>3.8863976083707001</v>
      </c>
      <c r="DM120" s="9">
        <v>11.034482758620699</v>
      </c>
      <c r="DN120" s="9">
        <v>2.28571428571429</v>
      </c>
      <c r="DO120" s="9">
        <v>8.0555555555555607</v>
      </c>
      <c r="DP120" s="9">
        <v>7.3469387755102096</v>
      </c>
      <c r="DQ120" s="9">
        <v>5.5118110236220499</v>
      </c>
      <c r="DR120" s="9">
        <v>1.21268656716418</v>
      </c>
      <c r="DS120" s="9">
        <v>4.6153846153846203</v>
      </c>
      <c r="DT120" s="9">
        <v>1.6949152542372901</v>
      </c>
      <c r="DU120" s="9">
        <v>3.3946251768033902</v>
      </c>
      <c r="DV120" s="9">
        <v>8.0103359173126591</v>
      </c>
      <c r="DW120" s="9">
        <v>4.5454545454545503</v>
      </c>
      <c r="DX120" s="9">
        <v>4.1284403669724803</v>
      </c>
      <c r="DY120" s="9">
        <v>22.4770642201835</v>
      </c>
      <c r="DZ120" s="9">
        <v>12.5</v>
      </c>
      <c r="EA120" s="9">
        <v>6.5359477124182996</v>
      </c>
      <c r="EB120" s="9">
        <v>9.2592592592592595</v>
      </c>
      <c r="EC120" s="9">
        <v>5.3691275167785202</v>
      </c>
      <c r="ED120" s="9">
        <v>15.384615384615399</v>
      </c>
    </row>
    <row r="121" spans="1:134" s="9" customFormat="1" ht="13.8" x14ac:dyDescent="0.25">
      <c r="A121" s="15"/>
      <c r="B121" s="9" t="s">
        <v>114</v>
      </c>
      <c r="C121" s="9">
        <v>19.78</v>
      </c>
      <c r="D121" s="9">
        <v>17.899999999999999</v>
      </c>
      <c r="E121" s="9">
        <v>18.5</v>
      </c>
      <c r="F121" s="9">
        <v>30.9</v>
      </c>
      <c r="G121" s="9">
        <v>21.3</v>
      </c>
      <c r="H121" s="10"/>
      <c r="I121" s="9">
        <v>19.5</v>
      </c>
      <c r="J121" s="9">
        <v>18.7</v>
      </c>
      <c r="K121" s="9">
        <v>30.9</v>
      </c>
      <c r="L121" s="9">
        <v>22.9</v>
      </c>
      <c r="N121" s="9">
        <v>11.6883116883117</v>
      </c>
      <c r="O121" s="9">
        <v>34.385964912280699</v>
      </c>
      <c r="P121" s="9">
        <v>12.905911740216499</v>
      </c>
      <c r="Q121" s="9">
        <v>31.1111111111111</v>
      </c>
      <c r="R121" s="9">
        <v>23.3333333333333</v>
      </c>
      <c r="S121" s="9">
        <v>5.2752293577981701</v>
      </c>
      <c r="T121" s="9">
        <v>8.1632653061224492</v>
      </c>
      <c r="U121" s="9">
        <v>17.960784313725501</v>
      </c>
      <c r="V121" s="9">
        <v>17.326732673267301</v>
      </c>
      <c r="W121" s="9">
        <v>11.1111111111111</v>
      </c>
      <c r="X121" s="9">
        <v>9.5238095238095202</v>
      </c>
      <c r="Y121" s="9">
        <v>15.4639175257732</v>
      </c>
      <c r="Z121" s="9">
        <v>27.915194346289798</v>
      </c>
      <c r="AA121" s="9">
        <v>28.859060402684602</v>
      </c>
      <c r="AB121" s="9">
        <v>18.957345971563999</v>
      </c>
      <c r="AC121" s="9">
        <v>22.891566265060199</v>
      </c>
      <c r="AD121" s="9">
        <v>21.973929236499099</v>
      </c>
      <c r="AE121" s="9">
        <v>18.289085545722699</v>
      </c>
      <c r="AF121" s="9">
        <v>17.8571428571429</v>
      </c>
      <c r="AG121" s="9">
        <v>10.545454545454501</v>
      </c>
      <c r="AH121" s="9">
        <v>20.0692041522491</v>
      </c>
      <c r="AI121" s="9">
        <v>21.7741935483871</v>
      </c>
      <c r="AJ121" s="9">
        <v>14.132762312633799</v>
      </c>
      <c r="AK121" s="9">
        <v>6.83760683760684</v>
      </c>
      <c r="AL121" s="9">
        <v>27.974276527331199</v>
      </c>
      <c r="AM121" s="9">
        <v>19.6029776674938</v>
      </c>
      <c r="AN121" s="9">
        <v>20.197044334975399</v>
      </c>
      <c r="AO121" s="9">
        <v>38.2882882882883</v>
      </c>
      <c r="AP121" s="9">
        <v>5.1334702258726903</v>
      </c>
      <c r="AQ121" s="9">
        <v>24.455611390284801</v>
      </c>
      <c r="AR121" s="9">
        <v>22.840690978886801</v>
      </c>
      <c r="AS121" s="9">
        <v>27.309236947791199</v>
      </c>
      <c r="AT121" s="9">
        <v>4.9482163406213999</v>
      </c>
      <c r="AU121" s="9">
        <v>21.810699588477402</v>
      </c>
      <c r="AV121" s="9">
        <v>22.809278350515498</v>
      </c>
      <c r="AW121" s="9">
        <v>4.2553191489361701</v>
      </c>
      <c r="AX121" s="9">
        <v>29.967426710097701</v>
      </c>
      <c r="AY121" s="9">
        <v>0</v>
      </c>
      <c r="AZ121" s="9">
        <v>5.5045871559632999</v>
      </c>
      <c r="BA121" s="9">
        <v>31.1475409836066</v>
      </c>
      <c r="BB121" s="9">
        <v>11.1111111111111</v>
      </c>
      <c r="BC121" s="9">
        <v>24.369747899159702</v>
      </c>
      <c r="BD121" s="9">
        <v>9.4936708860759502</v>
      </c>
      <c r="BE121" s="9">
        <v>29.824561403508799</v>
      </c>
      <c r="BF121" s="9">
        <v>6.7729083665338603</v>
      </c>
      <c r="BG121" s="9">
        <v>22.641509433962302</v>
      </c>
      <c r="BH121" s="9">
        <v>5.5345911949685496</v>
      </c>
      <c r="BI121" s="9">
        <v>23.616236162361599</v>
      </c>
      <c r="BJ121" s="9">
        <v>7.5</v>
      </c>
      <c r="BK121" s="9">
        <v>34.983498349835003</v>
      </c>
      <c r="BL121" s="9">
        <v>11.818181818181801</v>
      </c>
      <c r="BM121" s="9">
        <v>8.3798882681564208</v>
      </c>
      <c r="BN121" s="9">
        <v>17.741935483871</v>
      </c>
      <c r="BO121" s="9">
        <v>37.142857142857103</v>
      </c>
      <c r="BP121" s="9">
        <v>40.590405904058997</v>
      </c>
      <c r="BQ121" s="9">
        <v>15.2631578947368</v>
      </c>
      <c r="BR121" s="9">
        <v>38.967136150234701</v>
      </c>
      <c r="BS121" s="9">
        <v>29.6703296703297</v>
      </c>
      <c r="BT121" s="9">
        <v>4.4444444444444402</v>
      </c>
      <c r="BU121" s="9">
        <v>38.157894736842103</v>
      </c>
      <c r="BV121" s="9">
        <v>13.580246913580201</v>
      </c>
      <c r="BW121" s="9" t="s">
        <v>119</v>
      </c>
      <c r="BX121" s="9">
        <v>3.1007751937984498</v>
      </c>
      <c r="BY121" s="9">
        <v>28</v>
      </c>
      <c r="BZ121" s="9">
        <v>71.328671328671305</v>
      </c>
      <c r="CA121" s="9">
        <v>9.4117647058823497</v>
      </c>
      <c r="CB121" s="9">
        <v>12.5</v>
      </c>
      <c r="CC121" s="9">
        <v>31.775700934579401</v>
      </c>
      <c r="CD121" s="9">
        <v>29.0322580645161</v>
      </c>
      <c r="CE121" s="9">
        <v>6.9767441860465098</v>
      </c>
      <c r="CF121" s="9">
        <v>21.818181818181799</v>
      </c>
      <c r="CG121" s="9">
        <v>48.299319727891202</v>
      </c>
      <c r="CH121" s="9">
        <v>20</v>
      </c>
      <c r="CI121" s="9">
        <v>8.3333333333333304</v>
      </c>
      <c r="CJ121" s="9">
        <v>26.923076923076898</v>
      </c>
      <c r="CK121" s="9">
        <v>28.676470588235301</v>
      </c>
      <c r="CL121" s="9">
        <v>6.5217391304347796</v>
      </c>
      <c r="CM121" s="9">
        <v>48.4536082474227</v>
      </c>
      <c r="CN121" s="9">
        <v>64.197530864197503</v>
      </c>
      <c r="CO121" s="9">
        <v>53.846153846153797</v>
      </c>
      <c r="CP121" s="9">
        <v>21.022727272727298</v>
      </c>
      <c r="CQ121" s="9">
        <v>61.290322580645203</v>
      </c>
      <c r="CR121" s="9">
        <v>33.653846153846203</v>
      </c>
      <c r="CS121" s="9">
        <v>17.592592592592599</v>
      </c>
      <c r="CT121" s="9">
        <v>71.929824561403507</v>
      </c>
      <c r="CU121" s="9">
        <v>8.1632653061224492</v>
      </c>
      <c r="CV121" s="9">
        <v>26.1904761904762</v>
      </c>
      <c r="CW121" s="9">
        <v>44.230769230769198</v>
      </c>
      <c r="CX121" s="9">
        <v>29.411764705882401</v>
      </c>
      <c r="CY121" s="9">
        <v>30.123456790123502</v>
      </c>
      <c r="CZ121" s="9">
        <v>47.311827956989198</v>
      </c>
      <c r="DA121" s="9">
        <v>31.5424610051993</v>
      </c>
      <c r="DB121" s="9">
        <v>61.935483870967701</v>
      </c>
      <c r="DC121" s="9">
        <v>3.7581699346405202</v>
      </c>
      <c r="DD121" s="9">
        <v>14.6934460887949</v>
      </c>
      <c r="DE121" s="9">
        <v>11.71875</v>
      </c>
      <c r="DF121" s="9">
        <v>16.746411483253599</v>
      </c>
      <c r="DG121" s="9">
        <v>21.6386554621849</v>
      </c>
      <c r="DH121" s="9">
        <v>55.858310626703002</v>
      </c>
      <c r="DI121" s="9">
        <v>23.936170212766001</v>
      </c>
      <c r="DJ121" s="9">
        <v>32.804232804232797</v>
      </c>
      <c r="DK121" s="9">
        <v>30.188679245283002</v>
      </c>
      <c r="DL121" s="9">
        <v>34.529147982062803</v>
      </c>
      <c r="DM121" s="9">
        <v>16.2068965517241</v>
      </c>
      <c r="DN121" s="9">
        <v>29.714285714285701</v>
      </c>
      <c r="DO121" s="9">
        <v>15.5555555555556</v>
      </c>
      <c r="DP121" s="9">
        <v>25.714285714285701</v>
      </c>
      <c r="DQ121" s="9">
        <v>12.992125984252</v>
      </c>
      <c r="DR121" s="9">
        <v>14.5522388059702</v>
      </c>
      <c r="DS121" s="9">
        <v>17.538461538461501</v>
      </c>
      <c r="DT121" s="9">
        <v>51.694915254237301</v>
      </c>
      <c r="DU121" s="9">
        <v>6.9306930693069297</v>
      </c>
      <c r="DV121" s="9">
        <v>17.5710594315245</v>
      </c>
      <c r="DW121" s="9">
        <v>16.363636363636399</v>
      </c>
      <c r="DX121" s="9">
        <v>43.577981651376099</v>
      </c>
      <c r="DY121" s="9">
        <v>3.21100917431193</v>
      </c>
      <c r="DZ121" s="9">
        <v>25.746268656716399</v>
      </c>
      <c r="EA121" s="9">
        <v>18.9542483660131</v>
      </c>
      <c r="EB121" s="9">
        <v>15.7407407407407</v>
      </c>
      <c r="EC121" s="9">
        <v>12.751677852348999</v>
      </c>
      <c r="ED121" s="9">
        <v>16.586538461538499</v>
      </c>
    </row>
    <row r="122" spans="1:134" x14ac:dyDescent="0.3">
      <c r="A122" s="15"/>
      <c r="B122" s="9"/>
      <c r="C122" s="9"/>
      <c r="D122" s="9"/>
      <c r="E122" s="9"/>
      <c r="F122" s="9"/>
      <c r="G122" s="9"/>
      <c r="H122" s="10"/>
      <c r="I122" s="9"/>
      <c r="J122" s="9"/>
      <c r="K122" s="9"/>
      <c r="L122" s="9"/>
      <c r="M122" s="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</row>
    <row r="123" spans="1:134" x14ac:dyDescent="0.3">
      <c r="A123" s="15">
        <v>27</v>
      </c>
      <c r="B123" s="8" t="s">
        <v>247</v>
      </c>
      <c r="C123" s="9"/>
      <c r="D123" s="9"/>
      <c r="E123" s="9"/>
      <c r="F123" s="9"/>
      <c r="G123" s="9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36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</row>
    <row r="124" spans="1:134" x14ac:dyDescent="0.3">
      <c r="A124" s="15"/>
      <c r="B124" s="8" t="s">
        <v>242</v>
      </c>
      <c r="C124" s="14">
        <f>SUM(D124:G124)</f>
        <v>52639</v>
      </c>
      <c r="D124" s="14">
        <v>24774</v>
      </c>
      <c r="E124" s="14">
        <v>9660</v>
      </c>
      <c r="F124" s="14">
        <v>6670</v>
      </c>
      <c r="G124" s="14">
        <v>11535</v>
      </c>
      <c r="H124" s="14">
        <f>SUM(I124:L124)</f>
        <v>47480</v>
      </c>
      <c r="I124" s="14">
        <v>22642</v>
      </c>
      <c r="J124" s="14">
        <v>7873</v>
      </c>
      <c r="K124" s="14">
        <v>6025</v>
      </c>
      <c r="L124" s="14">
        <v>10940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36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</row>
    <row r="125" spans="1:134" x14ac:dyDescent="0.3">
      <c r="A125" s="15"/>
      <c r="B125" s="9" t="s">
        <v>245</v>
      </c>
      <c r="C125" s="9">
        <v>57.59</v>
      </c>
      <c r="D125" s="9">
        <v>57.168806006296904</v>
      </c>
      <c r="E125" s="9">
        <v>55.020703933747399</v>
      </c>
      <c r="F125" s="9">
        <v>51.91904047976</v>
      </c>
      <c r="G125" s="9">
        <v>63.918508885999103</v>
      </c>
      <c r="H125" s="10"/>
      <c r="I125" s="9">
        <v>54.438653829166995</v>
      </c>
      <c r="J125" s="9">
        <v>48.3678394512892</v>
      </c>
      <c r="K125" s="9">
        <v>47.734439834024904</v>
      </c>
      <c r="L125" s="9">
        <v>62.989031078610495</v>
      </c>
      <c r="M125" s="9"/>
      <c r="N125" s="9">
        <v>68.286445012787794</v>
      </c>
      <c r="O125" s="9">
        <v>46.103183315038358</v>
      </c>
      <c r="P125" s="9">
        <v>48.824593128390582</v>
      </c>
      <c r="Q125" s="9">
        <v>49.417637271214602</v>
      </c>
      <c r="R125" s="9">
        <v>36.20309050772628</v>
      </c>
      <c r="S125" s="9">
        <v>56.063618290258397</v>
      </c>
      <c r="T125" s="9">
        <v>35.311871227364243</v>
      </c>
      <c r="U125" s="9">
        <v>79.750778816199301</v>
      </c>
      <c r="V125" s="9">
        <v>87.473460721868406</v>
      </c>
      <c r="W125" s="9">
        <v>74.941451990632302</v>
      </c>
      <c r="X125" s="9">
        <v>70.226537216828504</v>
      </c>
      <c r="Y125" s="9">
        <v>97.297297297297291</v>
      </c>
      <c r="Z125" s="9">
        <v>52.447552447552454</v>
      </c>
      <c r="AA125" s="9">
        <v>57.984496124030997</v>
      </c>
      <c r="AB125" s="9">
        <v>64.527027027027003</v>
      </c>
      <c r="AC125" s="9">
        <v>64.885496183206044</v>
      </c>
      <c r="AD125" s="9">
        <v>66.2735849056604</v>
      </c>
      <c r="AE125" s="9">
        <v>26.896551724137918</v>
      </c>
      <c r="AF125" s="9">
        <v>57.548845470692669</v>
      </c>
      <c r="AG125" s="9">
        <v>71.09375</v>
      </c>
      <c r="AH125" s="9">
        <v>58.951965065502208</v>
      </c>
      <c r="AI125" s="9">
        <v>63.580246913580297</v>
      </c>
      <c r="AJ125" s="9">
        <v>50.041701417848174</v>
      </c>
      <c r="AK125" s="9">
        <v>89.84375</v>
      </c>
      <c r="AL125" s="9">
        <v>70.899470899470899</v>
      </c>
      <c r="AM125" s="9">
        <v>69.53405017921142</v>
      </c>
      <c r="AN125" s="9">
        <v>30.106257378984658</v>
      </c>
      <c r="AO125" s="9">
        <v>35.564053537284835</v>
      </c>
      <c r="AP125" s="9">
        <v>31.379310344827601</v>
      </c>
      <c r="AQ125" s="9">
        <v>59.2964824120603</v>
      </c>
      <c r="AR125" s="9">
        <v>54.800936768149825</v>
      </c>
      <c r="AS125" s="9">
        <v>68.587896253602409</v>
      </c>
      <c r="AT125" s="9">
        <v>60.728744939271294</v>
      </c>
      <c r="AU125" s="9">
        <v>85.34482758620689</v>
      </c>
      <c r="AV125" s="9">
        <v>42.72</v>
      </c>
      <c r="AW125" s="9">
        <v>25.321100917431192</v>
      </c>
      <c r="AX125" s="9">
        <v>35.36977491961418</v>
      </c>
      <c r="AY125" s="9">
        <v>68.016194331983826</v>
      </c>
      <c r="AZ125" s="9">
        <v>55.482456140350877</v>
      </c>
      <c r="BA125" s="9">
        <v>71.49122807017541</v>
      </c>
      <c r="BB125" s="9">
        <v>48.051948051948003</v>
      </c>
      <c r="BC125" s="9">
        <v>38.3886255924171</v>
      </c>
      <c r="BD125" s="9">
        <v>64.705882352941188</v>
      </c>
      <c r="BE125" s="9">
        <v>0</v>
      </c>
      <c r="BF125" s="9">
        <v>17.579250720461069</v>
      </c>
      <c r="BG125" s="9">
        <v>50</v>
      </c>
      <c r="BH125" s="9">
        <v>50.326797385620971</v>
      </c>
      <c r="BI125" s="9">
        <v>43.119266055045827</v>
      </c>
      <c r="BJ125" s="9">
        <v>44.528301886792505</v>
      </c>
      <c r="BK125" s="9">
        <v>52.488687782805442</v>
      </c>
      <c r="BL125" s="9">
        <v>42.138364779874259</v>
      </c>
      <c r="BM125" s="9">
        <v>68.771929824561397</v>
      </c>
      <c r="BN125" s="9">
        <v>51.22448979591838</v>
      </c>
      <c r="BO125" s="9">
        <v>73.255813953488328</v>
      </c>
      <c r="BP125" s="9">
        <v>50.595238095238201</v>
      </c>
      <c r="BQ125" s="9">
        <v>45.454545454545396</v>
      </c>
      <c r="BR125" s="9">
        <v>77.31343283582089</v>
      </c>
      <c r="BS125" s="9">
        <v>39.740820734341249</v>
      </c>
      <c r="BT125" s="9">
        <v>36.280487804878057</v>
      </c>
      <c r="BU125" s="9">
        <v>65.625</v>
      </c>
      <c r="BV125" s="9">
        <v>25.118483412322302</v>
      </c>
      <c r="BW125" s="9">
        <v>0</v>
      </c>
      <c r="BX125" s="9">
        <v>38.888888888888857</v>
      </c>
      <c r="BY125" s="9">
        <v>27.990970654627581</v>
      </c>
      <c r="BZ125" s="9">
        <v>18.47133757961787</v>
      </c>
      <c r="CA125" s="9">
        <v>77.7777777777777</v>
      </c>
      <c r="CB125" s="9">
        <v>90.32258064516131</v>
      </c>
      <c r="CC125" s="9">
        <v>31.081081081081109</v>
      </c>
      <c r="CD125" s="9">
        <v>75.806451612903203</v>
      </c>
      <c r="CE125" s="9">
        <v>66.666666666666643</v>
      </c>
      <c r="CF125" s="9">
        <v>92.397660818713405</v>
      </c>
      <c r="CG125" s="9">
        <v>51.446280991735556</v>
      </c>
      <c r="CH125" s="9">
        <v>17.07953063885266</v>
      </c>
      <c r="CI125" s="9">
        <v>66.6666666666667</v>
      </c>
      <c r="CJ125" s="9">
        <v>96.774193548387089</v>
      </c>
      <c r="CK125" s="9">
        <v>53.571428571428562</v>
      </c>
      <c r="CL125" s="9">
        <v>48.059701492537286</v>
      </c>
      <c r="CM125" s="9">
        <v>11.728395061728399</v>
      </c>
      <c r="CN125" s="9">
        <v>64.139941690962132</v>
      </c>
      <c r="CO125" s="9">
        <v>61.538461538461448</v>
      </c>
      <c r="CP125" s="9">
        <v>77.7777777777778</v>
      </c>
      <c r="CQ125" s="9">
        <v>55.8718861209964</v>
      </c>
      <c r="CR125" s="9">
        <v>78.947368421052687</v>
      </c>
      <c r="CS125" s="9">
        <v>83.333333333333357</v>
      </c>
      <c r="CT125" s="9">
        <v>0</v>
      </c>
      <c r="CU125" s="9">
        <v>91.836734693877602</v>
      </c>
      <c r="CV125" s="9">
        <v>15.81920903954798</v>
      </c>
      <c r="CW125" s="9">
        <v>63.013698630137</v>
      </c>
      <c r="CX125" s="9">
        <v>59.615384615384613</v>
      </c>
      <c r="CY125" s="9">
        <v>66.552901023890826</v>
      </c>
      <c r="CZ125" s="9">
        <v>62.874251497005915</v>
      </c>
      <c r="DA125" s="9">
        <v>81.372549019607803</v>
      </c>
      <c r="DB125" s="9">
        <v>71.6666666666666</v>
      </c>
      <c r="DC125" s="9">
        <v>52.574525745257404</v>
      </c>
      <c r="DD125" s="9">
        <v>80.924855491329495</v>
      </c>
      <c r="DE125" s="9">
        <v>75.319148936170194</v>
      </c>
      <c r="DF125" s="9">
        <v>96.417910447761201</v>
      </c>
      <c r="DG125" s="9">
        <v>62.886597938144419</v>
      </c>
      <c r="DH125" s="9">
        <v>70.202020202020108</v>
      </c>
      <c r="DI125" s="9">
        <v>38.636363636363591</v>
      </c>
      <c r="DJ125" s="9">
        <v>46.442687747035578</v>
      </c>
      <c r="DK125" s="9">
        <v>73.3333333333333</v>
      </c>
      <c r="DL125" s="9">
        <v>31.090909090909079</v>
      </c>
      <c r="DM125" s="9">
        <v>45</v>
      </c>
      <c r="DN125" s="9">
        <v>78.225806451612897</v>
      </c>
      <c r="DO125" s="9">
        <v>53.459119496855322</v>
      </c>
      <c r="DP125" s="9">
        <v>55.714285714285694</v>
      </c>
      <c r="DQ125" s="9">
        <v>39.319470699432884</v>
      </c>
      <c r="DR125" s="9">
        <v>73.389830508474603</v>
      </c>
      <c r="DS125" s="9">
        <v>50.555555555555586</v>
      </c>
      <c r="DT125" s="9">
        <v>57.142857142857203</v>
      </c>
      <c r="DU125" s="9">
        <v>91.609977324262999</v>
      </c>
      <c r="DV125" s="9">
        <v>73.076923076923094</v>
      </c>
      <c r="DW125" s="9">
        <v>76.902173913043498</v>
      </c>
      <c r="DX125" s="9">
        <v>99.090909090909093</v>
      </c>
      <c r="DY125" s="9">
        <v>35.443037974683584</v>
      </c>
      <c r="DZ125" s="9">
        <v>87.878787878787804</v>
      </c>
      <c r="EA125" s="9">
        <v>64.970059880239532</v>
      </c>
      <c r="EB125" s="9">
        <v>65.131578947368439</v>
      </c>
      <c r="EC125" s="9">
        <v>48.598130841121502</v>
      </c>
      <c r="ED125" s="9">
        <v>18.629550321199147</v>
      </c>
    </row>
    <row r="126" spans="1:134" x14ac:dyDescent="0.3">
      <c r="A126" s="15"/>
      <c r="B126" s="9" t="s">
        <v>243</v>
      </c>
      <c r="C126" s="9">
        <v>23.33</v>
      </c>
      <c r="D126" s="9">
        <v>27.096956486639201</v>
      </c>
      <c r="E126" s="9">
        <v>25.093167701863401</v>
      </c>
      <c r="F126" s="9">
        <v>14.722638680659699</v>
      </c>
      <c r="G126" s="9">
        <v>18.7256176853056</v>
      </c>
      <c r="H126" s="10"/>
      <c r="I126" s="9">
        <v>28.769543326561301</v>
      </c>
      <c r="J126" s="9">
        <v>28.197637495236901</v>
      </c>
      <c r="K126" s="9">
        <v>15.452282157676301</v>
      </c>
      <c r="L126" s="9">
        <v>18.8117001828154</v>
      </c>
      <c r="M126" s="9"/>
      <c r="N126" s="9">
        <v>24.040920716112499</v>
      </c>
      <c r="O126" s="9">
        <v>35.894621295279897</v>
      </c>
      <c r="P126" s="9">
        <v>40.1446654611212</v>
      </c>
      <c r="Q126" s="9">
        <v>22.296173044925101</v>
      </c>
      <c r="R126" s="9">
        <v>39.293598233995603</v>
      </c>
      <c r="S126" s="9">
        <v>22.266401590457299</v>
      </c>
      <c r="T126" s="9">
        <v>28.672032193159001</v>
      </c>
      <c r="U126" s="9">
        <v>14.2263759086189</v>
      </c>
      <c r="V126" s="9">
        <v>10.4033970276008</v>
      </c>
      <c r="W126" s="9">
        <v>17.096018735363</v>
      </c>
      <c r="X126" s="9">
        <v>18.446601941747598</v>
      </c>
      <c r="Y126" s="9">
        <v>0</v>
      </c>
      <c r="Z126" s="9">
        <v>39.860139860139903</v>
      </c>
      <c r="AA126" s="9">
        <v>25.8914728682171</v>
      </c>
      <c r="AB126" s="9">
        <v>30.0675675675676</v>
      </c>
      <c r="AC126" s="9">
        <v>30.839694656488501</v>
      </c>
      <c r="AD126" s="9">
        <v>23.349056603773601</v>
      </c>
      <c r="AE126" s="9">
        <v>52.413793103448299</v>
      </c>
      <c r="AF126" s="9">
        <v>38.188277087033697</v>
      </c>
      <c r="AG126" s="9">
        <v>24.609375</v>
      </c>
      <c r="AH126" s="9">
        <v>20.960698689956299</v>
      </c>
      <c r="AI126" s="9">
        <v>29.938271604938301</v>
      </c>
      <c r="AJ126" s="9">
        <v>23.686405337781501</v>
      </c>
      <c r="AK126" s="9">
        <v>7.03125</v>
      </c>
      <c r="AL126" s="9">
        <v>9.8765432098765409</v>
      </c>
      <c r="AM126" s="9">
        <v>23.058542413381101</v>
      </c>
      <c r="AN126" s="9">
        <v>50.295159386068498</v>
      </c>
      <c r="AO126" s="9">
        <v>41.013384321223697</v>
      </c>
      <c r="AP126" s="9">
        <v>20.919540229885101</v>
      </c>
      <c r="AQ126" s="9">
        <v>32.663316582914597</v>
      </c>
      <c r="AR126" s="9">
        <v>32.786885245901601</v>
      </c>
      <c r="AS126" s="9">
        <v>24.687800192122999</v>
      </c>
      <c r="AT126" s="9">
        <v>23.076923076923102</v>
      </c>
      <c r="AU126" s="9">
        <v>10.1293103448276</v>
      </c>
      <c r="AV126" s="9">
        <v>49.76</v>
      </c>
      <c r="AW126" s="9">
        <v>33.119266055045898</v>
      </c>
      <c r="AX126" s="9">
        <v>31.6720257234727</v>
      </c>
      <c r="AY126" s="9">
        <v>25.101214574898801</v>
      </c>
      <c r="AZ126" s="9">
        <v>40.789473684210499</v>
      </c>
      <c r="BA126" s="9">
        <v>12.280701754386</v>
      </c>
      <c r="BB126" s="9">
        <v>26.7532467532467</v>
      </c>
      <c r="BC126" s="9">
        <v>26.066350710900501</v>
      </c>
      <c r="BD126" s="9">
        <v>15.294117647058799</v>
      </c>
      <c r="BE126" s="9" t="s">
        <v>119</v>
      </c>
      <c r="BF126" s="9">
        <v>34.293948126801197</v>
      </c>
      <c r="BG126" s="9">
        <v>25.675675675675699</v>
      </c>
      <c r="BH126" s="9">
        <v>39.542483660130699</v>
      </c>
      <c r="BI126" s="9">
        <v>27.5229357798165</v>
      </c>
      <c r="BJ126" s="9">
        <v>21.8867924528302</v>
      </c>
      <c r="BK126" s="9">
        <v>43.438914027149302</v>
      </c>
      <c r="BL126" s="9">
        <v>29.979035639412999</v>
      </c>
      <c r="BM126" s="9">
        <v>12.6315789473684</v>
      </c>
      <c r="BN126" s="9">
        <v>28.163265306122401</v>
      </c>
      <c r="BO126" s="9">
        <v>25.581395348837201</v>
      </c>
      <c r="BP126" s="9">
        <v>30.952380952380999</v>
      </c>
      <c r="BQ126" s="9">
        <v>19.191919191919201</v>
      </c>
      <c r="BR126" s="9">
        <v>17.313432835820901</v>
      </c>
      <c r="BS126" s="9">
        <v>56.587473002159797</v>
      </c>
      <c r="BT126" s="9">
        <v>0.91463414634146301</v>
      </c>
      <c r="BU126" s="9">
        <v>12.5</v>
      </c>
      <c r="BV126" s="9">
        <v>13.270142180094799</v>
      </c>
      <c r="BW126" s="9">
        <v>33.3333333333333</v>
      </c>
      <c r="BX126" s="9">
        <v>33.3333333333333</v>
      </c>
      <c r="BY126" s="9">
        <v>0.90293453724605</v>
      </c>
      <c r="BZ126" s="9">
        <v>48.407643312101897</v>
      </c>
      <c r="CA126" s="9">
        <v>0</v>
      </c>
      <c r="CB126" s="9">
        <v>6.4516129032258096</v>
      </c>
      <c r="CC126" s="9">
        <v>37.837837837837803</v>
      </c>
      <c r="CD126" s="9">
        <v>14.5161290322581</v>
      </c>
      <c r="CE126" s="9">
        <v>10.1694915254237</v>
      </c>
      <c r="CF126" s="9">
        <v>7.3099415204678397</v>
      </c>
      <c r="CG126" s="9">
        <v>37.809917355371901</v>
      </c>
      <c r="CH126" s="9">
        <v>5.8670143415906102</v>
      </c>
      <c r="CI126" s="9">
        <v>0</v>
      </c>
      <c r="CJ126" s="9">
        <v>3.2258064516128999</v>
      </c>
      <c r="CK126" s="9">
        <v>8.9285714285714306</v>
      </c>
      <c r="CL126" s="9">
        <v>1.7910447761193999</v>
      </c>
      <c r="CM126" s="9">
        <v>13.580246913580201</v>
      </c>
      <c r="CN126" s="9">
        <v>15.7434402332362</v>
      </c>
      <c r="CO126" s="9">
        <v>38.461538461538503</v>
      </c>
      <c r="CP126" s="9">
        <v>18.253968253968299</v>
      </c>
      <c r="CQ126" s="9">
        <v>6.04982206405694</v>
      </c>
      <c r="CR126" s="9">
        <v>21.052631578947398</v>
      </c>
      <c r="CS126" s="9">
        <v>12.9032258064516</v>
      </c>
      <c r="CT126" s="9">
        <v>28.1553398058252</v>
      </c>
      <c r="CU126" s="9">
        <v>6.6326530612244898</v>
      </c>
      <c r="CV126" s="9">
        <v>17.514124293785301</v>
      </c>
      <c r="CW126" s="9">
        <v>7.9452054794520599</v>
      </c>
      <c r="CX126" s="9">
        <v>34.615384615384599</v>
      </c>
      <c r="CY126" s="9">
        <v>15.0170648464164</v>
      </c>
      <c r="CZ126" s="9">
        <v>20.758483033932102</v>
      </c>
      <c r="DA126" s="9">
        <v>18.137254901960802</v>
      </c>
      <c r="DB126" s="9">
        <v>6.6666666666666696</v>
      </c>
      <c r="DC126" s="9">
        <v>17.344173441734402</v>
      </c>
      <c r="DD126" s="9">
        <v>17.148362235067399</v>
      </c>
      <c r="DE126" s="9">
        <v>9.7872340425531892</v>
      </c>
      <c r="DF126" s="9">
        <v>0.59701492537313405</v>
      </c>
      <c r="DG126" s="9">
        <v>35.051546391752602</v>
      </c>
      <c r="DH126" s="9">
        <v>18.686868686868699</v>
      </c>
      <c r="DI126" s="9">
        <v>51.136363636363598</v>
      </c>
      <c r="DJ126" s="9">
        <v>23.320158102766801</v>
      </c>
      <c r="DK126" s="9">
        <v>26.6666666666667</v>
      </c>
      <c r="DL126" s="9">
        <v>21.636363636363601</v>
      </c>
      <c r="DM126" s="9">
        <v>30</v>
      </c>
      <c r="DN126" s="9">
        <v>12.5</v>
      </c>
      <c r="DO126" s="9">
        <v>26.100628930817599</v>
      </c>
      <c r="DP126" s="9">
        <v>41.904761904761898</v>
      </c>
      <c r="DQ126" s="9">
        <v>20.4158790170132</v>
      </c>
      <c r="DR126" s="9">
        <v>22.7118644067797</v>
      </c>
      <c r="DS126" s="9">
        <v>18.8888888888889</v>
      </c>
      <c r="DT126" s="9">
        <v>14.285714285714301</v>
      </c>
      <c r="DU126" s="9">
        <v>4.5351473922902503</v>
      </c>
      <c r="DV126" s="9">
        <v>21.634615384615401</v>
      </c>
      <c r="DW126" s="9">
        <v>21.875</v>
      </c>
      <c r="DX126" s="9">
        <v>0.90909090909090895</v>
      </c>
      <c r="DY126" s="9">
        <v>34.177215189873401</v>
      </c>
      <c r="DZ126" s="9">
        <v>11.4832535885167</v>
      </c>
      <c r="EA126" s="9">
        <v>13.473053892215599</v>
      </c>
      <c r="EB126" s="9">
        <v>0</v>
      </c>
      <c r="EC126" s="9">
        <v>0.31152647975077902</v>
      </c>
      <c r="ED126" s="9">
        <v>35.760171306209799</v>
      </c>
    </row>
    <row r="127" spans="1:134" x14ac:dyDescent="0.3">
      <c r="A127" s="15"/>
      <c r="B127" s="9" t="s">
        <v>244</v>
      </c>
      <c r="C127" s="371">
        <v>19.079999999999998</v>
      </c>
      <c r="D127" s="371">
        <v>15.7342375070639</v>
      </c>
      <c r="E127" s="371">
        <v>19.886128364389201</v>
      </c>
      <c r="F127" s="371">
        <v>33.358320839580202</v>
      </c>
      <c r="G127" s="371">
        <v>17.3558734286953</v>
      </c>
      <c r="H127" s="372"/>
      <c r="I127" s="371">
        <v>16.7918028442717</v>
      </c>
      <c r="J127" s="371">
        <v>23.4345230534739</v>
      </c>
      <c r="K127" s="371">
        <v>36.813278008298802</v>
      </c>
      <c r="L127" s="371">
        <v>18.199268738573998</v>
      </c>
      <c r="M127" s="371"/>
      <c r="N127" s="371">
        <v>7.6726342710997404</v>
      </c>
      <c r="O127" s="371">
        <v>18.002195389681699</v>
      </c>
      <c r="P127" s="371">
        <v>11.030741410488201</v>
      </c>
      <c r="Q127" s="371">
        <v>28.286189683860201</v>
      </c>
      <c r="R127" s="371">
        <v>24.503311258278099</v>
      </c>
      <c r="S127" s="371">
        <v>21.6699801192843</v>
      </c>
      <c r="T127" s="371">
        <v>36.016096579476901</v>
      </c>
      <c r="U127" s="371">
        <v>6.0228452751817203</v>
      </c>
      <c r="V127" s="371">
        <v>2.12314225053079</v>
      </c>
      <c r="W127" s="371">
        <v>7.9625292740046802</v>
      </c>
      <c r="X127" s="371">
        <v>11.326860841423899</v>
      </c>
      <c r="Y127" s="371">
        <v>2.7027027027027</v>
      </c>
      <c r="Z127" s="371">
        <v>7.6923076923076898</v>
      </c>
      <c r="AA127" s="371">
        <v>16.124031007751899</v>
      </c>
      <c r="AB127" s="371">
        <v>5.4054054054054097</v>
      </c>
      <c r="AC127" s="371">
        <v>4.27480916030534</v>
      </c>
      <c r="AD127" s="371">
        <v>10.377358490565999</v>
      </c>
      <c r="AE127" s="371">
        <v>20.689655172413801</v>
      </c>
      <c r="AF127" s="371">
        <v>4.2628774422735303</v>
      </c>
      <c r="AG127" s="371">
        <v>4.296875</v>
      </c>
      <c r="AH127" s="371">
        <v>20.0873362445415</v>
      </c>
      <c r="AI127" s="371">
        <v>6.4814814814814801</v>
      </c>
      <c r="AJ127" s="371">
        <v>26.2718932443703</v>
      </c>
      <c r="AK127" s="371">
        <v>3.125</v>
      </c>
      <c r="AL127" s="371">
        <v>19.2239858906526</v>
      </c>
      <c r="AM127" s="371">
        <v>7.4074074074074101</v>
      </c>
      <c r="AN127" s="371">
        <v>19.598583234946901</v>
      </c>
      <c r="AO127" s="371">
        <v>23.422562141491401</v>
      </c>
      <c r="AP127" s="371">
        <v>47.701149425287397</v>
      </c>
      <c r="AQ127" s="371">
        <v>8.0402010050251196</v>
      </c>
      <c r="AR127" s="371">
        <v>12.4121779859485</v>
      </c>
      <c r="AS127" s="371">
        <v>6.7243035542747398</v>
      </c>
      <c r="AT127" s="371">
        <v>16.1943319838057</v>
      </c>
      <c r="AU127" s="371">
        <v>4.5258620689655196</v>
      </c>
      <c r="AV127" s="371">
        <v>7.52</v>
      </c>
      <c r="AW127" s="371">
        <v>41.559633027522899</v>
      </c>
      <c r="AX127" s="371">
        <v>32.958199356913198</v>
      </c>
      <c r="AY127" s="371">
        <v>6.8825910931174104</v>
      </c>
      <c r="AZ127" s="371">
        <v>3.7280701754385999</v>
      </c>
      <c r="BA127" s="371">
        <v>16.228070175438599</v>
      </c>
      <c r="BB127" s="371">
        <v>25.194805194805198</v>
      </c>
      <c r="BC127" s="371">
        <v>35.545023696682499</v>
      </c>
      <c r="BD127" s="371">
        <v>20</v>
      </c>
      <c r="BE127" s="371" t="s">
        <v>119</v>
      </c>
      <c r="BF127" s="371">
        <v>48.126801152737798</v>
      </c>
      <c r="BG127" s="371">
        <v>24.324324324324301</v>
      </c>
      <c r="BH127" s="371">
        <v>10.130718954248399</v>
      </c>
      <c r="BI127" s="371">
        <v>29.357798165137599</v>
      </c>
      <c r="BJ127" s="371">
        <v>33.584905660377402</v>
      </c>
      <c r="BK127" s="371">
        <v>4.0723981900452504</v>
      </c>
      <c r="BL127" s="371">
        <v>27.8825995807128</v>
      </c>
      <c r="BM127" s="371">
        <v>18.596491228070199</v>
      </c>
      <c r="BN127" s="371">
        <v>20.612244897959201</v>
      </c>
      <c r="BO127" s="371">
        <v>1.16279069767442</v>
      </c>
      <c r="BP127" s="371">
        <v>18.452380952380999</v>
      </c>
      <c r="BQ127" s="371">
        <v>35.353535353535399</v>
      </c>
      <c r="BR127" s="371">
        <v>5.3731343283582103</v>
      </c>
      <c r="BS127" s="371">
        <v>3.6717062634989199</v>
      </c>
      <c r="BT127" s="371">
        <v>62.804878048780502</v>
      </c>
      <c r="BU127" s="371">
        <v>21.875</v>
      </c>
      <c r="BV127" s="371">
        <v>61.6113744075829</v>
      </c>
      <c r="BW127" s="371">
        <v>66.6666666666667</v>
      </c>
      <c r="BX127" s="371">
        <v>27.7777777777778</v>
      </c>
      <c r="BY127" s="371">
        <v>71.1060948081264</v>
      </c>
      <c r="BZ127" s="371">
        <v>33.121019108280301</v>
      </c>
      <c r="CA127" s="371">
        <v>22.2222222222222</v>
      </c>
      <c r="CB127" s="371">
        <v>3.2258064516128999</v>
      </c>
      <c r="CC127" s="371">
        <v>31.081081081081098</v>
      </c>
      <c r="CD127" s="371">
        <v>9.67741935483871</v>
      </c>
      <c r="CE127" s="371">
        <v>23.163841807909598</v>
      </c>
      <c r="CF127" s="371">
        <v>0.29239766081871299</v>
      </c>
      <c r="CG127" s="371">
        <v>10.7438016528926</v>
      </c>
      <c r="CH127" s="371">
        <v>77.053455019556694</v>
      </c>
      <c r="CI127" s="371">
        <v>33.3333333333333</v>
      </c>
      <c r="CJ127" s="371">
        <v>0</v>
      </c>
      <c r="CK127" s="371">
        <v>37.5</v>
      </c>
      <c r="CL127" s="371">
        <v>50.1492537313433</v>
      </c>
      <c r="CM127" s="371">
        <v>74.691358024691397</v>
      </c>
      <c r="CN127" s="371">
        <v>20.1166180758017</v>
      </c>
      <c r="CO127" s="371">
        <v>0</v>
      </c>
      <c r="CP127" s="371">
        <v>3.9682539682539701</v>
      </c>
      <c r="CQ127" s="371">
        <v>38.078291814946603</v>
      </c>
      <c r="CR127" s="371">
        <v>0</v>
      </c>
      <c r="CS127" s="371">
        <v>3.76344086021505</v>
      </c>
      <c r="CT127" s="371">
        <v>71.844660194174807</v>
      </c>
      <c r="CU127" s="371">
        <v>1.53061224489796</v>
      </c>
      <c r="CV127" s="371">
        <v>66.6666666666667</v>
      </c>
      <c r="CW127" s="371">
        <v>29.041095890411</v>
      </c>
      <c r="CX127" s="371">
        <v>5.7692307692307701</v>
      </c>
      <c r="CY127" s="371">
        <v>18.4300341296928</v>
      </c>
      <c r="CZ127" s="371">
        <v>16.367265469061898</v>
      </c>
      <c r="DA127" s="371">
        <v>0.49019607843137297</v>
      </c>
      <c r="DB127" s="371">
        <v>21.6666666666667</v>
      </c>
      <c r="DC127" s="371">
        <v>30.081300813008099</v>
      </c>
      <c r="DD127" s="371">
        <v>1.92678227360308</v>
      </c>
      <c r="DE127" s="371">
        <v>14.893617021276601</v>
      </c>
      <c r="DF127" s="371">
        <v>2.98507462686567</v>
      </c>
      <c r="DG127" s="371">
        <v>2.0618556701030899</v>
      </c>
      <c r="DH127" s="371">
        <v>11.1111111111111</v>
      </c>
      <c r="DI127" s="371">
        <v>10.2272727272727</v>
      </c>
      <c r="DJ127" s="371">
        <v>30.2371541501976</v>
      </c>
      <c r="DK127" s="371">
        <v>0</v>
      </c>
      <c r="DL127" s="371">
        <v>47.272727272727302</v>
      </c>
      <c r="DM127" s="371">
        <v>25</v>
      </c>
      <c r="DN127" s="371">
        <v>9.2741935483870996</v>
      </c>
      <c r="DO127" s="371">
        <v>20.440251572327</v>
      </c>
      <c r="DP127" s="371">
        <v>2.38095238095238</v>
      </c>
      <c r="DQ127" s="371">
        <v>40.264650283553898</v>
      </c>
      <c r="DR127" s="371">
        <v>3.8983050847457599</v>
      </c>
      <c r="DS127" s="371">
        <v>30.5555555555556</v>
      </c>
      <c r="DT127" s="371">
        <v>28.571428571428601</v>
      </c>
      <c r="DU127" s="371">
        <v>3.8548752834467099</v>
      </c>
      <c r="DV127" s="371">
        <v>5.2884615384615401</v>
      </c>
      <c r="DW127" s="371">
        <v>1.22282608695652</v>
      </c>
      <c r="DX127" s="371">
        <v>0</v>
      </c>
      <c r="DY127" s="371">
        <v>30.379746835443001</v>
      </c>
      <c r="DZ127" s="371">
        <v>0.63795853269537495</v>
      </c>
      <c r="EA127" s="371">
        <v>21.556886227544901</v>
      </c>
      <c r="EB127" s="371">
        <v>34.868421052631597</v>
      </c>
      <c r="EC127" s="371">
        <v>51.090342679127701</v>
      </c>
      <c r="ED127" s="371">
        <v>45.610278372590997</v>
      </c>
    </row>
    <row r="128" spans="1:134" x14ac:dyDescent="0.3">
      <c r="A128" s="15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</row>
    <row r="129" spans="1:134" x14ac:dyDescent="0.3">
      <c r="A129" s="15">
        <v>28</v>
      </c>
      <c r="B129" s="8" t="s">
        <v>246</v>
      </c>
      <c r="C129" s="14">
        <f>SUM(D129:G129)</f>
        <v>144451</v>
      </c>
      <c r="D129" s="14">
        <v>72257</v>
      </c>
      <c r="E129" s="14">
        <v>31795</v>
      </c>
      <c r="F129" s="14">
        <v>13646</v>
      </c>
      <c r="G129" s="14">
        <v>26753</v>
      </c>
      <c r="H129" s="14">
        <f>SUM(I129:L129)</f>
        <v>89391</v>
      </c>
      <c r="I129" s="14">
        <v>48725</v>
      </c>
      <c r="J129" s="14">
        <v>15126</v>
      </c>
      <c r="K129" s="14">
        <v>2151</v>
      </c>
      <c r="L129" s="14">
        <v>23389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</row>
    <row r="130" spans="1:134" x14ac:dyDescent="0.3">
      <c r="A130" s="15"/>
      <c r="B130" s="9" t="s">
        <v>245</v>
      </c>
      <c r="C130" s="9">
        <v>47.770484303627256</v>
      </c>
      <c r="D130" s="9">
        <v>51.583929584676895</v>
      </c>
      <c r="E130" s="9">
        <v>61.163704985060505</v>
      </c>
      <c r="F130" s="9">
        <v>32.642602495543628</v>
      </c>
      <c r="G130" s="9">
        <v>29.166822412439711</v>
      </c>
      <c r="H130" s="10"/>
      <c r="I130" s="9">
        <v>42.195997947665418</v>
      </c>
      <c r="J130" s="9">
        <v>36.03728679095601</v>
      </c>
      <c r="K130" s="9">
        <v>23.607936362805162</v>
      </c>
      <c r="L130" s="9">
        <v>24.93479840950879</v>
      </c>
      <c r="M130" s="9"/>
      <c r="N130" s="9">
        <v>26.09363008442055</v>
      </c>
      <c r="O130" s="9">
        <v>31.253545093590489</v>
      </c>
      <c r="P130" s="9">
        <v>29.399899142713029</v>
      </c>
      <c r="Q130" s="9">
        <v>4.6974522292993655</v>
      </c>
      <c r="R130" s="9">
        <v>28.606760098928312</v>
      </c>
      <c r="S130" s="9">
        <v>46.540880503144678</v>
      </c>
      <c r="T130" s="9">
        <v>26.194852941176521</v>
      </c>
      <c r="U130" s="9">
        <v>56.69291338582677</v>
      </c>
      <c r="V130" s="9">
        <v>63.603209336250906</v>
      </c>
      <c r="W130" s="9">
        <v>63.286713286713336</v>
      </c>
      <c r="X130" s="9">
        <v>47.072599531615971</v>
      </c>
      <c r="Y130" s="9">
        <v>39.332365747460109</v>
      </c>
      <c r="Z130" s="9">
        <v>21.550855991943592</v>
      </c>
      <c r="AA130" s="9">
        <v>32.677966101694899</v>
      </c>
      <c r="AB130" s="9">
        <v>43.627175743964003</v>
      </c>
      <c r="AC130" s="9">
        <v>43.710691823899353</v>
      </c>
      <c r="AD130" s="9">
        <v>42.723492723492669</v>
      </c>
      <c r="AE130" s="9">
        <v>12.145748987854251</v>
      </c>
      <c r="AF130" s="9">
        <v>44.73942969518199</v>
      </c>
      <c r="AG130" s="9">
        <v>54.535398230088532</v>
      </c>
      <c r="AH130" s="9">
        <v>12.38698010849909</v>
      </c>
      <c r="AI130" s="9">
        <v>37.435567010309327</v>
      </c>
      <c r="AJ130" s="9">
        <v>38.331160365058679</v>
      </c>
      <c r="AK130" s="9">
        <v>60.000000000000014</v>
      </c>
      <c r="AL130" s="9">
        <v>82.215036378334702</v>
      </c>
      <c r="AM130" s="9">
        <v>66.791744840525297</v>
      </c>
      <c r="AN130" s="9">
        <v>66.937669376693719</v>
      </c>
      <c r="AO130" s="9">
        <v>16.885676741130091</v>
      </c>
      <c r="AP130" s="9">
        <v>22.687439143135379</v>
      </c>
      <c r="AQ130" s="9">
        <v>36.5134431916739</v>
      </c>
      <c r="AR130" s="9">
        <v>62.634989200863998</v>
      </c>
      <c r="AS130" s="9">
        <v>47.8794072560041</v>
      </c>
      <c r="AT130" s="9">
        <v>58.184855233853</v>
      </c>
      <c r="AU130" s="9">
        <v>71.028806584362201</v>
      </c>
      <c r="AV130" s="9">
        <v>26.754748142031382</v>
      </c>
      <c r="AW130" s="9">
        <v>33.360522022838538</v>
      </c>
      <c r="AX130" s="9">
        <v>28.609271523178819</v>
      </c>
      <c r="AY130" s="9">
        <v>16.309012875536492</v>
      </c>
      <c r="AZ130" s="9">
        <v>38.427561837455812</v>
      </c>
      <c r="BA130" s="9">
        <v>51.207729468599084</v>
      </c>
      <c r="BB130" s="9">
        <v>25.8445945945946</v>
      </c>
      <c r="BC130" s="9">
        <v>18.28908554572272</v>
      </c>
      <c r="BD130" s="9">
        <v>86.549707602339097</v>
      </c>
      <c r="BE130" s="9">
        <v>76.404494382022506</v>
      </c>
      <c r="BF130" s="9">
        <v>9.4069529652351704</v>
      </c>
      <c r="BG130" s="9">
        <v>45.954962468723998</v>
      </c>
      <c r="BH130" s="9">
        <v>29.87012987012983</v>
      </c>
      <c r="BI130" s="9">
        <v>44.759825327510853</v>
      </c>
      <c r="BJ130" s="9">
        <v>52.392947103274551</v>
      </c>
      <c r="BK130" s="9">
        <v>17.166212534059952</v>
      </c>
      <c r="BL130" s="9">
        <v>16.298342541436469</v>
      </c>
      <c r="BM130" s="9">
        <v>43.8330170777989</v>
      </c>
      <c r="BN130" s="9">
        <v>13.254593175852975</v>
      </c>
      <c r="BO130" s="9">
        <v>37.556561085972859</v>
      </c>
      <c r="BP130" s="9">
        <v>38.811188811188785</v>
      </c>
      <c r="BQ130" s="9">
        <v>43.487394957983284</v>
      </c>
      <c r="BR130" s="9">
        <v>46.993318485523346</v>
      </c>
      <c r="BS130" s="9">
        <v>28.151986183074257</v>
      </c>
      <c r="BT130" s="9">
        <v>31.131131131131113</v>
      </c>
      <c r="BU130" s="9">
        <v>35.559006211180112</v>
      </c>
      <c r="BV130" s="9">
        <v>67.357512953367888</v>
      </c>
      <c r="BW130" s="9">
        <v>0.99667774086378702</v>
      </c>
      <c r="BX130" s="9">
        <v>5.8467741935483861</v>
      </c>
      <c r="BY130" s="9">
        <v>21.590909090909108</v>
      </c>
      <c r="BZ130" s="9">
        <v>11.363636363636379</v>
      </c>
      <c r="CA130" s="9">
        <v>26.484018264840131</v>
      </c>
      <c r="CB130" s="9">
        <v>24.311926605504581</v>
      </c>
      <c r="CC130" s="9">
        <v>11.578947368421046</v>
      </c>
      <c r="CD130" s="9">
        <v>5.9633027522935729</v>
      </c>
      <c r="CE130" s="9">
        <v>56.761565836298999</v>
      </c>
      <c r="CF130" s="9">
        <v>82.735042735042697</v>
      </c>
      <c r="CG130" s="9">
        <v>15.30612244897959</v>
      </c>
      <c r="CH130" s="9">
        <v>4.4328552803129071</v>
      </c>
      <c r="CI130" s="9">
        <v>29.268292682926802</v>
      </c>
      <c r="CJ130" s="9">
        <v>0.86206896551724099</v>
      </c>
      <c r="CK130" s="9">
        <v>24.641148325358813</v>
      </c>
      <c r="CL130" s="9">
        <v>31.707317073170699</v>
      </c>
      <c r="CM130" s="9">
        <v>10.434782608695654</v>
      </c>
      <c r="CN130" s="9">
        <v>18.73198847262249</v>
      </c>
      <c r="CO130" s="9">
        <v>10.099573257468</v>
      </c>
      <c r="CP130" s="9">
        <v>48.189415041782766</v>
      </c>
      <c r="CQ130" s="9">
        <v>19.491525423728771</v>
      </c>
      <c r="CR130" s="9">
        <v>27.358490566037702</v>
      </c>
      <c r="CS130" s="9">
        <v>52.863436123347967</v>
      </c>
      <c r="CT130" s="9">
        <v>0</v>
      </c>
      <c r="CU130" s="9">
        <v>18.105263157894729</v>
      </c>
      <c r="CV130" s="9">
        <v>15.08379888268156</v>
      </c>
      <c r="CW130" s="9">
        <v>47.368421052631561</v>
      </c>
      <c r="CX130" s="9">
        <v>4.3307086614173249</v>
      </c>
      <c r="CY130" s="9">
        <v>18.120045300113262</v>
      </c>
      <c r="CZ130" s="9">
        <v>34.467120181405861</v>
      </c>
      <c r="DA130" s="9">
        <v>21.037868162692853</v>
      </c>
      <c r="DB130" s="9">
        <v>34.700854700854705</v>
      </c>
      <c r="DC130" s="9">
        <v>16.89419795221843</v>
      </c>
      <c r="DD130" s="9">
        <v>21.863117870722434</v>
      </c>
      <c r="DE130" s="9">
        <v>34.229390681003558</v>
      </c>
      <c r="DF130" s="9">
        <v>21.780303030303038</v>
      </c>
      <c r="DG130" s="9">
        <v>16.064981949458485</v>
      </c>
      <c r="DH130" s="9">
        <v>25.4237288135593</v>
      </c>
      <c r="DI130" s="9">
        <v>14.990512333965849</v>
      </c>
      <c r="DJ130" s="9">
        <v>50.337381916329292</v>
      </c>
      <c r="DK130" s="9">
        <v>49.354005167958647</v>
      </c>
      <c r="DL130" s="9">
        <v>18.750000000000043</v>
      </c>
      <c r="DM130" s="9">
        <v>24.505928853754952</v>
      </c>
      <c r="DN130" s="9">
        <v>22.875816993464028</v>
      </c>
      <c r="DO130" s="9">
        <v>25.697061039939712</v>
      </c>
      <c r="DP130" s="9">
        <v>31.376975169300248</v>
      </c>
      <c r="DQ130" s="9">
        <v>14.312267657992569</v>
      </c>
      <c r="DR130" s="9">
        <v>18.654173764906297</v>
      </c>
      <c r="DS130" s="9">
        <v>6.4965197215777266</v>
      </c>
      <c r="DT130" s="9">
        <v>2.8192371475953601</v>
      </c>
      <c r="DU130" s="9">
        <v>25.545851528384311</v>
      </c>
      <c r="DV130" s="9">
        <v>42.890442890442934</v>
      </c>
      <c r="DW130" s="9">
        <v>22.759103641456583</v>
      </c>
      <c r="DX130" s="9">
        <v>83.651804670912895</v>
      </c>
      <c r="DY130" s="9">
        <v>37.769080234833595</v>
      </c>
      <c r="DZ130" s="9">
        <v>37.191650853889961</v>
      </c>
      <c r="EA130" s="9">
        <v>15.122615803814716</v>
      </c>
      <c r="EB130" s="9">
        <v>9.2526690391459017</v>
      </c>
      <c r="EC130" s="9">
        <v>27.441860465116271</v>
      </c>
      <c r="ED130" s="9">
        <v>8.4325396825396854</v>
      </c>
    </row>
    <row r="131" spans="1:134" x14ac:dyDescent="0.3">
      <c r="A131" s="15"/>
      <c r="B131" s="9" t="s">
        <v>243</v>
      </c>
      <c r="C131" s="9">
        <v>18.385100056145117</v>
      </c>
      <c r="D131" s="9">
        <v>18.687462806371698</v>
      </c>
      <c r="E131" s="9">
        <v>17.0844472401321</v>
      </c>
      <c r="F131" s="9">
        <v>14.913844325609</v>
      </c>
      <c r="G131" s="9">
        <v>20.861211826710999</v>
      </c>
      <c r="H131" s="10"/>
      <c r="I131" s="9">
        <v>17.553617239610102</v>
      </c>
      <c r="J131" s="9">
        <v>24.8248049715721</v>
      </c>
      <c r="K131" s="9">
        <v>14.364085215324099</v>
      </c>
      <c r="L131" s="9">
        <v>19.581854718029799</v>
      </c>
      <c r="M131" s="9"/>
      <c r="N131" s="9">
        <v>28.0890253261704</v>
      </c>
      <c r="O131" s="9">
        <v>14.690867838910901</v>
      </c>
      <c r="P131" s="9">
        <v>19.0620272314675</v>
      </c>
      <c r="Q131" s="9">
        <v>2.94585987261146</v>
      </c>
      <c r="R131" s="9">
        <v>18.054410552349498</v>
      </c>
      <c r="S131" s="9">
        <v>12.683438155136299</v>
      </c>
      <c r="T131" s="9">
        <v>24.264705882352899</v>
      </c>
      <c r="U131" s="9">
        <v>17.547806524184502</v>
      </c>
      <c r="V131" s="9">
        <v>18.453683442742498</v>
      </c>
      <c r="W131" s="9">
        <v>11.958041958041999</v>
      </c>
      <c r="X131" s="9">
        <v>10.187353629976601</v>
      </c>
      <c r="Y131" s="9">
        <v>17.706821480406401</v>
      </c>
      <c r="Z131" s="9">
        <v>25.276938569989898</v>
      </c>
      <c r="AA131" s="9">
        <v>18.305084745762699</v>
      </c>
      <c r="AB131" s="9">
        <v>21.224031443009501</v>
      </c>
      <c r="AC131" s="9">
        <v>28.5534591194969</v>
      </c>
      <c r="AD131" s="9">
        <v>13.4095634095634</v>
      </c>
      <c r="AE131" s="9">
        <v>13.765182186234799</v>
      </c>
      <c r="AF131" s="9">
        <v>18.190757128810201</v>
      </c>
      <c r="AG131" s="9">
        <v>18.9159292035398</v>
      </c>
      <c r="AH131" s="9">
        <v>11.3019891500904</v>
      </c>
      <c r="AI131" s="9">
        <v>15.4639175257732</v>
      </c>
      <c r="AJ131" s="9">
        <v>17.601043024771801</v>
      </c>
      <c r="AK131" s="9">
        <v>14.7826086956522</v>
      </c>
      <c r="AL131" s="9">
        <v>6.8714632174616002</v>
      </c>
      <c r="AM131" s="9">
        <v>12.4765478424015</v>
      </c>
      <c r="AN131" s="9">
        <v>11.2014453477868</v>
      </c>
      <c r="AO131" s="9">
        <v>16.688567674112999</v>
      </c>
      <c r="AP131" s="9">
        <v>26.5822784810127</v>
      </c>
      <c r="AQ131" s="9">
        <v>26.322636600173499</v>
      </c>
      <c r="AR131" s="9">
        <v>12.455003599712001</v>
      </c>
      <c r="AS131" s="9">
        <v>18.548799182422101</v>
      </c>
      <c r="AT131" s="9">
        <v>13.307349665924299</v>
      </c>
      <c r="AU131" s="9">
        <v>12.839506172839499</v>
      </c>
      <c r="AV131" s="9">
        <v>24.7729149463254</v>
      </c>
      <c r="AW131" s="9">
        <v>23.572593800978801</v>
      </c>
      <c r="AX131" s="9">
        <v>25.695364238410601</v>
      </c>
      <c r="AY131" s="9">
        <v>18.669527896995699</v>
      </c>
      <c r="AZ131" s="9">
        <v>29.770318021201401</v>
      </c>
      <c r="BA131" s="9">
        <v>14.009661835748799</v>
      </c>
      <c r="BB131" s="9">
        <v>27.8716216216216</v>
      </c>
      <c r="BC131" s="9">
        <v>24.188790560472</v>
      </c>
      <c r="BD131" s="9">
        <v>9.9415204678362592</v>
      </c>
      <c r="BE131" s="9">
        <v>6.7415730337078603</v>
      </c>
      <c r="BF131" s="9">
        <v>17.791411042944802</v>
      </c>
      <c r="BG131" s="9">
        <v>18.5154295246038</v>
      </c>
      <c r="BH131" s="9">
        <v>41.298701298701303</v>
      </c>
      <c r="BI131" s="9">
        <v>34.716157205240201</v>
      </c>
      <c r="BJ131" s="9">
        <v>37.783375314861502</v>
      </c>
      <c r="BK131" s="9">
        <v>50.136239782016297</v>
      </c>
      <c r="BL131" s="9">
        <v>19.060773480662998</v>
      </c>
      <c r="BM131" s="9">
        <v>23.529411764705898</v>
      </c>
      <c r="BN131" s="9">
        <v>15.2230971128609</v>
      </c>
      <c r="BO131" s="9">
        <v>9.2006033182503799</v>
      </c>
      <c r="BP131" s="9">
        <v>29.8951048951049</v>
      </c>
      <c r="BQ131" s="9">
        <v>20.7983193277311</v>
      </c>
      <c r="BR131" s="9">
        <v>28.062360801781701</v>
      </c>
      <c r="BS131" s="9">
        <v>51.813471502590701</v>
      </c>
      <c r="BT131" s="9">
        <v>15.015015015015001</v>
      </c>
      <c r="BU131" s="9">
        <v>25.6211180124224</v>
      </c>
      <c r="BV131" s="9">
        <v>10.1899827288428</v>
      </c>
      <c r="BW131" s="9">
        <v>0</v>
      </c>
      <c r="BX131" s="9">
        <v>6.6532258064516103</v>
      </c>
      <c r="BY131" s="9">
        <v>0.68181818181818199</v>
      </c>
      <c r="BZ131" s="9">
        <v>39.393939393939398</v>
      </c>
      <c r="CA131" s="9">
        <v>21.004566210045699</v>
      </c>
      <c r="CB131" s="9">
        <v>5.5045871559632999</v>
      </c>
      <c r="CC131" s="9">
        <v>30.789473684210499</v>
      </c>
      <c r="CD131" s="9">
        <v>3.6697247706421998</v>
      </c>
      <c r="CE131" s="9">
        <v>19.217081850533798</v>
      </c>
      <c r="CF131" s="9">
        <v>7.0085470085470103</v>
      </c>
      <c r="CG131" s="9">
        <v>14.285714285714301</v>
      </c>
      <c r="CH131" s="9">
        <v>4.1720990873533204</v>
      </c>
      <c r="CI131" s="9">
        <v>37.804878048780502</v>
      </c>
      <c r="CJ131" s="9">
        <v>41.379310344827601</v>
      </c>
      <c r="CK131" s="9">
        <v>8.85167464114833</v>
      </c>
      <c r="CL131" s="9">
        <v>10</v>
      </c>
      <c r="CM131" s="9">
        <v>20.434782608695699</v>
      </c>
      <c r="CN131" s="9">
        <v>20.749279538904901</v>
      </c>
      <c r="CO131" s="9">
        <v>15.931721194879101</v>
      </c>
      <c r="CP131" s="9">
        <v>17.548746518105801</v>
      </c>
      <c r="CQ131" s="9">
        <v>8.2627118644067803</v>
      </c>
      <c r="CR131" s="9">
        <v>39.150943396226403</v>
      </c>
      <c r="CS131" s="9">
        <v>15.4185022026432</v>
      </c>
      <c r="CT131" s="9">
        <v>1.47058823529412</v>
      </c>
      <c r="CU131" s="9">
        <v>10.9473684210526</v>
      </c>
      <c r="CV131" s="9">
        <v>16.759776536312799</v>
      </c>
      <c r="CW131" s="9">
        <v>6.8649885583524002</v>
      </c>
      <c r="CX131" s="9">
        <v>20.866141732283499</v>
      </c>
      <c r="CY131" s="9">
        <v>21.517553793884499</v>
      </c>
      <c r="CZ131" s="9">
        <v>19.160997732426299</v>
      </c>
      <c r="DA131" s="9">
        <v>16.690042075736301</v>
      </c>
      <c r="DB131" s="9">
        <v>11.1111111111111</v>
      </c>
      <c r="DC131" s="9">
        <v>23.549488054607501</v>
      </c>
      <c r="DD131" s="9">
        <v>25.475285171102701</v>
      </c>
      <c r="DE131" s="9">
        <v>16.129032258064498</v>
      </c>
      <c r="DF131" s="9">
        <v>20.8333333333333</v>
      </c>
      <c r="DG131" s="9">
        <v>18.050541516245499</v>
      </c>
      <c r="DH131" s="9">
        <v>16.3135593220339</v>
      </c>
      <c r="DI131" s="9">
        <v>19.544592030360501</v>
      </c>
      <c r="DJ131" s="9">
        <v>24.021592442645101</v>
      </c>
      <c r="DK131" s="9">
        <v>13.953488372093</v>
      </c>
      <c r="DL131" s="9">
        <v>8.4760273972602693</v>
      </c>
      <c r="DM131" s="9">
        <v>21.739130434782599</v>
      </c>
      <c r="DN131" s="9">
        <v>12.4183006535948</v>
      </c>
      <c r="DO131" s="9">
        <v>12.6601356443105</v>
      </c>
      <c r="DP131" s="9">
        <v>32.054176072234803</v>
      </c>
      <c r="DQ131" s="9">
        <v>20.539033457249101</v>
      </c>
      <c r="DR131" s="9">
        <v>23.253833049403699</v>
      </c>
      <c r="DS131" s="9">
        <v>5.5684454756380504</v>
      </c>
      <c r="DT131" s="9">
        <v>8.4577114427860707</v>
      </c>
      <c r="DU131" s="9">
        <v>16.484716157205199</v>
      </c>
      <c r="DV131" s="9">
        <v>41.025641025641001</v>
      </c>
      <c r="DW131" s="9">
        <v>22.268907563025198</v>
      </c>
      <c r="DX131" s="9">
        <v>6.7940552016985096</v>
      </c>
      <c r="DY131" s="9">
        <v>32.681017612524499</v>
      </c>
      <c r="DZ131" s="9">
        <v>30.265654648956399</v>
      </c>
      <c r="EA131" s="9">
        <v>29.155313351498599</v>
      </c>
      <c r="EB131" s="9">
        <v>23.131672597864799</v>
      </c>
      <c r="EC131" s="9">
        <v>6.0465116279069804</v>
      </c>
      <c r="ED131" s="9">
        <v>22.718253968254</v>
      </c>
    </row>
    <row r="132" spans="1:134" x14ac:dyDescent="0.3">
      <c r="A132" s="15"/>
      <c r="B132" s="9" t="s">
        <v>244</v>
      </c>
      <c r="C132" s="371">
        <v>33.844415640227631</v>
      </c>
      <c r="D132" s="371">
        <v>29.7286076089514</v>
      </c>
      <c r="E132" s="371">
        <v>21.751847774807398</v>
      </c>
      <c r="F132" s="371">
        <v>52.443553178847303</v>
      </c>
      <c r="G132" s="371">
        <v>49.971965760849301</v>
      </c>
      <c r="H132" s="372"/>
      <c r="I132" s="371">
        <v>40.250384812724498</v>
      </c>
      <c r="J132" s="371">
        <v>39.137908237471898</v>
      </c>
      <c r="K132" s="371">
        <v>62.027978421870699</v>
      </c>
      <c r="L132" s="371">
        <v>55.483346872461397</v>
      </c>
      <c r="M132" s="371"/>
      <c r="N132" s="371">
        <v>45.817344589409103</v>
      </c>
      <c r="O132" s="371">
        <v>54.0555870674986</v>
      </c>
      <c r="P132" s="371">
        <v>51.5380736258195</v>
      </c>
      <c r="Q132" s="371">
        <v>92.356687898089206</v>
      </c>
      <c r="R132" s="371">
        <v>53.3388293487222</v>
      </c>
      <c r="S132" s="371">
        <v>40.7756813417191</v>
      </c>
      <c r="T132" s="371">
        <v>49.540441176470601</v>
      </c>
      <c r="U132" s="371">
        <v>25.7592800899887</v>
      </c>
      <c r="V132" s="371">
        <v>17.943107221006599</v>
      </c>
      <c r="W132" s="371">
        <v>24.755244755244799</v>
      </c>
      <c r="X132" s="371">
        <v>42.740046838407501</v>
      </c>
      <c r="Y132" s="371">
        <v>42.960812772133501</v>
      </c>
      <c r="Z132" s="371">
        <v>53.172205438066499</v>
      </c>
      <c r="AA132" s="371">
        <v>49.016949152542402</v>
      </c>
      <c r="AB132" s="371">
        <v>35.148792813026397</v>
      </c>
      <c r="AC132" s="371">
        <v>27.735849056603801</v>
      </c>
      <c r="AD132" s="371">
        <v>43.866943866943899</v>
      </c>
      <c r="AE132" s="371">
        <v>74.0890688259109</v>
      </c>
      <c r="AF132" s="371">
        <v>37.069813176007898</v>
      </c>
      <c r="AG132" s="371">
        <v>26.5486725663717</v>
      </c>
      <c r="AH132" s="371">
        <v>76.311030741410505</v>
      </c>
      <c r="AI132" s="371">
        <v>47.100515463917503</v>
      </c>
      <c r="AJ132" s="371">
        <v>44.067796610169502</v>
      </c>
      <c r="AK132" s="371">
        <v>25.2173913043478</v>
      </c>
      <c r="AL132" s="371">
        <v>10.913500404203701</v>
      </c>
      <c r="AM132" s="371">
        <v>20.731707317073202</v>
      </c>
      <c r="AN132" s="371">
        <v>21.860885275519401</v>
      </c>
      <c r="AO132" s="371">
        <v>66.425755584756899</v>
      </c>
      <c r="AP132" s="371">
        <v>50.730282375851999</v>
      </c>
      <c r="AQ132" s="371">
        <v>37.163920208152597</v>
      </c>
      <c r="AR132" s="371">
        <v>24.910007199424001</v>
      </c>
      <c r="AS132" s="371">
        <v>33.571793561573799</v>
      </c>
      <c r="AT132" s="371">
        <v>28.507795100222701</v>
      </c>
      <c r="AU132" s="371">
        <v>16.131687242798399</v>
      </c>
      <c r="AV132" s="371">
        <v>48.472336911643303</v>
      </c>
      <c r="AW132" s="371">
        <v>43.066884176182697</v>
      </c>
      <c r="AX132" s="371">
        <v>45.695364238410598</v>
      </c>
      <c r="AY132" s="371">
        <v>65.021459227467801</v>
      </c>
      <c r="AZ132" s="371">
        <v>31.802120141342801</v>
      </c>
      <c r="BA132" s="371">
        <v>34.7826086956522</v>
      </c>
      <c r="BB132" s="371">
        <v>46.283783783783797</v>
      </c>
      <c r="BC132" s="371">
        <v>57.522123893805301</v>
      </c>
      <c r="BD132" s="371">
        <v>3.5087719298245599</v>
      </c>
      <c r="BE132" s="371">
        <v>16.8539325842697</v>
      </c>
      <c r="BF132" s="371">
        <v>72.801635991820007</v>
      </c>
      <c r="BG132" s="371">
        <v>35.529608006672198</v>
      </c>
      <c r="BH132" s="371">
        <v>28.831168831168799</v>
      </c>
      <c r="BI132" s="371">
        <v>20.5240174672489</v>
      </c>
      <c r="BJ132" s="371">
        <v>9.8236775818639792</v>
      </c>
      <c r="BK132" s="371">
        <v>32.697547683923702</v>
      </c>
      <c r="BL132" s="371">
        <v>64.6408839779006</v>
      </c>
      <c r="BM132" s="371">
        <v>32.637571157495302</v>
      </c>
      <c r="BN132" s="371">
        <v>71.522309711286098</v>
      </c>
      <c r="BO132" s="371">
        <v>53.242835595776803</v>
      </c>
      <c r="BP132" s="371">
        <v>31.2937062937063</v>
      </c>
      <c r="BQ132" s="371">
        <v>35.714285714285701</v>
      </c>
      <c r="BR132" s="371">
        <v>24.9443207126949</v>
      </c>
      <c r="BS132" s="371">
        <v>20.034542314335098</v>
      </c>
      <c r="BT132" s="371">
        <v>53.853853853853799</v>
      </c>
      <c r="BU132" s="371">
        <v>38.819875776397502</v>
      </c>
      <c r="BV132" s="371">
        <v>22.452504317789298</v>
      </c>
      <c r="BW132" s="371">
        <v>99.003322259136198</v>
      </c>
      <c r="BX132" s="371">
        <v>87.5</v>
      </c>
      <c r="BY132" s="371">
        <v>77.727272727272705</v>
      </c>
      <c r="BZ132" s="371">
        <v>49.2424242424242</v>
      </c>
      <c r="CA132" s="371">
        <v>52.511415525114202</v>
      </c>
      <c r="CB132" s="371">
        <v>70.183486238532097</v>
      </c>
      <c r="CC132" s="371">
        <v>57.631578947368403</v>
      </c>
      <c r="CD132" s="371">
        <v>90.366972477064195</v>
      </c>
      <c r="CE132" s="371">
        <v>24.021352313167299</v>
      </c>
      <c r="CF132" s="371">
        <v>10.2564102564103</v>
      </c>
      <c r="CG132" s="371">
        <v>70.408163265306101</v>
      </c>
      <c r="CH132" s="371">
        <v>91.395045632333805</v>
      </c>
      <c r="CI132" s="371">
        <v>32.9268292682927</v>
      </c>
      <c r="CJ132" s="371">
        <v>57.758620689655203</v>
      </c>
      <c r="CK132" s="371">
        <v>66.507177033492795</v>
      </c>
      <c r="CL132" s="371">
        <v>58.292682926829301</v>
      </c>
      <c r="CM132" s="371">
        <v>69.130434782608702</v>
      </c>
      <c r="CN132" s="371">
        <v>60.518731988472602</v>
      </c>
      <c r="CO132" s="371">
        <v>73.968705547652903</v>
      </c>
      <c r="CP132" s="371">
        <v>34.261838440111397</v>
      </c>
      <c r="CQ132" s="371">
        <v>72.245762711864401</v>
      </c>
      <c r="CR132" s="371">
        <v>33.490566037735803</v>
      </c>
      <c r="CS132" s="371">
        <v>31.718061674008801</v>
      </c>
      <c r="CT132" s="371">
        <v>98.529411764705898</v>
      </c>
      <c r="CU132" s="371">
        <v>70.947368421052602</v>
      </c>
      <c r="CV132" s="371">
        <v>68.156424581005595</v>
      </c>
      <c r="CW132" s="371">
        <v>45.766590389016002</v>
      </c>
      <c r="CX132" s="371">
        <v>74.803149606299201</v>
      </c>
      <c r="CY132" s="371">
        <v>60.3624009060023</v>
      </c>
      <c r="CZ132" s="371">
        <v>46.371882086167801</v>
      </c>
      <c r="DA132" s="371">
        <v>62.272089761570797</v>
      </c>
      <c r="DB132" s="371">
        <v>54.188034188034202</v>
      </c>
      <c r="DC132" s="371">
        <v>59.556313993174101</v>
      </c>
      <c r="DD132" s="371">
        <v>52.661596958174897</v>
      </c>
      <c r="DE132" s="371">
        <v>49.641577060931901</v>
      </c>
      <c r="DF132" s="371">
        <v>57.386363636363598</v>
      </c>
      <c r="DG132" s="371">
        <v>65.884476534295999</v>
      </c>
      <c r="DH132" s="371">
        <v>58.262711864406803</v>
      </c>
      <c r="DI132" s="371">
        <v>65.464895635673599</v>
      </c>
      <c r="DJ132" s="371">
        <v>25.6410256410256</v>
      </c>
      <c r="DK132" s="371">
        <v>36.692506459948298</v>
      </c>
      <c r="DL132" s="371">
        <v>72.773972602739704</v>
      </c>
      <c r="DM132" s="371">
        <v>53.754940711462503</v>
      </c>
      <c r="DN132" s="371">
        <v>64.705882352941202</v>
      </c>
      <c r="DO132" s="371">
        <v>61.642803315749802</v>
      </c>
      <c r="DP132" s="371">
        <v>36.568848758465002</v>
      </c>
      <c r="DQ132" s="371">
        <v>65.148698884758403</v>
      </c>
      <c r="DR132" s="371">
        <v>58.091993185690001</v>
      </c>
      <c r="DS132" s="371">
        <v>87.935034802784202</v>
      </c>
      <c r="DT132" s="371">
        <v>88.723051409618606</v>
      </c>
      <c r="DU132" s="371">
        <v>57.969432314410497</v>
      </c>
      <c r="DV132" s="371">
        <v>16.083916083916101</v>
      </c>
      <c r="DW132" s="371">
        <v>54.9719887955182</v>
      </c>
      <c r="DX132" s="371">
        <v>9.5541401273885391</v>
      </c>
      <c r="DY132" s="371">
        <v>29.549902152641899</v>
      </c>
      <c r="DZ132" s="371">
        <v>32.542694497153697</v>
      </c>
      <c r="EA132" s="371">
        <v>55.722070844686598</v>
      </c>
      <c r="EB132" s="371">
        <v>67.615658362989294</v>
      </c>
      <c r="EC132" s="371">
        <v>66.511627906976699</v>
      </c>
      <c r="ED132" s="371">
        <v>68.849206349206398</v>
      </c>
    </row>
    <row r="133" spans="1:134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</row>
    <row r="134" spans="1:134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</row>
    <row r="135" spans="1:134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</row>
    <row r="136" spans="1:134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</row>
  </sheetData>
  <mergeCells count="3">
    <mergeCell ref="H3:L3"/>
    <mergeCell ref="C3:G3"/>
    <mergeCell ref="B2:L2"/>
  </mergeCells>
  <printOptions horizontalCentered="1" headings="1" gridLines="1"/>
  <pageMargins left="0.7" right="0.7" top="0.75" bottom="0.75" header="0.3" footer="0.3"/>
  <pageSetup paperSize="9" scale="86" fitToHeight="0" orientation="landscape" blackAndWhite="1" horizontalDpi="300" verticalDpi="300" r:id="rId1"/>
  <ignoredErrors>
    <ignoredError sqref="H26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960C-1374-4AE1-A2B6-896AFE93C699}">
  <sheetPr>
    <pageSetUpPr fitToPage="1"/>
  </sheetPr>
  <dimension ref="A1:IY113"/>
  <sheetViews>
    <sheetView tabSelected="1" zoomScale="80" zoomScaleNormal="80" workbookViewId="0">
      <pane xSplit="2" ySplit="4" topLeftCell="C5" activePane="bottomRight" state="frozen"/>
      <selection activeCell="C57" activeCellId="1" sqref="C50:L54 C57:L63"/>
      <selection pane="topRight" activeCell="C57" activeCellId="1" sqref="C50:L54 C57:L63"/>
      <selection pane="bottomLeft" activeCell="C57" activeCellId="1" sqref="C50:L54 C57:L63"/>
      <selection pane="bottomRight" activeCell="D18" sqref="D18:D19"/>
    </sheetView>
  </sheetViews>
  <sheetFormatPr defaultRowHeight="14.4" x14ac:dyDescent="0.3"/>
  <cols>
    <col min="1" max="1" width="2" bestFit="1" customWidth="1"/>
    <col min="2" max="2" width="51.109375" bestFit="1" customWidth="1"/>
    <col min="3" max="5" width="12.109375" bestFit="1" customWidth="1"/>
    <col min="6" max="6" width="12" bestFit="1" customWidth="1"/>
    <col min="7" max="7" width="11" bestFit="1" customWidth="1"/>
    <col min="8" max="9" width="12.109375" bestFit="1" customWidth="1"/>
    <col min="10" max="12" width="11" bestFit="1" customWidth="1"/>
    <col min="14" max="49" width="8.88671875" style="41"/>
    <col min="137" max="137" width="30.6640625" bestFit="1" customWidth="1"/>
  </cols>
  <sheetData>
    <row r="1" spans="1:259" s="41" customFormat="1" x14ac:dyDescent="0.3"/>
    <row r="2" spans="1:259" s="11" customFormat="1" ht="23.4" thickBot="1" x14ac:dyDescent="0.45">
      <c r="A2"/>
      <c r="B2" s="575" t="s">
        <v>272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10"/>
      <c r="CT2" s="10"/>
      <c r="CU2" s="10"/>
      <c r="CV2" s="10"/>
      <c r="CW2" s="10"/>
      <c r="CX2" s="10"/>
    </row>
    <row r="3" spans="1:259" s="11" customFormat="1" ht="19.8" thickTop="1" thickBot="1" x14ac:dyDescent="0.35">
      <c r="A3"/>
      <c r="B3" s="468"/>
      <c r="C3" s="574" t="s">
        <v>506</v>
      </c>
      <c r="D3" s="574"/>
      <c r="E3" s="574"/>
      <c r="F3" s="574"/>
      <c r="G3" s="574"/>
      <c r="H3" s="573" t="s">
        <v>429</v>
      </c>
      <c r="I3" s="573"/>
      <c r="J3" s="573"/>
      <c r="K3" s="573"/>
      <c r="L3" s="573"/>
      <c r="M3" s="10"/>
      <c r="N3" s="10">
        <v>1</v>
      </c>
      <c r="O3" s="10">
        <v>2</v>
      </c>
      <c r="P3" s="10">
        <v>3</v>
      </c>
      <c r="Q3" s="10">
        <v>4</v>
      </c>
      <c r="R3" s="10">
        <v>5</v>
      </c>
      <c r="S3" s="10">
        <v>6</v>
      </c>
      <c r="T3" s="10">
        <v>7</v>
      </c>
      <c r="U3" s="10">
        <v>8</v>
      </c>
      <c r="V3" s="10">
        <v>9</v>
      </c>
      <c r="W3" s="10">
        <v>10</v>
      </c>
      <c r="X3" s="10">
        <v>11</v>
      </c>
      <c r="Y3" s="10">
        <v>12</v>
      </c>
      <c r="Z3" s="10">
        <v>13</v>
      </c>
      <c r="AA3" s="10">
        <v>14</v>
      </c>
      <c r="AB3" s="10">
        <v>15</v>
      </c>
      <c r="AC3" s="10">
        <v>16</v>
      </c>
      <c r="AD3" s="10">
        <v>17</v>
      </c>
      <c r="AE3" s="10">
        <v>18</v>
      </c>
      <c r="AF3" s="10">
        <v>19</v>
      </c>
      <c r="AG3" s="10">
        <v>20</v>
      </c>
      <c r="AH3" s="10">
        <v>21</v>
      </c>
      <c r="AI3" s="10">
        <v>22</v>
      </c>
      <c r="AJ3" s="10">
        <v>23</v>
      </c>
      <c r="AK3" s="10">
        <v>24</v>
      </c>
      <c r="AL3" s="10">
        <v>25</v>
      </c>
      <c r="AM3" s="10">
        <v>26</v>
      </c>
      <c r="AN3" s="10">
        <v>27</v>
      </c>
      <c r="AO3" s="10">
        <v>28</v>
      </c>
      <c r="AP3" s="10">
        <v>29</v>
      </c>
      <c r="AQ3" s="10">
        <v>30</v>
      </c>
      <c r="AR3" s="10">
        <v>31</v>
      </c>
      <c r="AS3" s="10">
        <v>32</v>
      </c>
      <c r="AT3" s="10">
        <v>33</v>
      </c>
      <c r="AU3" s="10">
        <v>34</v>
      </c>
      <c r="AV3" s="10">
        <v>35</v>
      </c>
      <c r="AW3" s="10">
        <v>36</v>
      </c>
      <c r="AX3" s="10">
        <v>37</v>
      </c>
      <c r="AY3" s="10">
        <v>38</v>
      </c>
      <c r="AZ3" s="10">
        <v>39</v>
      </c>
      <c r="BA3" s="10">
        <v>40</v>
      </c>
      <c r="BB3" s="10">
        <v>41</v>
      </c>
      <c r="BC3" s="10">
        <v>42</v>
      </c>
      <c r="BD3" s="10">
        <v>43</v>
      </c>
      <c r="BE3" s="10">
        <v>44</v>
      </c>
      <c r="BF3" s="10">
        <v>45</v>
      </c>
      <c r="BG3" s="10">
        <v>46</v>
      </c>
      <c r="BH3" s="10">
        <v>47</v>
      </c>
      <c r="BI3" s="10">
        <v>48</v>
      </c>
      <c r="BJ3" s="10">
        <v>49</v>
      </c>
      <c r="BK3" s="10">
        <v>50</v>
      </c>
      <c r="BL3" s="10">
        <v>51</v>
      </c>
      <c r="BM3" s="10">
        <v>52</v>
      </c>
      <c r="BN3" s="10">
        <v>53</v>
      </c>
      <c r="BO3" s="10">
        <v>54</v>
      </c>
      <c r="BP3" s="10">
        <v>55</v>
      </c>
      <c r="BQ3" s="10">
        <v>56</v>
      </c>
      <c r="BR3" s="10">
        <v>57</v>
      </c>
      <c r="BS3" s="10">
        <v>58</v>
      </c>
      <c r="BT3" s="10">
        <v>59</v>
      </c>
      <c r="BU3" s="10">
        <v>60</v>
      </c>
      <c r="BV3" s="10">
        <v>61</v>
      </c>
      <c r="BW3" s="10">
        <v>62</v>
      </c>
      <c r="BX3" s="10">
        <v>63</v>
      </c>
      <c r="BY3" s="10">
        <v>64</v>
      </c>
      <c r="BZ3" s="10">
        <v>65</v>
      </c>
      <c r="CA3" s="10">
        <v>66</v>
      </c>
      <c r="CB3" s="10">
        <v>67</v>
      </c>
      <c r="CC3" s="10">
        <v>68</v>
      </c>
      <c r="CD3" s="10">
        <v>69</v>
      </c>
      <c r="CE3" s="10">
        <v>70</v>
      </c>
      <c r="CF3" s="10">
        <v>71</v>
      </c>
      <c r="CG3" s="10">
        <v>72</v>
      </c>
      <c r="CH3" s="10">
        <v>73</v>
      </c>
      <c r="CI3" s="10">
        <v>74</v>
      </c>
      <c r="CJ3" s="10">
        <v>75</v>
      </c>
      <c r="CK3" s="10">
        <v>76</v>
      </c>
      <c r="CL3" s="10">
        <v>77</v>
      </c>
      <c r="CM3" s="10">
        <v>78</v>
      </c>
      <c r="CN3" s="10">
        <v>79</v>
      </c>
      <c r="CO3" s="10">
        <v>80</v>
      </c>
      <c r="CP3" s="10">
        <v>81</v>
      </c>
      <c r="CQ3" s="10">
        <v>82</v>
      </c>
      <c r="CR3" s="10">
        <v>83</v>
      </c>
      <c r="CS3" s="10">
        <v>84</v>
      </c>
      <c r="CT3" s="10">
        <v>85</v>
      </c>
      <c r="CU3" s="10">
        <v>86</v>
      </c>
      <c r="CV3" s="10">
        <v>87</v>
      </c>
      <c r="CW3" s="10">
        <v>88</v>
      </c>
      <c r="CX3" s="10">
        <v>89</v>
      </c>
      <c r="CY3" s="10">
        <v>90</v>
      </c>
      <c r="CZ3" s="10">
        <v>91</v>
      </c>
      <c r="DA3" s="10">
        <v>92</v>
      </c>
      <c r="DB3" s="10">
        <v>93</v>
      </c>
      <c r="DC3" s="10">
        <v>94</v>
      </c>
      <c r="DD3" s="10">
        <v>95</v>
      </c>
      <c r="DE3" s="10">
        <v>96</v>
      </c>
      <c r="DF3" s="10">
        <v>97</v>
      </c>
      <c r="DG3" s="10">
        <v>98</v>
      </c>
      <c r="DH3" s="10">
        <v>99</v>
      </c>
      <c r="DI3" s="10">
        <v>100</v>
      </c>
      <c r="DJ3" s="10">
        <v>101</v>
      </c>
      <c r="DK3" s="10">
        <v>102</v>
      </c>
      <c r="DL3" s="10">
        <v>103</v>
      </c>
      <c r="DM3" s="10">
        <v>104</v>
      </c>
      <c r="DN3" s="10">
        <v>105</v>
      </c>
      <c r="DO3" s="10">
        <v>106</v>
      </c>
      <c r="DP3" s="10">
        <v>107</v>
      </c>
      <c r="DQ3" s="10">
        <v>108</v>
      </c>
      <c r="DR3" s="10">
        <v>109</v>
      </c>
      <c r="DS3" s="10">
        <v>110</v>
      </c>
      <c r="DT3" s="10">
        <v>111</v>
      </c>
      <c r="DU3" s="10">
        <v>112</v>
      </c>
      <c r="DV3" s="10">
        <v>113</v>
      </c>
      <c r="DW3" s="10">
        <v>114</v>
      </c>
      <c r="DX3" s="10">
        <v>115</v>
      </c>
      <c r="DY3" s="10">
        <v>116</v>
      </c>
      <c r="DZ3" s="10">
        <v>117</v>
      </c>
      <c r="EA3" s="10">
        <v>118</v>
      </c>
      <c r="EB3" s="10">
        <v>119</v>
      </c>
      <c r="EC3" s="10">
        <v>120</v>
      </c>
      <c r="ED3" s="10">
        <v>121</v>
      </c>
      <c r="EE3" s="10"/>
      <c r="EF3" s="10"/>
      <c r="EG3" s="10"/>
      <c r="EH3" s="10"/>
    </row>
    <row r="4" spans="1:259" s="11" customFormat="1" ht="42.6" thickTop="1" thickBot="1" x14ac:dyDescent="0.35">
      <c r="A4"/>
      <c r="B4" s="465"/>
      <c r="C4" s="466" t="s">
        <v>1</v>
      </c>
      <c r="D4" s="461" t="s">
        <v>2</v>
      </c>
      <c r="E4" s="462" t="s">
        <v>3</v>
      </c>
      <c r="F4" s="467" t="s">
        <v>4</v>
      </c>
      <c r="G4" s="463" t="s">
        <v>148</v>
      </c>
      <c r="H4" s="460" t="s">
        <v>147</v>
      </c>
      <c r="I4" s="461" t="s">
        <v>2</v>
      </c>
      <c r="J4" s="462" t="s">
        <v>3</v>
      </c>
      <c r="K4" s="467" t="s">
        <v>4</v>
      </c>
      <c r="L4" s="463" t="s">
        <v>148</v>
      </c>
      <c r="M4" s="13"/>
      <c r="N4" s="37" t="s">
        <v>35</v>
      </c>
      <c r="O4" s="37" t="s">
        <v>251</v>
      </c>
      <c r="P4" s="37" t="s">
        <v>252</v>
      </c>
      <c r="Q4" s="37" t="s">
        <v>38</v>
      </c>
      <c r="R4" s="37" t="s">
        <v>39</v>
      </c>
      <c r="S4" s="37" t="s">
        <v>40</v>
      </c>
      <c r="T4" s="37" t="s">
        <v>250</v>
      </c>
      <c r="U4" s="37" t="s">
        <v>41</v>
      </c>
      <c r="V4" s="37" t="s">
        <v>42</v>
      </c>
      <c r="W4" s="37" t="s">
        <v>43</v>
      </c>
      <c r="X4" s="37" t="s">
        <v>44</v>
      </c>
      <c r="Y4" s="37" t="s">
        <v>45</v>
      </c>
      <c r="Z4" s="37" t="s">
        <v>46</v>
      </c>
      <c r="AA4" s="37" t="s">
        <v>47</v>
      </c>
      <c r="AB4" s="37" t="s">
        <v>48</v>
      </c>
      <c r="AC4" s="37" t="s">
        <v>49</v>
      </c>
      <c r="AD4" s="37" t="s">
        <v>50</v>
      </c>
      <c r="AE4" s="37" t="s">
        <v>51</v>
      </c>
      <c r="AF4" s="37" t="s">
        <v>52</v>
      </c>
      <c r="AG4" s="37" t="s">
        <v>253</v>
      </c>
      <c r="AH4" s="37" t="s">
        <v>54</v>
      </c>
      <c r="AI4" s="37" t="s">
        <v>55</v>
      </c>
      <c r="AJ4" s="37" t="s">
        <v>254</v>
      </c>
      <c r="AK4" s="37" t="s">
        <v>255</v>
      </c>
      <c r="AL4" s="37" t="s">
        <v>57</v>
      </c>
      <c r="AM4" s="37" t="s">
        <v>58</v>
      </c>
      <c r="AN4" s="37" t="s">
        <v>59</v>
      </c>
      <c r="AO4" s="37" t="s">
        <v>256</v>
      </c>
      <c r="AP4" s="37" t="s">
        <v>61</v>
      </c>
      <c r="AQ4" s="37" t="s">
        <v>62</v>
      </c>
      <c r="AR4" s="37" t="s">
        <v>63</v>
      </c>
      <c r="AS4" s="37" t="s">
        <v>64</v>
      </c>
      <c r="AT4" s="37" t="s">
        <v>257</v>
      </c>
      <c r="AU4" s="37" t="s">
        <v>65</v>
      </c>
      <c r="AV4" s="37" t="s">
        <v>66</v>
      </c>
      <c r="AW4" s="37" t="s">
        <v>67</v>
      </c>
      <c r="AX4" s="38" t="s">
        <v>68</v>
      </c>
      <c r="AY4" s="38" t="s">
        <v>69</v>
      </c>
      <c r="AZ4" s="38" t="s">
        <v>70</v>
      </c>
      <c r="BA4" s="38" t="s">
        <v>71</v>
      </c>
      <c r="BB4" s="38" t="s">
        <v>72</v>
      </c>
      <c r="BC4" s="38" t="s">
        <v>73</v>
      </c>
      <c r="BD4" s="38" t="s">
        <v>74</v>
      </c>
      <c r="BE4" s="38" t="s">
        <v>75</v>
      </c>
      <c r="BF4" s="38" t="s">
        <v>76</v>
      </c>
      <c r="BG4" s="38" t="s">
        <v>77</v>
      </c>
      <c r="BH4" s="38" t="s">
        <v>78</v>
      </c>
      <c r="BI4" s="38" t="s">
        <v>79</v>
      </c>
      <c r="BJ4" s="38" t="s">
        <v>258</v>
      </c>
      <c r="BK4" s="38" t="s">
        <v>259</v>
      </c>
      <c r="BL4" s="38" t="s">
        <v>80</v>
      </c>
      <c r="BM4" s="38" t="s">
        <v>260</v>
      </c>
      <c r="BN4" s="38" t="s">
        <v>261</v>
      </c>
      <c r="BO4" s="38" t="s">
        <v>81</v>
      </c>
      <c r="BP4" s="38" t="s">
        <v>82</v>
      </c>
      <c r="BQ4" s="38" t="s">
        <v>83</v>
      </c>
      <c r="BR4" s="38" t="s">
        <v>262</v>
      </c>
      <c r="BS4" s="38" t="s">
        <v>263</v>
      </c>
      <c r="BT4" s="38" t="s">
        <v>264</v>
      </c>
      <c r="BU4" s="38" t="s">
        <v>85</v>
      </c>
      <c r="BV4" s="38" t="s">
        <v>86</v>
      </c>
      <c r="BW4" s="39" t="s">
        <v>87</v>
      </c>
      <c r="BX4" s="39" t="s">
        <v>88</v>
      </c>
      <c r="BY4" s="39" t="s">
        <v>89</v>
      </c>
      <c r="BZ4" s="39" t="s">
        <v>90</v>
      </c>
      <c r="CA4" s="39" t="s">
        <v>91</v>
      </c>
      <c r="CB4" s="39" t="s">
        <v>92</v>
      </c>
      <c r="CC4" s="39" t="s">
        <v>93</v>
      </c>
      <c r="CD4" s="39" t="s">
        <v>94</v>
      </c>
      <c r="CE4" s="39" t="s">
        <v>95</v>
      </c>
      <c r="CF4" s="39" t="s">
        <v>96</v>
      </c>
      <c r="CG4" s="39" t="s">
        <v>97</v>
      </c>
      <c r="CH4" s="39" t="s">
        <v>98</v>
      </c>
      <c r="CI4" s="39" t="s">
        <v>99</v>
      </c>
      <c r="CJ4" s="39" t="s">
        <v>100</v>
      </c>
      <c r="CK4" s="39" t="s">
        <v>101</v>
      </c>
      <c r="CL4" s="39" t="s">
        <v>102</v>
      </c>
      <c r="CM4" s="39" t="s">
        <v>103</v>
      </c>
      <c r="CN4" s="39" t="s">
        <v>104</v>
      </c>
      <c r="CO4" s="39" t="s">
        <v>105</v>
      </c>
      <c r="CP4" s="39" t="s">
        <v>265</v>
      </c>
      <c r="CQ4" s="39" t="s">
        <v>266</v>
      </c>
      <c r="CR4" s="39" t="s">
        <v>106</v>
      </c>
      <c r="CS4" s="39" t="s">
        <v>267</v>
      </c>
      <c r="CT4" s="39" t="s">
        <v>107</v>
      </c>
      <c r="CU4" s="39" t="s">
        <v>108</v>
      </c>
      <c r="CV4" s="39" t="s">
        <v>109</v>
      </c>
      <c r="CW4" s="39" t="s">
        <v>110</v>
      </c>
      <c r="CX4" s="39" t="s">
        <v>111</v>
      </c>
      <c r="CY4" s="40" t="s">
        <v>268</v>
      </c>
      <c r="CZ4" s="40" t="s">
        <v>7</v>
      </c>
      <c r="DA4" s="40" t="s">
        <v>8</v>
      </c>
      <c r="DB4" s="40" t="s">
        <v>9</v>
      </c>
      <c r="DC4" s="40" t="s">
        <v>10</v>
      </c>
      <c r="DD4" s="40" t="s">
        <v>11</v>
      </c>
      <c r="DE4" s="40" t="s">
        <v>12</v>
      </c>
      <c r="DF4" s="40" t="s">
        <v>269</v>
      </c>
      <c r="DG4" s="40" t="s">
        <v>13</v>
      </c>
      <c r="DH4" s="40" t="s">
        <v>14</v>
      </c>
      <c r="DI4" s="40" t="s">
        <v>15</v>
      </c>
      <c r="DJ4" s="40" t="s">
        <v>16</v>
      </c>
      <c r="DK4" s="40" t="s">
        <v>17</v>
      </c>
      <c r="DL4" s="40" t="s">
        <v>18</v>
      </c>
      <c r="DM4" s="40" t="s">
        <v>19</v>
      </c>
      <c r="DN4" s="40" t="s">
        <v>20</v>
      </c>
      <c r="DO4" s="40" t="s">
        <v>21</v>
      </c>
      <c r="DP4" s="40" t="s">
        <v>22</v>
      </c>
      <c r="DQ4" s="40" t="s">
        <v>23</v>
      </c>
      <c r="DR4" s="40" t="s">
        <v>24</v>
      </c>
      <c r="DS4" s="40" t="s">
        <v>25</v>
      </c>
      <c r="DT4" s="40" t="s">
        <v>270</v>
      </c>
      <c r="DU4" s="40" t="s">
        <v>26</v>
      </c>
      <c r="DV4" s="40" t="s">
        <v>27</v>
      </c>
      <c r="DW4" s="40" t="s">
        <v>28</v>
      </c>
      <c r="DX4" s="40" t="s">
        <v>29</v>
      </c>
      <c r="DY4" s="40" t="s">
        <v>271</v>
      </c>
      <c r="DZ4" s="40" t="s">
        <v>30</v>
      </c>
      <c r="EA4" s="40" t="s">
        <v>31</v>
      </c>
      <c r="EB4" s="40" t="s">
        <v>32</v>
      </c>
      <c r="EC4" s="40" t="s">
        <v>33</v>
      </c>
      <c r="ED4" s="40" t="s">
        <v>34</v>
      </c>
      <c r="EI4" s="40" t="s">
        <v>268</v>
      </c>
      <c r="EJ4" s="40" t="s">
        <v>7</v>
      </c>
      <c r="EK4" s="40" t="s">
        <v>8</v>
      </c>
      <c r="EL4" s="40" t="s">
        <v>9</v>
      </c>
      <c r="EM4" s="40" t="s">
        <v>10</v>
      </c>
      <c r="EN4" s="40" t="s">
        <v>11</v>
      </c>
      <c r="EO4" s="40" t="s">
        <v>12</v>
      </c>
      <c r="EP4" s="40" t="s">
        <v>269</v>
      </c>
      <c r="EQ4" s="40" t="s">
        <v>13</v>
      </c>
      <c r="ER4" s="40" t="s">
        <v>14</v>
      </c>
      <c r="ES4" s="40" t="s">
        <v>15</v>
      </c>
      <c r="ET4" s="40" t="s">
        <v>16</v>
      </c>
      <c r="EU4" s="40" t="s">
        <v>17</v>
      </c>
      <c r="EV4" s="40" t="s">
        <v>18</v>
      </c>
      <c r="EW4" s="40" t="s">
        <v>19</v>
      </c>
      <c r="EX4" s="40" t="s">
        <v>20</v>
      </c>
      <c r="EY4" s="40" t="s">
        <v>21</v>
      </c>
      <c r="EZ4" s="40" t="s">
        <v>22</v>
      </c>
      <c r="FA4" s="40" t="s">
        <v>23</v>
      </c>
      <c r="FB4" s="40" t="s">
        <v>24</v>
      </c>
      <c r="FC4" s="40" t="s">
        <v>25</v>
      </c>
      <c r="FD4" s="40" t="s">
        <v>270</v>
      </c>
      <c r="FE4" s="40" t="s">
        <v>26</v>
      </c>
      <c r="FF4" s="40" t="s">
        <v>27</v>
      </c>
      <c r="FG4" s="40" t="s">
        <v>28</v>
      </c>
      <c r="FH4" s="40" t="s">
        <v>29</v>
      </c>
      <c r="FI4" s="40" t="s">
        <v>271</v>
      </c>
      <c r="FJ4" s="40" t="s">
        <v>30</v>
      </c>
      <c r="FK4" s="40" t="s">
        <v>31</v>
      </c>
      <c r="FL4" s="40" t="s">
        <v>32</v>
      </c>
      <c r="FM4" s="40" t="s">
        <v>33</v>
      </c>
      <c r="FN4" s="40" t="s">
        <v>34</v>
      </c>
      <c r="FO4" s="37" t="s">
        <v>35</v>
      </c>
      <c r="FP4" s="37" t="s">
        <v>251</v>
      </c>
      <c r="FQ4" s="37" t="s">
        <v>252</v>
      </c>
      <c r="FR4" s="37" t="s">
        <v>38</v>
      </c>
      <c r="FS4" s="37" t="s">
        <v>39</v>
      </c>
      <c r="FT4" s="37" t="s">
        <v>40</v>
      </c>
      <c r="FU4" s="37" t="s">
        <v>250</v>
      </c>
      <c r="FV4" s="37" t="s">
        <v>41</v>
      </c>
      <c r="FW4" s="37" t="s">
        <v>42</v>
      </c>
      <c r="FX4" s="37" t="s">
        <v>43</v>
      </c>
      <c r="FY4" s="37" t="s">
        <v>44</v>
      </c>
      <c r="FZ4" s="37" t="s">
        <v>45</v>
      </c>
      <c r="GA4" s="37" t="s">
        <v>46</v>
      </c>
      <c r="GB4" s="37" t="s">
        <v>47</v>
      </c>
      <c r="GC4" s="37" t="s">
        <v>48</v>
      </c>
      <c r="GD4" s="37" t="s">
        <v>49</v>
      </c>
      <c r="GE4" s="37" t="s">
        <v>50</v>
      </c>
      <c r="GF4" s="37" t="s">
        <v>51</v>
      </c>
      <c r="GG4" s="37" t="s">
        <v>52</v>
      </c>
      <c r="GH4" s="37" t="s">
        <v>253</v>
      </c>
      <c r="GI4" s="37" t="s">
        <v>54</v>
      </c>
      <c r="GJ4" s="37" t="s">
        <v>55</v>
      </c>
      <c r="GK4" s="37" t="s">
        <v>254</v>
      </c>
      <c r="GL4" s="37" t="s">
        <v>255</v>
      </c>
      <c r="GM4" s="37" t="s">
        <v>57</v>
      </c>
      <c r="GN4" s="37" t="s">
        <v>58</v>
      </c>
      <c r="GO4" s="37" t="s">
        <v>59</v>
      </c>
      <c r="GP4" s="37" t="s">
        <v>256</v>
      </c>
      <c r="GQ4" s="37" t="s">
        <v>61</v>
      </c>
      <c r="GR4" s="37" t="s">
        <v>62</v>
      </c>
      <c r="GS4" s="37" t="s">
        <v>63</v>
      </c>
      <c r="GT4" s="37" t="s">
        <v>64</v>
      </c>
      <c r="GU4" s="37" t="s">
        <v>257</v>
      </c>
      <c r="GV4" s="37" t="s">
        <v>65</v>
      </c>
      <c r="GW4" s="37" t="s">
        <v>66</v>
      </c>
      <c r="GX4" s="37" t="s">
        <v>67</v>
      </c>
      <c r="GY4" s="38" t="s">
        <v>68</v>
      </c>
      <c r="GZ4" s="38" t="s">
        <v>69</v>
      </c>
      <c r="HA4" s="38" t="s">
        <v>70</v>
      </c>
      <c r="HB4" s="38" t="s">
        <v>71</v>
      </c>
      <c r="HC4" s="38" t="s">
        <v>72</v>
      </c>
      <c r="HD4" s="38" t="s">
        <v>73</v>
      </c>
      <c r="HE4" s="38" t="s">
        <v>74</v>
      </c>
      <c r="HF4" s="38" t="s">
        <v>75</v>
      </c>
      <c r="HG4" s="38" t="s">
        <v>76</v>
      </c>
      <c r="HH4" s="38" t="s">
        <v>77</v>
      </c>
      <c r="HI4" s="38" t="s">
        <v>78</v>
      </c>
      <c r="HJ4" s="38" t="s">
        <v>79</v>
      </c>
      <c r="HK4" s="38" t="s">
        <v>258</v>
      </c>
      <c r="HL4" s="38" t="s">
        <v>259</v>
      </c>
      <c r="HM4" s="38" t="s">
        <v>80</v>
      </c>
      <c r="HN4" s="38" t="s">
        <v>260</v>
      </c>
      <c r="HO4" s="38" t="s">
        <v>261</v>
      </c>
      <c r="HP4" s="38" t="s">
        <v>81</v>
      </c>
      <c r="HQ4" s="38" t="s">
        <v>82</v>
      </c>
      <c r="HR4" s="38" t="s">
        <v>83</v>
      </c>
      <c r="HS4" s="38" t="s">
        <v>262</v>
      </c>
      <c r="HT4" s="38" t="s">
        <v>263</v>
      </c>
      <c r="HU4" s="38" t="s">
        <v>264</v>
      </c>
      <c r="HV4" s="38" t="s">
        <v>85</v>
      </c>
      <c r="HW4" s="38" t="s">
        <v>86</v>
      </c>
      <c r="HX4" s="39" t="s">
        <v>87</v>
      </c>
      <c r="HY4" s="39" t="s">
        <v>88</v>
      </c>
      <c r="HZ4" s="39" t="s">
        <v>89</v>
      </c>
      <c r="IA4" s="39" t="s">
        <v>90</v>
      </c>
      <c r="IB4" s="39" t="s">
        <v>91</v>
      </c>
      <c r="IC4" s="39" t="s">
        <v>92</v>
      </c>
      <c r="ID4" s="39" t="s">
        <v>93</v>
      </c>
      <c r="IE4" s="39" t="s">
        <v>94</v>
      </c>
      <c r="IF4" s="39" t="s">
        <v>95</v>
      </c>
      <c r="IG4" s="39" t="s">
        <v>96</v>
      </c>
      <c r="IH4" s="39" t="s">
        <v>97</v>
      </c>
      <c r="II4" s="39" t="s">
        <v>98</v>
      </c>
      <c r="IJ4" s="39" t="s">
        <v>99</v>
      </c>
      <c r="IK4" s="39" t="s">
        <v>100</v>
      </c>
      <c r="IL4" s="39" t="s">
        <v>101</v>
      </c>
      <c r="IM4" s="39" t="s">
        <v>102</v>
      </c>
      <c r="IN4" s="39" t="s">
        <v>103</v>
      </c>
      <c r="IO4" s="39" t="s">
        <v>104</v>
      </c>
      <c r="IP4" s="39" t="s">
        <v>105</v>
      </c>
      <c r="IQ4" s="39" t="s">
        <v>265</v>
      </c>
      <c r="IR4" s="39" t="s">
        <v>266</v>
      </c>
      <c r="IS4" s="39" t="s">
        <v>106</v>
      </c>
      <c r="IT4" s="39" t="s">
        <v>267</v>
      </c>
      <c r="IU4" s="39" t="s">
        <v>107</v>
      </c>
      <c r="IV4" s="39" t="s">
        <v>108</v>
      </c>
      <c r="IW4" s="39" t="s">
        <v>109</v>
      </c>
      <c r="IX4" s="39" t="s">
        <v>110</v>
      </c>
      <c r="IY4" s="39" t="s">
        <v>111</v>
      </c>
    </row>
    <row r="5" spans="1:259" s="11" customFormat="1" x14ac:dyDescent="0.3">
      <c r="A5"/>
      <c r="B5" s="401" t="s">
        <v>6</v>
      </c>
      <c r="EG5" s="402" t="s">
        <v>433</v>
      </c>
      <c r="EI5" s="11">
        <v>889</v>
      </c>
      <c r="EJ5" s="11">
        <v>885</v>
      </c>
      <c r="EK5" s="11">
        <v>730</v>
      </c>
      <c r="EL5" s="11">
        <v>598</v>
      </c>
      <c r="EM5" s="11">
        <v>650</v>
      </c>
      <c r="EN5" s="11">
        <v>1100</v>
      </c>
      <c r="EO5" s="11">
        <v>596</v>
      </c>
      <c r="EP5" s="11">
        <v>959</v>
      </c>
      <c r="EQ5" s="11">
        <v>569</v>
      </c>
      <c r="ER5" s="11">
        <v>982</v>
      </c>
      <c r="ES5" s="11">
        <v>595</v>
      </c>
      <c r="ET5" s="11">
        <v>770</v>
      </c>
      <c r="EU5" s="11">
        <v>590</v>
      </c>
      <c r="EV5" s="11">
        <v>1219</v>
      </c>
      <c r="EW5" s="11">
        <v>537</v>
      </c>
      <c r="EX5" s="11">
        <v>547</v>
      </c>
      <c r="EY5" s="11">
        <v>1377</v>
      </c>
      <c r="EZ5" s="11">
        <v>454</v>
      </c>
      <c r="FA5" s="11">
        <v>1103</v>
      </c>
      <c r="FB5" s="11">
        <v>1203</v>
      </c>
      <c r="FC5" s="11">
        <v>504</v>
      </c>
      <c r="FD5" s="11">
        <v>611</v>
      </c>
      <c r="FE5" s="11">
        <v>942</v>
      </c>
      <c r="FF5" s="11">
        <v>430</v>
      </c>
      <c r="FG5" s="11">
        <v>1483</v>
      </c>
      <c r="FH5" s="11">
        <v>478</v>
      </c>
      <c r="FI5" s="11">
        <v>539</v>
      </c>
      <c r="FJ5" s="11">
        <v>1149</v>
      </c>
      <c r="FK5" s="11">
        <v>763</v>
      </c>
      <c r="FL5" s="11">
        <v>420</v>
      </c>
      <c r="FM5" s="11">
        <v>437</v>
      </c>
      <c r="FN5" s="11">
        <v>1052</v>
      </c>
      <c r="FO5" s="11">
        <v>1338</v>
      </c>
      <c r="FP5" s="11">
        <v>2009</v>
      </c>
      <c r="FQ5" s="11">
        <v>2460</v>
      </c>
      <c r="FR5" s="11">
        <v>1392</v>
      </c>
      <c r="FS5" s="11">
        <v>1267</v>
      </c>
      <c r="FT5" s="11">
        <v>996</v>
      </c>
      <c r="FU5" s="11">
        <v>1280</v>
      </c>
      <c r="FV5" s="11">
        <v>2748</v>
      </c>
      <c r="FW5" s="11">
        <v>1519</v>
      </c>
      <c r="FX5" s="11">
        <v>1611</v>
      </c>
      <c r="FY5" s="11">
        <v>943</v>
      </c>
      <c r="FZ5" s="11">
        <v>710</v>
      </c>
      <c r="GA5" s="11">
        <v>1051</v>
      </c>
      <c r="GB5" s="11">
        <v>1738</v>
      </c>
      <c r="GC5" s="11">
        <v>2091</v>
      </c>
      <c r="GD5" s="11">
        <v>1771</v>
      </c>
      <c r="GE5" s="11">
        <v>1036</v>
      </c>
      <c r="GF5" s="11">
        <v>570</v>
      </c>
      <c r="GG5" s="11">
        <v>1128</v>
      </c>
      <c r="GH5" s="11">
        <v>962</v>
      </c>
      <c r="GI5" s="11">
        <v>1154</v>
      </c>
      <c r="GJ5" s="11">
        <v>2058</v>
      </c>
      <c r="GK5" s="11">
        <v>2698</v>
      </c>
      <c r="GL5" s="11">
        <v>1002</v>
      </c>
      <c r="GM5" s="11">
        <v>1390</v>
      </c>
      <c r="GN5" s="11">
        <v>1320</v>
      </c>
      <c r="GO5" s="11">
        <v>1437</v>
      </c>
      <c r="GP5" s="11">
        <v>1944</v>
      </c>
      <c r="GQ5" s="11">
        <v>1110</v>
      </c>
      <c r="GR5" s="11">
        <v>2391</v>
      </c>
      <c r="GS5" s="11">
        <v>1679</v>
      </c>
      <c r="GT5" s="11">
        <v>2094</v>
      </c>
      <c r="GU5" s="11">
        <v>1908</v>
      </c>
      <c r="GV5" s="11">
        <v>1331</v>
      </c>
      <c r="GW5" s="11">
        <v>1364</v>
      </c>
      <c r="GX5" s="11">
        <v>1284</v>
      </c>
      <c r="GY5" s="11">
        <v>979</v>
      </c>
      <c r="GZ5" s="11">
        <v>588</v>
      </c>
      <c r="HA5" s="11">
        <v>1185</v>
      </c>
      <c r="HB5" s="11">
        <v>305</v>
      </c>
      <c r="HC5" s="11">
        <v>750</v>
      </c>
      <c r="HD5" s="11">
        <v>455</v>
      </c>
      <c r="HE5" s="11">
        <v>679</v>
      </c>
      <c r="HF5" s="11">
        <v>103</v>
      </c>
      <c r="HG5" s="11">
        <v>510</v>
      </c>
      <c r="HH5" s="11">
        <v>1274</v>
      </c>
      <c r="HI5" s="11">
        <v>840</v>
      </c>
      <c r="HJ5" s="11">
        <v>526</v>
      </c>
      <c r="HK5" s="11">
        <v>929</v>
      </c>
      <c r="HL5" s="11">
        <v>925</v>
      </c>
      <c r="HM5" s="11">
        <v>930</v>
      </c>
      <c r="HN5" s="11">
        <v>780</v>
      </c>
      <c r="HO5" s="11">
        <v>990</v>
      </c>
      <c r="HP5" s="11">
        <v>684</v>
      </c>
      <c r="HQ5" s="11">
        <v>720</v>
      </c>
      <c r="HR5" s="11">
        <v>529</v>
      </c>
      <c r="HS5" s="11">
        <v>513</v>
      </c>
      <c r="HT5" s="11">
        <v>688</v>
      </c>
      <c r="HU5" s="11">
        <v>1020</v>
      </c>
      <c r="HV5" s="11">
        <v>800</v>
      </c>
      <c r="HW5" s="11">
        <v>600</v>
      </c>
      <c r="HX5" s="11">
        <v>345</v>
      </c>
      <c r="HY5" s="11">
        <v>500</v>
      </c>
      <c r="HZ5" s="11">
        <v>480</v>
      </c>
      <c r="IA5" s="11">
        <v>270</v>
      </c>
      <c r="IB5" s="11">
        <v>228</v>
      </c>
      <c r="IC5" s="11">
        <v>370</v>
      </c>
      <c r="ID5" s="11">
        <v>508</v>
      </c>
      <c r="IE5" s="11">
        <v>479</v>
      </c>
      <c r="IF5" s="11">
        <v>660</v>
      </c>
      <c r="IG5" s="11">
        <v>611</v>
      </c>
      <c r="IH5" s="11">
        <v>492</v>
      </c>
      <c r="II5" s="11">
        <v>793</v>
      </c>
      <c r="IJ5" s="11">
        <v>143</v>
      </c>
      <c r="IK5" s="11">
        <v>150</v>
      </c>
      <c r="IL5" s="11">
        <v>426</v>
      </c>
      <c r="IM5" s="11">
        <v>464</v>
      </c>
      <c r="IN5" s="11">
        <v>508</v>
      </c>
      <c r="IO5" s="11">
        <v>349</v>
      </c>
      <c r="IP5" s="11">
        <v>906</v>
      </c>
      <c r="IQ5" s="11">
        <v>435</v>
      </c>
      <c r="IR5" s="11">
        <v>509</v>
      </c>
      <c r="IS5" s="11">
        <v>752</v>
      </c>
      <c r="IT5" s="11">
        <v>304</v>
      </c>
      <c r="IU5" s="11">
        <v>210</v>
      </c>
      <c r="IV5" s="11">
        <v>499</v>
      </c>
      <c r="IW5" s="11">
        <v>180</v>
      </c>
      <c r="IX5" s="11">
        <v>497</v>
      </c>
      <c r="IY5" s="11">
        <v>357</v>
      </c>
    </row>
    <row r="6" spans="1:259" s="11" customFormat="1" x14ac:dyDescent="0.3">
      <c r="A6"/>
      <c r="B6" s="7" t="s">
        <v>5</v>
      </c>
      <c r="EG6" s="419" t="s">
        <v>426</v>
      </c>
      <c r="EI6" s="11">
        <v>46.344206974128198</v>
      </c>
      <c r="EJ6" s="11">
        <v>50.734463276836202</v>
      </c>
      <c r="EK6" s="11">
        <v>51.369863013698598</v>
      </c>
      <c r="EL6" s="11">
        <v>49.163879598662199</v>
      </c>
      <c r="EM6" s="11">
        <v>58.615384615384599</v>
      </c>
      <c r="EN6" s="11">
        <v>62.636363636363598</v>
      </c>
      <c r="EO6" s="11">
        <v>51.006711409395997</v>
      </c>
      <c r="EP6" s="11">
        <v>49.322210636079198</v>
      </c>
      <c r="EQ6" s="11">
        <v>44.288224956063303</v>
      </c>
      <c r="ER6" s="11">
        <v>40.020366598777997</v>
      </c>
      <c r="ES6" s="11">
        <v>63.529411764705898</v>
      </c>
      <c r="ET6" s="11">
        <v>40.389610389610397</v>
      </c>
      <c r="EU6" s="11">
        <v>58.813559322033903</v>
      </c>
      <c r="EV6" s="11">
        <v>60.705496308449497</v>
      </c>
      <c r="EW6" s="11">
        <v>41.899441340782097</v>
      </c>
      <c r="EX6" s="11">
        <v>56.855575868372902</v>
      </c>
      <c r="EY6" s="11">
        <v>43.718228031953501</v>
      </c>
      <c r="EZ6" s="11">
        <v>43.612334801762103</v>
      </c>
      <c r="FA6" s="11">
        <v>61.106074342701703</v>
      </c>
      <c r="FB6" s="11">
        <v>55.860349127181998</v>
      </c>
      <c r="FC6" s="11">
        <v>52.579365079365097</v>
      </c>
      <c r="FD6" s="11">
        <v>50.081833060556498</v>
      </c>
      <c r="FE6" s="11">
        <v>62.7388535031847</v>
      </c>
      <c r="FF6" s="11">
        <v>55.116279069767401</v>
      </c>
      <c r="FG6" s="11">
        <v>56.979096426163203</v>
      </c>
      <c r="FH6" s="11">
        <v>62.343096234309598</v>
      </c>
      <c r="FI6" s="11">
        <v>43.228200371057497</v>
      </c>
      <c r="FJ6" s="11">
        <v>61.009573542210603</v>
      </c>
      <c r="FK6" s="11">
        <v>43.512450851900397</v>
      </c>
      <c r="FL6" s="11">
        <v>41.428571428571402</v>
      </c>
      <c r="FM6" s="11">
        <v>55.148741418764303</v>
      </c>
      <c r="FN6" s="11">
        <v>46.577946768060798</v>
      </c>
      <c r="FO6" s="11">
        <v>51.569506726457398</v>
      </c>
      <c r="FP6" s="11">
        <v>69.089099054255897</v>
      </c>
      <c r="FQ6" s="11">
        <v>70.934959349593498</v>
      </c>
      <c r="FR6" s="11">
        <v>75.790229885057499</v>
      </c>
      <c r="FS6" s="11">
        <v>41.594317284924998</v>
      </c>
      <c r="FT6" s="11">
        <v>79.116465863453797</v>
      </c>
      <c r="FU6" s="11">
        <v>85</v>
      </c>
      <c r="FV6" s="11">
        <v>63.100436681222703</v>
      </c>
      <c r="FW6" s="11">
        <v>57.801184990125101</v>
      </c>
      <c r="FX6" s="11">
        <v>43.513345747982598</v>
      </c>
      <c r="FY6" s="11">
        <v>58.430540827147396</v>
      </c>
      <c r="FZ6" s="11">
        <v>42.253521126760603</v>
      </c>
      <c r="GA6" s="11">
        <v>45.765937202664098</v>
      </c>
      <c r="GB6" s="11">
        <v>61.2197928653625</v>
      </c>
      <c r="GC6" s="11">
        <v>64.610234337637493</v>
      </c>
      <c r="GD6" s="11">
        <v>68.661773009599102</v>
      </c>
      <c r="GE6" s="11">
        <v>56.563706563706603</v>
      </c>
      <c r="GF6" s="11">
        <v>77.017543859649095</v>
      </c>
      <c r="GG6" s="11">
        <v>69.858156028368796</v>
      </c>
      <c r="GH6" s="11">
        <v>51.351351351351298</v>
      </c>
      <c r="GI6" s="11">
        <v>73.656845753899503</v>
      </c>
      <c r="GJ6" s="11">
        <v>67.103984450923207</v>
      </c>
      <c r="GK6" s="11">
        <v>79.577464788732399</v>
      </c>
      <c r="GL6" s="11">
        <v>57.485029940119801</v>
      </c>
      <c r="GM6" s="11">
        <v>51.366906474820098</v>
      </c>
      <c r="GN6" s="11">
        <v>67.272727272727295</v>
      </c>
      <c r="GO6" s="11">
        <v>69.798190675017395</v>
      </c>
      <c r="GP6" s="11">
        <v>68.724279835390902</v>
      </c>
      <c r="GQ6" s="11">
        <v>85.495495495495504</v>
      </c>
      <c r="GR6" s="11">
        <v>40.6106231702217</v>
      </c>
      <c r="GS6" s="11">
        <v>65.396069088743303</v>
      </c>
      <c r="GT6" s="11">
        <v>62.893982808022898</v>
      </c>
      <c r="GU6" s="11">
        <v>68.448637316561801</v>
      </c>
      <c r="GV6" s="11">
        <v>47.407963936889601</v>
      </c>
      <c r="GW6" s="11">
        <v>66.642228739002903</v>
      </c>
      <c r="GX6" s="11">
        <v>58.800623052959502</v>
      </c>
      <c r="GY6" s="11">
        <v>94.586312563840707</v>
      </c>
      <c r="GZ6" s="11">
        <v>92.346938775510196</v>
      </c>
      <c r="HA6" s="11">
        <v>92.489451476793207</v>
      </c>
      <c r="HB6" s="11">
        <v>92.131147540983605</v>
      </c>
      <c r="HC6" s="11">
        <v>96</v>
      </c>
      <c r="HD6" s="11">
        <v>93.406593406593402</v>
      </c>
      <c r="HE6" s="11">
        <v>73.195876288659804</v>
      </c>
      <c r="HF6" s="11">
        <v>66.990291262135898</v>
      </c>
      <c r="HG6" s="11">
        <v>93.137254901960802</v>
      </c>
      <c r="HH6" s="11">
        <v>91.208791208791197</v>
      </c>
      <c r="HI6" s="11">
        <v>67.380952380952394</v>
      </c>
      <c r="HJ6" s="11">
        <v>95.247148288973406</v>
      </c>
      <c r="HK6" s="11">
        <v>93.864370290635094</v>
      </c>
      <c r="HL6" s="11">
        <v>94.270270270270302</v>
      </c>
      <c r="HM6" s="11">
        <v>96.774193548387103</v>
      </c>
      <c r="HN6" s="11">
        <v>62.820512820512803</v>
      </c>
      <c r="HO6" s="11">
        <v>97.878787878787904</v>
      </c>
      <c r="HP6" s="11">
        <v>97.2222222222222</v>
      </c>
      <c r="HQ6" s="11">
        <v>87.7777777777778</v>
      </c>
      <c r="HR6" s="11">
        <v>89.603024574669206</v>
      </c>
      <c r="HS6" s="11">
        <v>94.346978557504897</v>
      </c>
      <c r="HT6" s="11">
        <v>95.058139534883693</v>
      </c>
      <c r="HU6" s="11">
        <v>73.627450980392197</v>
      </c>
      <c r="HV6" s="11">
        <v>93.625</v>
      </c>
      <c r="HW6" s="11">
        <v>89.8333333333333</v>
      </c>
      <c r="HX6" s="11">
        <v>98.550724637681199</v>
      </c>
      <c r="HY6" s="11">
        <v>41.4</v>
      </c>
      <c r="HZ6" s="11">
        <v>71.0416666666667</v>
      </c>
      <c r="IA6" s="11">
        <v>22.962962962963001</v>
      </c>
      <c r="IB6" s="11">
        <v>82.894736842105303</v>
      </c>
      <c r="IC6" s="11">
        <v>45.405405405405403</v>
      </c>
      <c r="ID6" s="11">
        <v>96.259842519684994</v>
      </c>
      <c r="IE6" s="11">
        <v>80.375782881002095</v>
      </c>
      <c r="IF6" s="11">
        <v>81.060606060606105</v>
      </c>
      <c r="IG6" s="11">
        <v>83.306055646481198</v>
      </c>
      <c r="IH6" s="11">
        <v>67.886178861788594</v>
      </c>
      <c r="II6" s="11">
        <v>94.1992433795713</v>
      </c>
      <c r="IJ6" s="11">
        <v>15.384615384615399</v>
      </c>
      <c r="IK6" s="11">
        <v>62.6666666666667</v>
      </c>
      <c r="IL6" s="11">
        <v>23.239436619718301</v>
      </c>
      <c r="IM6" s="11">
        <v>77.586206896551701</v>
      </c>
      <c r="IN6" s="11">
        <v>95.472440944881896</v>
      </c>
      <c r="IO6" s="11">
        <v>55.873925501432701</v>
      </c>
      <c r="IP6" s="11">
        <v>9.9337748344370898</v>
      </c>
      <c r="IQ6" s="11">
        <v>33.7931034482759</v>
      </c>
      <c r="IR6" s="11">
        <v>29.862475442043198</v>
      </c>
      <c r="IS6" s="11">
        <v>24.7340425531915</v>
      </c>
      <c r="IT6" s="11">
        <v>93.421052631578902</v>
      </c>
      <c r="IU6" s="11">
        <v>46.6666666666667</v>
      </c>
      <c r="IV6" s="11">
        <v>89.178356713426894</v>
      </c>
      <c r="IW6" s="11">
        <v>97.7777777777778</v>
      </c>
      <c r="IX6" s="11">
        <v>77.263581488933596</v>
      </c>
      <c r="IY6" s="11">
        <v>36.134453781512597</v>
      </c>
    </row>
    <row r="7" spans="1:259" s="11" customFormat="1" x14ac:dyDescent="0.3">
      <c r="A7" s="41"/>
      <c r="B7" s="7"/>
      <c r="EG7" s="419" t="s">
        <v>434</v>
      </c>
      <c r="EI7" s="11">
        <v>42.744656917885301</v>
      </c>
      <c r="EJ7" s="11">
        <v>37.740112994350298</v>
      </c>
      <c r="EK7" s="11">
        <v>40.5479452054795</v>
      </c>
      <c r="EL7" s="11">
        <v>41.471571906354498</v>
      </c>
      <c r="EM7" s="11">
        <v>33.384615384615401</v>
      </c>
      <c r="EN7" s="11">
        <v>31.454545454545499</v>
      </c>
      <c r="EO7" s="11">
        <v>33.892617449664399</v>
      </c>
      <c r="EP7" s="11">
        <v>45.776850886339901</v>
      </c>
      <c r="EQ7" s="11">
        <v>40.949033391915599</v>
      </c>
      <c r="ER7" s="11">
        <v>48.879837067209799</v>
      </c>
      <c r="ES7" s="11">
        <v>32.941176470588204</v>
      </c>
      <c r="ET7" s="11">
        <v>49.870129870129901</v>
      </c>
      <c r="EU7" s="11">
        <v>33.0508474576271</v>
      </c>
      <c r="EV7" s="11">
        <v>35.602953240361003</v>
      </c>
      <c r="EW7" s="11">
        <v>37.243947858473</v>
      </c>
      <c r="EX7" s="11">
        <v>36.380255941499101</v>
      </c>
      <c r="EY7" s="11">
        <v>39.506172839506199</v>
      </c>
      <c r="EZ7" s="11">
        <v>45.594713656387697</v>
      </c>
      <c r="FA7" s="11">
        <v>33.000906618313699</v>
      </c>
      <c r="FB7" s="11">
        <v>36.741479634247703</v>
      </c>
      <c r="FC7" s="11">
        <v>37.301587301587297</v>
      </c>
      <c r="FD7" s="11">
        <v>45.335515548281499</v>
      </c>
      <c r="FE7" s="11">
        <v>28.980891719745198</v>
      </c>
      <c r="FF7" s="11">
        <v>43.255813953488399</v>
      </c>
      <c r="FG7" s="11">
        <v>33.5805799055968</v>
      </c>
      <c r="FH7" s="11">
        <v>30.962343096234299</v>
      </c>
      <c r="FI7" s="11">
        <v>49.165120593692002</v>
      </c>
      <c r="FJ7" s="11">
        <v>32.288946910356799</v>
      </c>
      <c r="FK7" s="11">
        <v>39.973787680209703</v>
      </c>
      <c r="FL7" s="11">
        <v>56.190476190476197</v>
      </c>
      <c r="FM7" s="11">
        <v>41.4187643020595</v>
      </c>
      <c r="FN7" s="11">
        <v>39.638783269961998</v>
      </c>
      <c r="FO7" s="11">
        <v>40.1345291479821</v>
      </c>
      <c r="FP7" s="11">
        <v>25.833748133399698</v>
      </c>
      <c r="FQ7" s="11">
        <v>23.252032520325201</v>
      </c>
      <c r="FR7" s="11">
        <v>21.767241379310299</v>
      </c>
      <c r="FS7" s="11">
        <v>48.382004735595899</v>
      </c>
      <c r="FT7" s="11">
        <v>19.277108433734899</v>
      </c>
      <c r="FU7" s="11">
        <v>14.375</v>
      </c>
      <c r="FV7" s="11">
        <v>32.751091703056801</v>
      </c>
      <c r="FW7" s="11">
        <v>34.891375905200803</v>
      </c>
      <c r="FX7" s="11">
        <v>44.072004965859698</v>
      </c>
      <c r="FY7" s="11">
        <v>33.7221633085896</v>
      </c>
      <c r="FZ7" s="11">
        <v>44.366197183098599</v>
      </c>
      <c r="GA7" s="11">
        <v>43.577545195052302</v>
      </c>
      <c r="GB7" s="11">
        <v>32.623705408515498</v>
      </c>
      <c r="GC7" s="11">
        <v>28.6944045911047</v>
      </c>
      <c r="GD7" s="11">
        <v>25.9175607001694</v>
      </c>
      <c r="GE7" s="11">
        <v>35.8108108108108</v>
      </c>
      <c r="GF7" s="11">
        <v>21.578947368421101</v>
      </c>
      <c r="GG7" s="11">
        <v>26.861702127659601</v>
      </c>
      <c r="GH7" s="11">
        <v>38.461538461538503</v>
      </c>
      <c r="GI7" s="11">
        <v>22.530329289428099</v>
      </c>
      <c r="GJ7" s="11">
        <v>27.599611273080701</v>
      </c>
      <c r="GK7" s="11">
        <v>18.1245366938473</v>
      </c>
      <c r="GL7" s="11">
        <v>35.628742514970099</v>
      </c>
      <c r="GM7" s="11">
        <v>38.273381294963997</v>
      </c>
      <c r="GN7" s="11">
        <v>28.7878787878788</v>
      </c>
      <c r="GO7" s="11">
        <v>25.678496868476</v>
      </c>
      <c r="GP7" s="11">
        <v>24.845679012345698</v>
      </c>
      <c r="GQ7" s="11">
        <v>13.873873873873899</v>
      </c>
      <c r="GR7" s="11">
        <v>50.397323295692203</v>
      </c>
      <c r="GS7" s="11">
        <v>28.111971411554499</v>
      </c>
      <c r="GT7" s="11">
        <v>31.614135625596901</v>
      </c>
      <c r="GU7" s="11">
        <v>27.8825995807128</v>
      </c>
      <c r="GV7" s="11">
        <v>40.345604808414699</v>
      </c>
      <c r="GW7" s="11">
        <v>28.812316715542501</v>
      </c>
      <c r="GX7" s="11">
        <v>31.464174454828701</v>
      </c>
      <c r="GY7" s="11">
        <v>5.2093973442288002</v>
      </c>
      <c r="GZ7" s="11">
        <v>7.3129251700680298</v>
      </c>
      <c r="HA7" s="11">
        <v>6.9198312236286901</v>
      </c>
      <c r="HB7" s="11">
        <v>7.2131147540983598</v>
      </c>
      <c r="HC7" s="11">
        <v>3.3333333333333299</v>
      </c>
      <c r="HD7" s="11">
        <v>6.5934065934065904</v>
      </c>
      <c r="HE7" s="11">
        <v>24.889543446244499</v>
      </c>
      <c r="HF7" s="11">
        <v>31.067961165048501</v>
      </c>
      <c r="HG7" s="11">
        <v>6.6666666666666696</v>
      </c>
      <c r="HH7" s="11">
        <v>7.6138147566718999</v>
      </c>
      <c r="HI7" s="11">
        <v>32.023809523809497</v>
      </c>
      <c r="HJ7" s="11">
        <v>4.7528517110266204</v>
      </c>
      <c r="HK7" s="11">
        <v>5.7050592034445602</v>
      </c>
      <c r="HL7" s="11">
        <v>5.4054054054054097</v>
      </c>
      <c r="HM7" s="11">
        <v>3.0107526881720399</v>
      </c>
      <c r="HN7" s="11">
        <v>37.179487179487197</v>
      </c>
      <c r="HO7" s="11">
        <v>2.0202020202020199</v>
      </c>
      <c r="HP7" s="11">
        <v>2.6315789473684199</v>
      </c>
      <c r="HQ7" s="11">
        <v>11.8055555555556</v>
      </c>
      <c r="HR7" s="11">
        <v>10.2079395085066</v>
      </c>
      <c r="HS7" s="11">
        <v>5.2631578947368398</v>
      </c>
      <c r="HT7" s="11">
        <v>4.9418604651162799</v>
      </c>
      <c r="HU7" s="11">
        <v>25</v>
      </c>
      <c r="HV7" s="11">
        <v>6</v>
      </c>
      <c r="HW7" s="11">
        <v>9.5</v>
      </c>
      <c r="HX7" s="11">
        <v>1.4492753623188399</v>
      </c>
      <c r="HY7" s="11">
        <v>56.2</v>
      </c>
      <c r="HZ7" s="11">
        <v>28.3333333333333</v>
      </c>
      <c r="IA7" s="11">
        <v>70</v>
      </c>
      <c r="IB7" s="11">
        <v>16.6666666666667</v>
      </c>
      <c r="IC7" s="11">
        <v>46.216216216216203</v>
      </c>
      <c r="ID7" s="11">
        <v>3.54330708661417</v>
      </c>
      <c r="IE7" s="11">
        <v>17.954070981210901</v>
      </c>
      <c r="IF7" s="11">
        <v>18.030303030302999</v>
      </c>
      <c r="IG7" s="11">
        <v>16.366612111293001</v>
      </c>
      <c r="IH7" s="11">
        <v>30.894308943089399</v>
      </c>
      <c r="II7" s="11">
        <v>5.6746532156368197</v>
      </c>
      <c r="IJ7" s="11">
        <v>58.041958041957997</v>
      </c>
      <c r="IK7" s="11">
        <v>37.3333333333333</v>
      </c>
      <c r="IL7" s="11">
        <v>68.779342723004703</v>
      </c>
      <c r="IM7" s="11">
        <v>15.732758620689699</v>
      </c>
      <c r="IN7" s="11">
        <v>4.5275590551181102</v>
      </c>
      <c r="IO7" s="11">
        <v>43.839541547277904</v>
      </c>
      <c r="IP7" s="11">
        <v>51.986754966887403</v>
      </c>
      <c r="IQ7" s="11">
        <v>31.954022988505699</v>
      </c>
      <c r="IR7" s="11">
        <v>48.722986247544199</v>
      </c>
      <c r="IS7" s="11">
        <v>47.207446808510603</v>
      </c>
      <c r="IT7" s="11">
        <v>6.5789473684210504</v>
      </c>
      <c r="IU7" s="11">
        <v>49.523809523809497</v>
      </c>
      <c r="IV7" s="11">
        <v>10.2204408817635</v>
      </c>
      <c r="IW7" s="11">
        <v>2.2222222222222201</v>
      </c>
      <c r="IX7" s="11">
        <v>22.1327967806841</v>
      </c>
      <c r="IY7" s="11">
        <v>52.941176470588204</v>
      </c>
    </row>
    <row r="8" spans="1:259" s="11" customFormat="1" x14ac:dyDescent="0.3">
      <c r="A8" s="41"/>
      <c r="B8" s="8" t="s">
        <v>430</v>
      </c>
      <c r="EG8" s="366" t="s">
        <v>435</v>
      </c>
      <c r="EI8" s="11">
        <v>10.911136107986501</v>
      </c>
      <c r="EJ8" s="11">
        <v>11.5254237288136</v>
      </c>
      <c r="EK8" s="11">
        <v>8.0821917808219208</v>
      </c>
      <c r="EL8" s="11">
        <v>9.3645484949832802</v>
      </c>
      <c r="EM8" s="11">
        <v>8</v>
      </c>
      <c r="EN8" s="11">
        <v>5.9090909090909101</v>
      </c>
      <c r="EO8" s="11">
        <v>15.1006711409396</v>
      </c>
      <c r="EP8" s="11">
        <v>4.9009384775808096</v>
      </c>
      <c r="EQ8" s="11">
        <v>14.7627416520211</v>
      </c>
      <c r="ER8" s="11">
        <v>11.099796334012201</v>
      </c>
      <c r="ES8" s="11">
        <v>3.52941176470588</v>
      </c>
      <c r="ET8" s="11">
        <v>9.7402597402597397</v>
      </c>
      <c r="EU8" s="11">
        <v>8.1355932203389791</v>
      </c>
      <c r="EV8" s="11">
        <v>3.6915504511894999</v>
      </c>
      <c r="EW8" s="11">
        <v>20.8566108007449</v>
      </c>
      <c r="EX8" s="11">
        <v>6.76416819012797</v>
      </c>
      <c r="EY8" s="11">
        <v>16.7755991285403</v>
      </c>
      <c r="EZ8" s="11">
        <v>10.792951541850201</v>
      </c>
      <c r="FA8" s="11">
        <v>5.8930190389845896</v>
      </c>
      <c r="FB8" s="11">
        <v>7.3981712385702396</v>
      </c>
      <c r="FC8" s="11">
        <v>10.119047619047601</v>
      </c>
      <c r="FD8" s="11">
        <v>4.5826513911620301</v>
      </c>
      <c r="FE8" s="11">
        <v>8.2802547770700592</v>
      </c>
      <c r="FF8" s="11">
        <v>1.62790697674419</v>
      </c>
      <c r="FG8" s="11">
        <v>9.4403236682400493</v>
      </c>
      <c r="FH8" s="11">
        <v>6.6945606694560702</v>
      </c>
      <c r="FI8" s="11">
        <v>7.6066790352504601</v>
      </c>
      <c r="FJ8" s="11">
        <v>6.7014795474325499</v>
      </c>
      <c r="FK8" s="11">
        <v>16.5137614678899</v>
      </c>
      <c r="FL8" s="11">
        <v>2.38095238095238</v>
      </c>
      <c r="FM8" s="11">
        <v>3.4324942791762001</v>
      </c>
      <c r="FN8" s="11">
        <v>13.783269961977201</v>
      </c>
      <c r="FO8" s="11">
        <v>8.2959641255605394</v>
      </c>
      <c r="FP8" s="11">
        <v>5.0771528123444503</v>
      </c>
      <c r="FQ8" s="11">
        <v>5.8130081300813004</v>
      </c>
      <c r="FR8" s="11">
        <v>2.4425287356321799</v>
      </c>
      <c r="FS8" s="11">
        <v>10.0236779794791</v>
      </c>
      <c r="FT8" s="11">
        <v>1.6064257028112401</v>
      </c>
      <c r="FU8" s="11">
        <v>0.625</v>
      </c>
      <c r="FV8" s="11">
        <v>4.1484716157205197</v>
      </c>
      <c r="FW8" s="11">
        <v>7.3074391046741303</v>
      </c>
      <c r="FX8" s="11">
        <v>12.414649286157699</v>
      </c>
      <c r="FY8" s="11">
        <v>7.84729586426299</v>
      </c>
      <c r="FZ8" s="11">
        <v>13.3802816901408</v>
      </c>
      <c r="GA8" s="11">
        <v>10.6565176022835</v>
      </c>
      <c r="GB8" s="11">
        <v>6.1565017261219799</v>
      </c>
      <c r="GC8" s="11">
        <v>6.6953610712577696</v>
      </c>
      <c r="GD8" s="11">
        <v>5.4206662902315097</v>
      </c>
      <c r="GE8" s="11">
        <v>7.62548262548263</v>
      </c>
      <c r="GF8" s="11">
        <v>1.40350877192982</v>
      </c>
      <c r="GG8" s="11">
        <v>3.2801418439716299</v>
      </c>
      <c r="GH8" s="11">
        <v>10.1871101871102</v>
      </c>
      <c r="GI8" s="11">
        <v>3.8128249566724399</v>
      </c>
      <c r="GJ8" s="11">
        <v>5.2964042759961103</v>
      </c>
      <c r="GK8" s="11">
        <v>2.2979985174203099</v>
      </c>
      <c r="GL8" s="11">
        <v>6.88622754491018</v>
      </c>
      <c r="GM8" s="11">
        <v>10.3597122302158</v>
      </c>
      <c r="GN8" s="11">
        <v>3.9393939393939399</v>
      </c>
      <c r="GO8" s="11">
        <v>4.5233124565066101</v>
      </c>
      <c r="GP8" s="11">
        <v>6.43004115226337</v>
      </c>
      <c r="GQ8" s="11">
        <v>0.63063063063063096</v>
      </c>
      <c r="GR8" s="11">
        <v>8.9920535340861605</v>
      </c>
      <c r="GS8" s="11">
        <v>6.4919594997022001</v>
      </c>
      <c r="GT8" s="11">
        <v>5.4918815663801297</v>
      </c>
      <c r="GU8" s="11">
        <v>3.6687631027253702</v>
      </c>
      <c r="GV8" s="11">
        <v>12.2464312546957</v>
      </c>
      <c r="GW8" s="11">
        <v>4.5454545454545503</v>
      </c>
      <c r="GX8" s="11">
        <v>9.7352024922118403</v>
      </c>
      <c r="GY8" s="11">
        <v>0.20429009193054101</v>
      </c>
      <c r="GZ8" s="11">
        <v>0.34013605442176897</v>
      </c>
      <c r="HA8" s="11">
        <v>0.59071729957805896</v>
      </c>
      <c r="HB8" s="11">
        <v>0.65573770491803296</v>
      </c>
      <c r="HC8" s="11">
        <v>0.66666666666666696</v>
      </c>
      <c r="HD8" s="11">
        <v>0</v>
      </c>
      <c r="HE8" s="11">
        <v>1.91458026509573</v>
      </c>
      <c r="HF8" s="11">
        <v>1.94174757281553</v>
      </c>
      <c r="HG8" s="11">
        <v>0.19607843137254899</v>
      </c>
      <c r="HH8" s="11">
        <v>1.1773940345368901</v>
      </c>
      <c r="HI8" s="11">
        <v>0.59523809523809501</v>
      </c>
      <c r="HJ8" s="11">
        <v>0</v>
      </c>
      <c r="HK8" s="11">
        <v>0.43057050592034402</v>
      </c>
      <c r="HL8" s="11">
        <v>0.32432432432432401</v>
      </c>
      <c r="HM8" s="11">
        <v>0.21505376344086</v>
      </c>
      <c r="HN8" s="11">
        <v>0</v>
      </c>
      <c r="HO8" s="11">
        <v>0.10101010101010099</v>
      </c>
      <c r="HP8" s="11">
        <v>0.14619883040935699</v>
      </c>
      <c r="HQ8" s="11">
        <v>0.41666666666666702</v>
      </c>
      <c r="HR8" s="11">
        <v>0.18903591682419699</v>
      </c>
      <c r="HS8" s="11">
        <v>0.38986354775828502</v>
      </c>
      <c r="HT8" s="11">
        <v>0</v>
      </c>
      <c r="HU8" s="11">
        <v>1.37254901960784</v>
      </c>
      <c r="HV8" s="11">
        <v>0.375</v>
      </c>
      <c r="HW8" s="11">
        <v>0.66666666666666696</v>
      </c>
      <c r="HX8" s="11">
        <v>0</v>
      </c>
      <c r="HY8" s="11">
        <v>2.4</v>
      </c>
      <c r="HZ8" s="11">
        <v>0.625</v>
      </c>
      <c r="IA8" s="11">
        <v>7.0370370370370399</v>
      </c>
      <c r="IB8" s="11">
        <v>0.43859649122806998</v>
      </c>
      <c r="IC8" s="11">
        <v>8.3783783783783807</v>
      </c>
      <c r="ID8" s="11">
        <v>0.196850393700787</v>
      </c>
      <c r="IE8" s="11">
        <v>1.6701461377870599</v>
      </c>
      <c r="IF8" s="11">
        <v>0.90909090909090895</v>
      </c>
      <c r="IG8" s="11">
        <v>0.32733224222585899</v>
      </c>
      <c r="IH8" s="11">
        <v>1.2195121951219501</v>
      </c>
      <c r="II8" s="11">
        <v>0.126103404791929</v>
      </c>
      <c r="IJ8" s="11">
        <v>26.573426573426602</v>
      </c>
      <c r="IK8" s="11">
        <v>0</v>
      </c>
      <c r="IL8" s="11">
        <v>7.9812206572770004</v>
      </c>
      <c r="IM8" s="11">
        <v>6.6810344827586201</v>
      </c>
      <c r="IN8" s="11">
        <v>0</v>
      </c>
      <c r="IO8" s="11">
        <v>0.28653295128939799</v>
      </c>
      <c r="IP8" s="11">
        <v>38.079470198675502</v>
      </c>
      <c r="IQ8" s="11">
        <v>34.252873563218401</v>
      </c>
      <c r="IR8" s="11">
        <v>21.414538310412599</v>
      </c>
      <c r="IS8" s="11">
        <v>28.0585106382979</v>
      </c>
      <c r="IT8" s="11">
        <v>0</v>
      </c>
      <c r="IU8" s="11">
        <v>3.8095238095238102</v>
      </c>
      <c r="IV8" s="11">
        <v>0.60120240480961895</v>
      </c>
      <c r="IW8" s="11">
        <v>0</v>
      </c>
      <c r="IX8" s="11">
        <v>0.60362173038229405</v>
      </c>
      <c r="IY8" s="11">
        <v>10.924369747899201</v>
      </c>
    </row>
    <row r="9" spans="1:259" s="11" customFormat="1" x14ac:dyDescent="0.3">
      <c r="A9" s="41"/>
      <c r="B9" s="8" t="s">
        <v>662</v>
      </c>
    </row>
    <row r="10" spans="1:259" s="11" customFormat="1" x14ac:dyDescent="0.3">
      <c r="A10"/>
      <c r="B10" s="11" t="s">
        <v>472</v>
      </c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  <c r="O10" s="366"/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366"/>
      <c r="AM10" s="366"/>
      <c r="AN10" s="366"/>
      <c r="AO10" s="366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/>
      <c r="AZ10" s="366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  <c r="BK10" s="366"/>
      <c r="BL10" s="366"/>
      <c r="BM10" s="366"/>
      <c r="BN10" s="366"/>
      <c r="BO10" s="366"/>
      <c r="BP10" s="366"/>
      <c r="BQ10" s="366"/>
      <c r="BR10" s="366"/>
      <c r="BS10" s="366"/>
      <c r="BT10" s="366"/>
      <c r="BU10" s="366"/>
      <c r="BV10" s="366"/>
      <c r="BW10" s="366"/>
      <c r="BX10" s="366"/>
      <c r="BY10" s="366"/>
      <c r="BZ10" s="366"/>
      <c r="CA10" s="366"/>
      <c r="CB10" s="366"/>
      <c r="CC10" s="366"/>
      <c r="CD10" s="366"/>
      <c r="CE10" s="366"/>
      <c r="CF10" s="366"/>
      <c r="CG10" s="366"/>
      <c r="CH10" s="366"/>
      <c r="CI10" s="366"/>
      <c r="CJ10" s="366"/>
      <c r="CK10" s="366"/>
      <c r="CL10" s="366"/>
      <c r="CM10" s="366"/>
      <c r="CN10" s="366"/>
      <c r="CO10" s="366"/>
      <c r="CP10" s="366"/>
      <c r="CQ10" s="366"/>
      <c r="CR10" s="366"/>
      <c r="CS10" s="366"/>
      <c r="CT10" s="366"/>
      <c r="CU10" s="366"/>
      <c r="CV10" s="366"/>
      <c r="CW10" s="366"/>
      <c r="CX10" s="366"/>
      <c r="CY10" s="366"/>
      <c r="CZ10" s="366"/>
      <c r="DA10" s="366"/>
      <c r="DB10" s="366"/>
      <c r="DC10" s="366"/>
      <c r="DD10" s="366"/>
      <c r="DE10" s="366"/>
      <c r="DF10" s="366"/>
      <c r="DG10" s="366"/>
      <c r="DH10" s="366"/>
      <c r="DI10" s="366"/>
      <c r="DJ10" s="366"/>
      <c r="DK10" s="366"/>
      <c r="DL10" s="366"/>
      <c r="DM10" s="366"/>
      <c r="DN10" s="366"/>
      <c r="DO10" s="366"/>
      <c r="DP10" s="366"/>
      <c r="DQ10" s="366"/>
      <c r="DR10" s="366"/>
      <c r="DS10" s="366"/>
      <c r="DT10" s="366"/>
      <c r="DU10" s="366"/>
      <c r="DV10" s="366"/>
      <c r="DW10" s="366"/>
      <c r="DX10" s="366"/>
      <c r="DY10" s="366"/>
      <c r="DZ10" s="366"/>
      <c r="EA10" s="366"/>
      <c r="EB10" s="366"/>
      <c r="EC10" s="366"/>
      <c r="ED10" s="366"/>
      <c r="EE10" s="366"/>
      <c r="EF10" s="366"/>
      <c r="EG10" s="366" t="s">
        <v>436</v>
      </c>
      <c r="EI10" s="11">
        <v>26.2092238470191</v>
      </c>
      <c r="EJ10" s="11">
        <v>2.3728813559322002</v>
      </c>
      <c r="EK10" s="11">
        <v>15.6164383561644</v>
      </c>
      <c r="EL10" s="11">
        <v>15.2173913043478</v>
      </c>
      <c r="EM10" s="11">
        <v>10.615384615384601</v>
      </c>
      <c r="EN10" s="11">
        <v>46.272727272727302</v>
      </c>
      <c r="EO10" s="11">
        <v>5.3691275167785202</v>
      </c>
      <c r="EP10" s="11">
        <v>8.7591240875912408</v>
      </c>
      <c r="EQ10" s="11">
        <v>16.520210896309301</v>
      </c>
      <c r="ER10" s="11">
        <v>33.604887983706703</v>
      </c>
      <c r="ES10" s="11">
        <v>48.067226890756302</v>
      </c>
      <c r="ET10" s="11">
        <v>1.68831168831169</v>
      </c>
      <c r="EU10" s="11">
        <v>31.355932203389798</v>
      </c>
      <c r="EV10" s="11">
        <v>0.65627563576702197</v>
      </c>
      <c r="EW10" s="11">
        <v>12.849162011173201</v>
      </c>
      <c r="EX10" s="11">
        <v>3.8391224862888498</v>
      </c>
      <c r="EY10" s="11">
        <v>26.361655773420502</v>
      </c>
      <c r="EZ10" s="11">
        <v>45.814977973568297</v>
      </c>
      <c r="FA10" s="11">
        <v>20.126926563916602</v>
      </c>
      <c r="FB10" s="11">
        <v>28.595178719867</v>
      </c>
      <c r="FC10" s="11">
        <v>2.38095238095238</v>
      </c>
      <c r="FD10" s="11">
        <v>2.6186579378068702</v>
      </c>
      <c r="FE10" s="11">
        <v>49.363057324840803</v>
      </c>
      <c r="FF10" s="11">
        <v>0</v>
      </c>
      <c r="FG10" s="11">
        <v>48.347943358057996</v>
      </c>
      <c r="FH10" s="11">
        <v>7.5313807531380803</v>
      </c>
      <c r="FI10" s="11">
        <v>0.55658627087198498</v>
      </c>
      <c r="FJ10" s="11">
        <v>23.3246301131419</v>
      </c>
      <c r="FK10" s="11">
        <v>12.975098296199199</v>
      </c>
      <c r="FL10" s="11">
        <v>0</v>
      </c>
      <c r="FM10" s="11">
        <v>0.68649885583523995</v>
      </c>
      <c r="FN10" s="11">
        <v>25.855513307984801</v>
      </c>
      <c r="FO10" s="11">
        <v>50.523168908819102</v>
      </c>
      <c r="FP10" s="11">
        <v>2.1403683424589399</v>
      </c>
      <c r="FQ10" s="11">
        <v>6.4227642276422801</v>
      </c>
      <c r="FR10" s="11">
        <v>0.21551724137931</v>
      </c>
      <c r="FS10" s="11">
        <v>44.435674822415201</v>
      </c>
      <c r="FT10" s="11">
        <v>6.7269076305220903</v>
      </c>
      <c r="FU10" s="11">
        <v>4.765625</v>
      </c>
      <c r="FV10" s="11">
        <v>37.627365356623002</v>
      </c>
      <c r="FW10" s="11">
        <v>63.660302830809698</v>
      </c>
      <c r="FX10" s="11">
        <v>68.590937306021104</v>
      </c>
      <c r="FY10" s="11">
        <v>68.716861081654301</v>
      </c>
      <c r="FZ10" s="11">
        <v>93.943661971831006</v>
      </c>
      <c r="GA10" s="11">
        <v>40.057088487155099</v>
      </c>
      <c r="GB10" s="11">
        <v>5.2359033371691597</v>
      </c>
      <c r="GC10" s="11">
        <v>28.981348637015799</v>
      </c>
      <c r="GD10" s="11">
        <v>18.4641445511011</v>
      </c>
      <c r="GE10" s="11">
        <v>11.1003861003861</v>
      </c>
      <c r="GF10" s="11">
        <v>16.315789473684202</v>
      </c>
      <c r="GG10" s="11">
        <v>9.2198581560283692</v>
      </c>
      <c r="GH10" s="11">
        <v>42.515592515592502</v>
      </c>
      <c r="GI10" s="11">
        <v>5.5459272097053702</v>
      </c>
      <c r="GJ10" s="11">
        <v>26.287657920310998</v>
      </c>
      <c r="GK10" s="11">
        <v>3.52112676056338</v>
      </c>
      <c r="GL10" s="11">
        <v>50.798403193612799</v>
      </c>
      <c r="GM10" s="11">
        <v>14.100719424460401</v>
      </c>
      <c r="GN10" s="11">
        <v>31.060606060606101</v>
      </c>
      <c r="GO10" s="11">
        <v>4.0361864996520502</v>
      </c>
      <c r="GP10" s="11">
        <v>10.339506172839499</v>
      </c>
      <c r="GQ10" s="11">
        <v>1.5315315315315301</v>
      </c>
      <c r="GR10" s="11">
        <v>66.290255123379296</v>
      </c>
      <c r="GS10" s="11">
        <v>17.2721858248958</v>
      </c>
      <c r="GT10" s="11">
        <v>36.389684813753597</v>
      </c>
      <c r="GU10" s="11">
        <v>53.301886792452798</v>
      </c>
      <c r="GV10" s="11">
        <v>69.797145003756597</v>
      </c>
      <c r="GW10" s="11">
        <v>21.480938416422301</v>
      </c>
      <c r="GX10" s="11">
        <v>4.0498442367601202</v>
      </c>
      <c r="GY10" s="11">
        <v>1.6343207354443301</v>
      </c>
      <c r="GZ10" s="11">
        <v>28.571428571428601</v>
      </c>
      <c r="HA10" s="11">
        <v>9.3670886075949404</v>
      </c>
      <c r="HB10" s="11">
        <v>22.622950819672099</v>
      </c>
      <c r="HC10" s="11">
        <v>11.3333333333333</v>
      </c>
      <c r="HD10" s="11">
        <v>12.0879120879121</v>
      </c>
      <c r="HE10" s="11">
        <v>77.908689248895399</v>
      </c>
      <c r="HF10" s="11">
        <v>70.873786407767</v>
      </c>
      <c r="HG10" s="11">
        <v>0</v>
      </c>
      <c r="HH10" s="11">
        <v>16.640502354788101</v>
      </c>
      <c r="HI10" s="11">
        <v>24.761904761904798</v>
      </c>
      <c r="HJ10" s="11">
        <v>22.813688212927801</v>
      </c>
      <c r="HK10" s="11">
        <v>9.9031216361679206</v>
      </c>
      <c r="HL10" s="11">
        <v>10.1621621621622</v>
      </c>
      <c r="HM10" s="11">
        <v>8.3870967741935498</v>
      </c>
      <c r="HN10" s="11">
        <v>3.0769230769230802</v>
      </c>
      <c r="HO10" s="11">
        <v>14.141414141414099</v>
      </c>
      <c r="HP10" s="11">
        <v>8.3333333333333304</v>
      </c>
      <c r="HQ10" s="11">
        <v>6.9444444444444402</v>
      </c>
      <c r="HR10" s="11">
        <v>19.848771266540599</v>
      </c>
      <c r="HS10" s="11">
        <v>24.5614035087719</v>
      </c>
      <c r="HT10" s="11">
        <v>6.25</v>
      </c>
      <c r="HU10" s="11">
        <v>0</v>
      </c>
      <c r="HV10" s="11">
        <v>12</v>
      </c>
      <c r="HW10" s="11">
        <v>0</v>
      </c>
      <c r="HX10" s="11">
        <v>1.1594202898550701</v>
      </c>
      <c r="HY10" s="11">
        <v>0.2</v>
      </c>
      <c r="HZ10" s="11">
        <v>2.7083333333333299</v>
      </c>
      <c r="IA10" s="11">
        <v>1.1111111111111101</v>
      </c>
      <c r="IB10" s="11">
        <v>49.122807017543899</v>
      </c>
      <c r="IC10" s="11">
        <v>0</v>
      </c>
      <c r="ID10" s="11">
        <v>5.5118110236220499</v>
      </c>
      <c r="IE10" s="11">
        <v>9.8121085594989594</v>
      </c>
      <c r="IF10" s="11">
        <v>12.1212121212121</v>
      </c>
      <c r="IG10" s="11">
        <v>24.386252045826499</v>
      </c>
      <c r="IH10" s="11">
        <v>0.203252032520325</v>
      </c>
      <c r="II10" s="11">
        <v>1.7654476670870101</v>
      </c>
      <c r="IJ10" s="11">
        <v>27.972027972027998</v>
      </c>
      <c r="IK10" s="11">
        <v>16</v>
      </c>
      <c r="IL10" s="11">
        <v>9.1549295774647899</v>
      </c>
      <c r="IM10" s="11">
        <v>31.25</v>
      </c>
      <c r="IN10" s="11">
        <v>0</v>
      </c>
      <c r="IO10" s="11">
        <v>1.71919770773639</v>
      </c>
      <c r="IP10" s="11">
        <v>53.642384105960303</v>
      </c>
      <c r="IQ10" s="11">
        <v>1.6091954022988499</v>
      </c>
      <c r="IR10" s="11">
        <v>0.196463654223969</v>
      </c>
      <c r="IS10" s="11">
        <v>96.941489361702097</v>
      </c>
      <c r="IT10" s="11">
        <v>0.65789473684210498</v>
      </c>
      <c r="IU10" s="11">
        <v>0</v>
      </c>
      <c r="IV10" s="11">
        <v>10.420841683366699</v>
      </c>
      <c r="IW10" s="11">
        <v>0</v>
      </c>
      <c r="IX10" s="11">
        <v>1.2072434607645901</v>
      </c>
      <c r="IY10" s="11">
        <v>19.6078431372549</v>
      </c>
    </row>
    <row r="11" spans="1:259" s="11" customFormat="1" x14ac:dyDescent="0.3">
      <c r="A11">
        <v>1</v>
      </c>
      <c r="B11" s="402" t="s">
        <v>276</v>
      </c>
      <c r="C11" s="366">
        <v>158824</v>
      </c>
      <c r="D11" s="366">
        <v>78874</v>
      </c>
      <c r="E11" s="366">
        <v>36397</v>
      </c>
      <c r="F11" s="366">
        <v>15119</v>
      </c>
      <c r="G11" s="366">
        <v>28434</v>
      </c>
      <c r="H11" s="366">
        <v>109815</v>
      </c>
      <c r="I11" s="366">
        <v>54437</v>
      </c>
      <c r="J11" s="366">
        <v>18057</v>
      </c>
      <c r="K11" s="366">
        <v>12337</v>
      </c>
      <c r="L11" s="366">
        <v>24984</v>
      </c>
      <c r="M11" s="366"/>
      <c r="N11" s="366">
        <v>1337</v>
      </c>
      <c r="O11" s="366">
        <v>1986</v>
      </c>
      <c r="P11" s="366">
        <v>2459</v>
      </c>
      <c r="Q11" s="366">
        <v>1354</v>
      </c>
      <c r="R11" s="366">
        <v>1255</v>
      </c>
      <c r="S11" s="366">
        <v>995</v>
      </c>
      <c r="T11" s="366">
        <v>1280</v>
      </c>
      <c r="U11" s="366">
        <v>2743</v>
      </c>
      <c r="V11" s="366">
        <v>1503</v>
      </c>
      <c r="W11" s="366">
        <v>1597</v>
      </c>
      <c r="X11" s="366">
        <v>937</v>
      </c>
      <c r="Y11" s="366">
        <v>701</v>
      </c>
      <c r="Z11" s="366">
        <v>1045</v>
      </c>
      <c r="AA11" s="366">
        <v>1731</v>
      </c>
      <c r="AB11" s="366">
        <v>2053</v>
      </c>
      <c r="AC11" s="366">
        <v>1759</v>
      </c>
      <c r="AD11" s="366">
        <v>1033</v>
      </c>
      <c r="AE11" s="366">
        <v>570</v>
      </c>
      <c r="AF11" s="366">
        <v>1117</v>
      </c>
      <c r="AG11" s="366">
        <v>958</v>
      </c>
      <c r="AH11" s="366">
        <v>1152</v>
      </c>
      <c r="AI11" s="366">
        <v>2053</v>
      </c>
      <c r="AJ11" s="366">
        <v>2690</v>
      </c>
      <c r="AK11" s="366">
        <v>961</v>
      </c>
      <c r="AL11" s="366">
        <v>1386</v>
      </c>
      <c r="AM11" s="366">
        <v>1313</v>
      </c>
      <c r="AN11" s="366">
        <v>1431</v>
      </c>
      <c r="AO11" s="366">
        <v>1936</v>
      </c>
      <c r="AP11" s="366">
        <v>1109</v>
      </c>
      <c r="AQ11" s="366">
        <v>2374</v>
      </c>
      <c r="AR11" s="366">
        <v>1667</v>
      </c>
      <c r="AS11" s="366">
        <v>2092</v>
      </c>
      <c r="AT11" s="366">
        <v>1889</v>
      </c>
      <c r="AU11" s="366">
        <v>1328</v>
      </c>
      <c r="AV11" s="366">
        <v>1363</v>
      </c>
      <c r="AW11" s="366">
        <v>1280</v>
      </c>
      <c r="AX11" s="366">
        <v>971</v>
      </c>
      <c r="AY11" s="366">
        <v>588</v>
      </c>
      <c r="AZ11" s="366">
        <v>1182</v>
      </c>
      <c r="BA11" s="366">
        <v>297</v>
      </c>
      <c r="BB11" s="366">
        <v>743</v>
      </c>
      <c r="BC11" s="366">
        <v>448</v>
      </c>
      <c r="BD11" s="366">
        <v>640</v>
      </c>
      <c r="BE11" s="366">
        <v>95</v>
      </c>
      <c r="BF11" s="366">
        <v>510</v>
      </c>
      <c r="BG11" s="366">
        <v>1274</v>
      </c>
      <c r="BH11" s="366">
        <v>839</v>
      </c>
      <c r="BI11" s="366">
        <v>509</v>
      </c>
      <c r="BJ11" s="366">
        <v>887</v>
      </c>
      <c r="BK11" s="366">
        <v>923</v>
      </c>
      <c r="BL11" s="366">
        <v>918</v>
      </c>
      <c r="BM11" s="366">
        <v>773</v>
      </c>
      <c r="BN11" s="366">
        <v>984</v>
      </c>
      <c r="BO11" s="366">
        <v>683</v>
      </c>
      <c r="BP11" s="366">
        <v>720</v>
      </c>
      <c r="BQ11" s="366">
        <v>526</v>
      </c>
      <c r="BR11" s="366">
        <v>511</v>
      </c>
      <c r="BS11" s="366">
        <v>680</v>
      </c>
      <c r="BT11" s="366">
        <v>987</v>
      </c>
      <c r="BU11" s="366">
        <v>779</v>
      </c>
      <c r="BV11" s="366">
        <v>590</v>
      </c>
      <c r="BW11" s="366">
        <v>344</v>
      </c>
      <c r="BX11" s="366">
        <v>499</v>
      </c>
      <c r="BY11" s="366">
        <v>476</v>
      </c>
      <c r="BZ11" s="366">
        <v>270</v>
      </c>
      <c r="CA11" s="366">
        <v>228</v>
      </c>
      <c r="CB11" s="366">
        <v>369</v>
      </c>
      <c r="CC11" s="366">
        <v>508</v>
      </c>
      <c r="CD11" s="366">
        <v>477</v>
      </c>
      <c r="CE11" s="366">
        <v>658</v>
      </c>
      <c r="CF11" s="366">
        <v>610</v>
      </c>
      <c r="CG11" s="366">
        <v>459</v>
      </c>
      <c r="CH11" s="366">
        <v>785</v>
      </c>
      <c r="CI11" s="366">
        <v>140</v>
      </c>
      <c r="CJ11" s="366">
        <v>149</v>
      </c>
      <c r="CK11" s="366">
        <v>426</v>
      </c>
      <c r="CL11" s="366">
        <v>463</v>
      </c>
      <c r="CM11" s="366">
        <v>499</v>
      </c>
      <c r="CN11" s="366">
        <v>345</v>
      </c>
      <c r="CO11" s="366">
        <v>904</v>
      </c>
      <c r="CP11" s="366">
        <v>428</v>
      </c>
      <c r="CQ11" s="366">
        <v>509</v>
      </c>
      <c r="CR11" s="366">
        <v>745</v>
      </c>
      <c r="CS11" s="366">
        <v>304</v>
      </c>
      <c r="CT11" s="366">
        <v>210</v>
      </c>
      <c r="CU11" s="366">
        <v>499</v>
      </c>
      <c r="CV11" s="366">
        <v>180</v>
      </c>
      <c r="CW11" s="366">
        <v>497</v>
      </c>
      <c r="CX11" s="366">
        <v>356</v>
      </c>
      <c r="CY11" s="366">
        <v>888</v>
      </c>
      <c r="CZ11" s="366">
        <v>885</v>
      </c>
      <c r="DA11" s="366">
        <v>724</v>
      </c>
      <c r="DB11" s="366">
        <v>580</v>
      </c>
      <c r="DC11" s="366">
        <v>644</v>
      </c>
      <c r="DD11" s="366">
        <v>1099</v>
      </c>
      <c r="DE11" s="366">
        <v>595</v>
      </c>
      <c r="DF11" s="366">
        <v>945</v>
      </c>
      <c r="DG11" s="366">
        <v>567</v>
      </c>
      <c r="DH11" s="366">
        <v>980</v>
      </c>
      <c r="DI11" s="366">
        <v>587</v>
      </c>
      <c r="DJ11" s="366">
        <v>770</v>
      </c>
      <c r="DK11" s="366">
        <v>589</v>
      </c>
      <c r="DL11" s="366">
        <v>1194</v>
      </c>
      <c r="DM11" s="366">
        <v>537</v>
      </c>
      <c r="DN11" s="366">
        <v>541</v>
      </c>
      <c r="DO11" s="366">
        <v>1370</v>
      </c>
      <c r="DP11" s="366">
        <v>453</v>
      </c>
      <c r="DQ11" s="366">
        <v>1103</v>
      </c>
      <c r="DR11" s="366">
        <v>1195</v>
      </c>
      <c r="DS11" s="366">
        <v>495</v>
      </c>
      <c r="DT11" s="366">
        <v>611</v>
      </c>
      <c r="DU11" s="366">
        <v>927</v>
      </c>
      <c r="DV11" s="366">
        <v>426</v>
      </c>
      <c r="DW11" s="366">
        <v>1472</v>
      </c>
      <c r="DX11" s="366">
        <v>476</v>
      </c>
      <c r="DY11" s="366">
        <v>536</v>
      </c>
      <c r="DZ11" s="366">
        <v>1134</v>
      </c>
      <c r="EA11" s="366">
        <v>762</v>
      </c>
      <c r="EB11" s="366">
        <v>419</v>
      </c>
      <c r="EC11" s="366">
        <v>431</v>
      </c>
      <c r="ED11" s="366">
        <v>1049</v>
      </c>
      <c r="EE11" s="366"/>
      <c r="EF11" s="366"/>
      <c r="EG11" s="366" t="s">
        <v>438</v>
      </c>
      <c r="EI11" s="11">
        <v>2.2497187851518601</v>
      </c>
      <c r="EJ11" s="11">
        <v>0.338983050847458</v>
      </c>
      <c r="EK11" s="11">
        <v>0</v>
      </c>
      <c r="EL11" s="11">
        <v>0</v>
      </c>
      <c r="EM11" s="11">
        <v>0</v>
      </c>
      <c r="EN11" s="11">
        <v>0.54545454545454597</v>
      </c>
      <c r="EO11" s="11">
        <v>0</v>
      </c>
      <c r="EP11" s="11">
        <v>1.1470281543274199</v>
      </c>
      <c r="EQ11" s="11">
        <v>0</v>
      </c>
      <c r="ER11" s="11">
        <v>0.10183299389002</v>
      </c>
      <c r="ES11" s="11">
        <v>0</v>
      </c>
      <c r="ET11" s="11">
        <v>0</v>
      </c>
      <c r="EU11" s="11">
        <v>0</v>
      </c>
      <c r="EV11" s="11">
        <v>1.06644790812141</v>
      </c>
      <c r="EW11" s="11">
        <v>0.18621973929236499</v>
      </c>
      <c r="EX11" s="11">
        <v>0.54844606946983498</v>
      </c>
      <c r="EY11" s="11">
        <v>0</v>
      </c>
      <c r="EZ11" s="11">
        <v>0</v>
      </c>
      <c r="FA11" s="11">
        <v>0</v>
      </c>
      <c r="FB11" s="11">
        <v>0.66500415627597698</v>
      </c>
      <c r="FC11" s="11">
        <v>23.6111111111111</v>
      </c>
      <c r="FD11" s="11">
        <v>0.32733224222585899</v>
      </c>
      <c r="FE11" s="11">
        <v>2.12314225053079</v>
      </c>
      <c r="FF11" s="11">
        <v>0</v>
      </c>
      <c r="FG11" s="11">
        <v>0.94403236682400504</v>
      </c>
      <c r="FH11" s="11">
        <v>0.209205020920502</v>
      </c>
      <c r="FI11" s="11">
        <v>0</v>
      </c>
      <c r="FJ11" s="11">
        <v>0.17406440382941701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16.077650572424101</v>
      </c>
      <c r="FQ11" s="11">
        <v>1.7479674796747999</v>
      </c>
      <c r="FR11" s="11">
        <v>5.6034482758620703</v>
      </c>
      <c r="FS11" s="11">
        <v>0.31570639305445902</v>
      </c>
      <c r="FT11" s="11">
        <v>9.6385542168674707</v>
      </c>
      <c r="FU11" s="11">
        <v>0</v>
      </c>
      <c r="FV11" s="11">
        <v>2.7292576419214001</v>
      </c>
      <c r="FW11" s="11">
        <v>19.091507570770201</v>
      </c>
      <c r="FX11" s="11">
        <v>6.3314711359404097</v>
      </c>
      <c r="FY11" s="11">
        <v>14.209968186638401</v>
      </c>
      <c r="FZ11" s="11">
        <v>0</v>
      </c>
      <c r="GA11" s="11">
        <v>0.19029495718363501</v>
      </c>
      <c r="GB11" s="11">
        <v>6.6743383199079398</v>
      </c>
      <c r="GC11" s="11">
        <v>7.6996652319464403</v>
      </c>
      <c r="GD11" s="11">
        <v>5.30773574251835</v>
      </c>
      <c r="GE11" s="11">
        <v>1.73745173745174</v>
      </c>
      <c r="GF11" s="11">
        <v>0</v>
      </c>
      <c r="GG11" s="11">
        <v>0.26595744680851102</v>
      </c>
      <c r="GH11" s="11">
        <v>13.8253638253638</v>
      </c>
      <c r="GI11" s="11">
        <v>10.3986135181976</v>
      </c>
      <c r="GJ11" s="11">
        <v>1.8950437317784301</v>
      </c>
      <c r="GK11" s="11">
        <v>1.1860637509266101</v>
      </c>
      <c r="GL11" s="11">
        <v>4.4910179640718599</v>
      </c>
      <c r="GM11" s="11">
        <v>68.633093525179902</v>
      </c>
      <c r="GN11" s="11">
        <v>2.8030303030303001</v>
      </c>
      <c r="GO11" s="11">
        <v>3.8274182324286699</v>
      </c>
      <c r="GP11" s="11">
        <v>0</v>
      </c>
      <c r="GQ11" s="11">
        <v>0.27027027027027001</v>
      </c>
      <c r="GR11" s="11">
        <v>0.50188205771643701</v>
      </c>
      <c r="GS11" s="11">
        <v>5.1816557474687297</v>
      </c>
      <c r="GT11" s="11">
        <v>0.57306590257879697</v>
      </c>
      <c r="GU11" s="11">
        <v>18.658280922431899</v>
      </c>
      <c r="GV11" s="11">
        <v>19.609316303531202</v>
      </c>
      <c r="GW11" s="11">
        <v>2.7126099706744902</v>
      </c>
      <c r="GX11" s="11">
        <v>2.4922118380062299</v>
      </c>
      <c r="GY11" s="11">
        <v>0.20429009193054101</v>
      </c>
      <c r="GZ11" s="11">
        <v>25.170068027210899</v>
      </c>
      <c r="HA11" s="11">
        <v>1.4345991561181399</v>
      </c>
      <c r="HB11" s="11">
        <v>2.6229508196721301</v>
      </c>
      <c r="HC11" s="11">
        <v>18.399999999999999</v>
      </c>
      <c r="HD11" s="11">
        <v>18.901098901098901</v>
      </c>
      <c r="HE11" s="11">
        <v>0</v>
      </c>
      <c r="HF11" s="11">
        <v>0</v>
      </c>
      <c r="HG11" s="11">
        <v>0</v>
      </c>
      <c r="HH11" s="11">
        <v>0.86342229199372</v>
      </c>
      <c r="HI11" s="11">
        <v>27.1428571428571</v>
      </c>
      <c r="HJ11" s="11">
        <v>0.19011406844106499</v>
      </c>
      <c r="HK11" s="11">
        <v>0.107642626480086</v>
      </c>
      <c r="HL11" s="11">
        <v>3.4594594594594601</v>
      </c>
      <c r="HM11" s="11">
        <v>0</v>
      </c>
      <c r="HN11" s="11">
        <v>3.0769230769230802</v>
      </c>
      <c r="HO11" s="11">
        <v>2.7272727272727302</v>
      </c>
      <c r="HP11" s="11">
        <v>76.023391812865498</v>
      </c>
      <c r="HQ11" s="11">
        <v>0.69444444444444398</v>
      </c>
      <c r="HR11" s="11">
        <v>0.18903591682419699</v>
      </c>
      <c r="HS11" s="11">
        <v>0</v>
      </c>
      <c r="HT11" s="11">
        <v>3.7790697674418601</v>
      </c>
      <c r="HU11" s="11">
        <v>0</v>
      </c>
      <c r="HV11" s="11">
        <v>0.125</v>
      </c>
      <c r="HW11" s="11">
        <v>0</v>
      </c>
      <c r="HX11" s="11">
        <v>0</v>
      </c>
      <c r="HY11" s="11">
        <v>0</v>
      </c>
      <c r="HZ11" s="11">
        <v>1.875</v>
      </c>
      <c r="IA11" s="11">
        <v>0</v>
      </c>
      <c r="IB11" s="11">
        <v>0</v>
      </c>
      <c r="IC11" s="11">
        <v>0.27027027027027001</v>
      </c>
      <c r="ID11" s="11">
        <v>7.0866141732283499</v>
      </c>
      <c r="IE11" s="11">
        <v>0</v>
      </c>
      <c r="IF11" s="11">
        <v>1.36363636363636</v>
      </c>
      <c r="IG11" s="11">
        <v>1.47299509001637</v>
      </c>
      <c r="IH11" s="11">
        <v>0</v>
      </c>
      <c r="II11" s="11">
        <v>0.50441361916771799</v>
      </c>
      <c r="IJ11" s="11">
        <v>0</v>
      </c>
      <c r="IK11" s="11">
        <v>0</v>
      </c>
      <c r="IL11" s="11">
        <v>1.1737089201877899</v>
      </c>
      <c r="IM11" s="11">
        <v>0.431034482758621</v>
      </c>
      <c r="IN11" s="11">
        <v>5.5118110236220499</v>
      </c>
      <c r="IO11" s="11">
        <v>0</v>
      </c>
      <c r="IP11" s="11">
        <v>0.11037527593819001</v>
      </c>
      <c r="IQ11" s="11">
        <v>3.9080459770114899</v>
      </c>
      <c r="IR11" s="11">
        <v>0.98231827111984305</v>
      </c>
      <c r="IS11" s="11">
        <v>0.26595744680851102</v>
      </c>
      <c r="IT11" s="11">
        <v>1.31578947368421</v>
      </c>
      <c r="IU11" s="11">
        <v>0</v>
      </c>
      <c r="IV11" s="11">
        <v>0</v>
      </c>
      <c r="IW11" s="11">
        <v>0</v>
      </c>
      <c r="IX11" s="11">
        <v>0.20120724346076499</v>
      </c>
      <c r="IY11" s="11">
        <v>0</v>
      </c>
    </row>
    <row r="12" spans="1:259" s="11" customFormat="1" x14ac:dyDescent="0.3">
      <c r="A12"/>
      <c r="B12" s="366" t="s">
        <v>273</v>
      </c>
      <c r="C12" s="366">
        <v>9.11</v>
      </c>
      <c r="D12" s="366">
        <v>9.36</v>
      </c>
      <c r="E12" s="366">
        <v>9.44</v>
      </c>
      <c r="F12" s="366">
        <v>13.5</v>
      </c>
      <c r="G12" s="366">
        <v>5.72</v>
      </c>
      <c r="H12" s="366">
        <v>9.7200000000000006</v>
      </c>
      <c r="I12" s="366">
        <v>9.6999999999999993</v>
      </c>
      <c r="J12" s="366">
        <v>12.1</v>
      </c>
      <c r="K12" s="366">
        <v>13.9</v>
      </c>
      <c r="L12" s="366">
        <v>6.01</v>
      </c>
      <c r="M12" s="366"/>
      <c r="N12" s="420">
        <v>3.51533283470456</v>
      </c>
      <c r="O12" s="420">
        <v>22.054380664652601</v>
      </c>
      <c r="P12" s="420">
        <v>12.159414396096</v>
      </c>
      <c r="Q12" s="420">
        <v>5.7607090103397303</v>
      </c>
      <c r="R12" s="420">
        <v>5.9760956175298796</v>
      </c>
      <c r="S12" s="420">
        <v>6.3316582914572903</v>
      </c>
      <c r="T12" s="420">
        <v>19.375</v>
      </c>
      <c r="U12" s="420">
        <v>5.9788552679547902</v>
      </c>
      <c r="V12" s="420">
        <v>9.0485695276114395</v>
      </c>
      <c r="W12" s="420">
        <v>2.5673137132122701</v>
      </c>
      <c r="X12" s="420">
        <v>7.8975453575240104</v>
      </c>
      <c r="Y12" s="420">
        <v>4.2796005706134101</v>
      </c>
      <c r="Z12" s="420">
        <v>11.674641148325399</v>
      </c>
      <c r="AA12" s="420">
        <v>14.9046793760832</v>
      </c>
      <c r="AB12" s="420">
        <v>15.6356551388212</v>
      </c>
      <c r="AC12" s="420">
        <v>22.285389425810099</v>
      </c>
      <c r="AD12" s="420">
        <v>7.1636011616650501</v>
      </c>
      <c r="AE12" s="420">
        <v>23.508771929824601</v>
      </c>
      <c r="AF12" s="420">
        <v>18.263205013428799</v>
      </c>
      <c r="AG12" s="420">
        <v>8.5594989561586594</v>
      </c>
      <c r="AH12" s="420">
        <v>3.2986111111111098</v>
      </c>
      <c r="AI12" s="420">
        <v>7.0141256697515804</v>
      </c>
      <c r="AJ12" s="420">
        <v>13.122676579925701</v>
      </c>
      <c r="AK12" s="420">
        <v>3.6420395421435998</v>
      </c>
      <c r="AL12" s="420">
        <v>11.976911976912</v>
      </c>
      <c r="AM12" s="420">
        <v>3.2749428789032802</v>
      </c>
      <c r="AN12" s="420">
        <v>4.3326345213137696</v>
      </c>
      <c r="AO12" s="420">
        <v>7.6962809917355397</v>
      </c>
      <c r="AP12" s="420">
        <v>14.2470694319207</v>
      </c>
      <c r="AQ12" s="420">
        <v>3.91743892165122</v>
      </c>
      <c r="AR12" s="420">
        <v>3.89922015596881</v>
      </c>
      <c r="AS12" s="420">
        <v>11.2332695984704</v>
      </c>
      <c r="AT12" s="420">
        <v>6.7760719957649602</v>
      </c>
      <c r="AU12" s="420">
        <v>9.9397590361445793</v>
      </c>
      <c r="AV12" s="420">
        <v>8.7307410124724907</v>
      </c>
      <c r="AW12" s="420">
        <v>6.328125</v>
      </c>
      <c r="AX12" s="420">
        <v>19.979402677651901</v>
      </c>
      <c r="AY12" s="420">
        <v>1.7006802721088401</v>
      </c>
      <c r="AZ12" s="420">
        <v>8.7986463620981397</v>
      </c>
      <c r="BA12" s="420">
        <v>13.804713804713799</v>
      </c>
      <c r="BB12" s="420">
        <v>20.053835800807501</v>
      </c>
      <c r="BC12" s="420">
        <v>12.723214285714301</v>
      </c>
      <c r="BD12" s="420">
        <v>10.3125</v>
      </c>
      <c r="BE12" s="420">
        <v>31.578947368421101</v>
      </c>
      <c r="BF12" s="420">
        <v>27.647058823529399</v>
      </c>
      <c r="BG12" s="420">
        <v>24.9607535321821</v>
      </c>
      <c r="BH12" s="420">
        <v>2.7413587604290801</v>
      </c>
      <c r="BI12" s="420">
        <v>6.6797642436149296</v>
      </c>
      <c r="BJ12" s="420">
        <v>3.0439684329199501</v>
      </c>
      <c r="BK12" s="420">
        <v>0.65005417118093201</v>
      </c>
      <c r="BL12" s="420">
        <v>15.0326797385621</v>
      </c>
      <c r="BM12" s="420">
        <v>1.8111254851228999</v>
      </c>
      <c r="BN12" s="420">
        <v>15.142276422764199</v>
      </c>
      <c r="BO12" s="420">
        <v>3.3674963396778899</v>
      </c>
      <c r="BP12" s="420">
        <v>13.6111111111111</v>
      </c>
      <c r="BQ12" s="420">
        <v>9.6958174904942993</v>
      </c>
      <c r="BR12" s="420">
        <v>25.440313111546001</v>
      </c>
      <c r="BS12" s="420">
        <v>20.735294117647101</v>
      </c>
      <c r="BT12" s="420">
        <v>2.02634245187437</v>
      </c>
      <c r="BU12" s="420">
        <v>21.1810012836971</v>
      </c>
      <c r="BV12" s="420">
        <v>9.8305084745762699</v>
      </c>
      <c r="BW12" s="420">
        <v>31.395348837209301</v>
      </c>
      <c r="BX12" s="420">
        <v>40.080160320641298</v>
      </c>
      <c r="BY12" s="420">
        <v>20.3781512605042</v>
      </c>
      <c r="BZ12" s="420">
        <v>17.037037037036999</v>
      </c>
      <c r="CA12" s="420">
        <v>7.8947368421052602</v>
      </c>
      <c r="CB12" s="420">
        <v>3.5230352303523</v>
      </c>
      <c r="CC12" s="420">
        <v>22.0472440944882</v>
      </c>
      <c r="CD12" s="420">
        <v>20.335429769392</v>
      </c>
      <c r="CE12" s="420">
        <v>13.0699088145897</v>
      </c>
      <c r="CF12" s="420">
        <v>3.27868852459016</v>
      </c>
      <c r="CG12" s="420">
        <v>12.2004357298475</v>
      </c>
      <c r="CH12" s="420">
        <v>27.133757961783399</v>
      </c>
      <c r="CI12" s="420">
        <v>12.8571428571429</v>
      </c>
      <c r="CJ12" s="420">
        <v>2.0134228187919501</v>
      </c>
      <c r="CK12" s="420">
        <v>12.9107981220657</v>
      </c>
      <c r="CL12" s="420">
        <v>11.0151187904968</v>
      </c>
      <c r="CM12" s="420">
        <v>16.432865731462901</v>
      </c>
      <c r="CN12" s="420">
        <v>5.2173913043478297</v>
      </c>
      <c r="CO12" s="420">
        <v>9.9557522123893794</v>
      </c>
      <c r="CP12" s="420">
        <v>23.130841121495301</v>
      </c>
      <c r="CQ12" s="420">
        <v>3.92927308447937</v>
      </c>
      <c r="CR12" s="420">
        <v>14.496644295302</v>
      </c>
      <c r="CS12" s="420">
        <v>1.6447368421052599</v>
      </c>
      <c r="CT12" s="420">
        <v>5.71428571428571</v>
      </c>
      <c r="CU12" s="420">
        <v>1.2024048096192399</v>
      </c>
      <c r="CV12" s="420">
        <v>9.4444444444444393</v>
      </c>
      <c r="CW12" s="420">
        <v>8.0482897384305794</v>
      </c>
      <c r="CX12" s="420">
        <v>5.6179775280898898</v>
      </c>
      <c r="CY12" s="420">
        <v>2.92792792792793</v>
      </c>
      <c r="CZ12" s="420">
        <v>3.8418079096045199</v>
      </c>
      <c r="DA12" s="420">
        <v>7.0441988950276198</v>
      </c>
      <c r="DB12" s="420">
        <v>6.8965517241379297</v>
      </c>
      <c r="DC12" s="420">
        <v>3.5714285714285698</v>
      </c>
      <c r="DD12" s="420">
        <v>5.8234758871701597</v>
      </c>
      <c r="DE12" s="420">
        <v>6.8907563025210097</v>
      </c>
      <c r="DF12" s="420">
        <v>6.4550264550264496</v>
      </c>
      <c r="DG12" s="420">
        <v>1.0582010582010599</v>
      </c>
      <c r="DH12" s="420">
        <v>3.5714285714285698</v>
      </c>
      <c r="DI12" s="420">
        <v>4.5996592844974504</v>
      </c>
      <c r="DJ12" s="420">
        <v>2.2077922077922101</v>
      </c>
      <c r="DK12" s="420">
        <v>0.84889643463497499</v>
      </c>
      <c r="DL12" s="420">
        <v>2.9313232830820799</v>
      </c>
      <c r="DM12" s="420">
        <v>5.5865921787709496</v>
      </c>
      <c r="DN12" s="420">
        <v>2.40295748613678</v>
      </c>
      <c r="DO12" s="420">
        <v>14.3795620437956</v>
      </c>
      <c r="DP12" s="420">
        <v>2.2075055187638002</v>
      </c>
      <c r="DQ12" s="420">
        <v>4.0797824116047101</v>
      </c>
      <c r="DR12" s="420">
        <v>5.02092050209205</v>
      </c>
      <c r="DS12" s="420">
        <v>4.0404040404040398</v>
      </c>
      <c r="DT12" s="420">
        <v>1.96399345335516</v>
      </c>
      <c r="DU12" s="420">
        <v>4.9622437971952502</v>
      </c>
      <c r="DV12" s="420">
        <v>1.6431924882629101</v>
      </c>
      <c r="DW12" s="420">
        <v>3.2608695652173898</v>
      </c>
      <c r="DX12" s="420">
        <v>2.1008403361344499</v>
      </c>
      <c r="DY12" s="420">
        <v>22.388059701492502</v>
      </c>
      <c r="DZ12" s="420">
        <v>3.7037037037037002</v>
      </c>
      <c r="EA12" s="420">
        <v>14.698162729658801</v>
      </c>
      <c r="EB12" s="420">
        <v>32.4582338902148</v>
      </c>
      <c r="EC12" s="420">
        <v>2.0881670533642702</v>
      </c>
      <c r="ED12" s="420">
        <v>11.344137273593899</v>
      </c>
      <c r="EE12" s="366"/>
      <c r="EF12" s="366"/>
      <c r="EG12" s="366" t="s">
        <v>437</v>
      </c>
      <c r="EI12" s="11">
        <v>0.22497187851518599</v>
      </c>
      <c r="EJ12" s="11">
        <v>2.3728813559322002</v>
      </c>
      <c r="EK12" s="11">
        <v>0</v>
      </c>
      <c r="EL12" s="11">
        <v>0</v>
      </c>
      <c r="EM12" s="11">
        <v>8.7692307692307701</v>
      </c>
      <c r="EN12" s="11">
        <v>7.2727272727272698</v>
      </c>
      <c r="EO12" s="11">
        <v>0.16778523489932901</v>
      </c>
      <c r="EP12" s="11">
        <v>1.87695516162669</v>
      </c>
      <c r="EQ12" s="11">
        <v>0</v>
      </c>
      <c r="ER12" s="11">
        <v>0</v>
      </c>
      <c r="ES12" s="11">
        <v>0</v>
      </c>
      <c r="ET12" s="11">
        <v>0.12987012987013</v>
      </c>
      <c r="EU12" s="11">
        <v>0</v>
      </c>
      <c r="EV12" s="11">
        <v>0.246103363412633</v>
      </c>
      <c r="EW12" s="11">
        <v>10.2420856610801</v>
      </c>
      <c r="EX12" s="11">
        <v>0</v>
      </c>
      <c r="EY12" s="11">
        <v>0</v>
      </c>
      <c r="EZ12" s="11">
        <v>4.1850220264317199</v>
      </c>
      <c r="FA12" s="11">
        <v>0</v>
      </c>
      <c r="FB12" s="11">
        <v>8.1463009143807206</v>
      </c>
      <c r="FC12" s="11">
        <v>19.6428571428571</v>
      </c>
      <c r="FD12" s="11">
        <v>0</v>
      </c>
      <c r="FE12" s="11">
        <v>3.29087048832272</v>
      </c>
      <c r="FF12" s="11">
        <v>0</v>
      </c>
      <c r="FG12" s="11">
        <v>4.5853000674308797</v>
      </c>
      <c r="FH12" s="11">
        <v>0</v>
      </c>
      <c r="FI12" s="11">
        <v>0</v>
      </c>
      <c r="FJ12" s="11">
        <v>7.0496083550913804</v>
      </c>
      <c r="FK12" s="11">
        <v>0</v>
      </c>
      <c r="FL12" s="11">
        <v>1.6666666666666701</v>
      </c>
      <c r="FM12" s="11">
        <v>0</v>
      </c>
      <c r="FN12" s="11">
        <v>0</v>
      </c>
      <c r="FO12" s="11">
        <v>0.14947683109118101</v>
      </c>
      <c r="FP12" s="11">
        <v>44.947735191637598</v>
      </c>
      <c r="FQ12" s="11">
        <v>74.634146341463406</v>
      </c>
      <c r="FR12" s="11">
        <v>0.14367816091954</v>
      </c>
      <c r="FS12" s="11">
        <v>7.8926598263614797E-2</v>
      </c>
      <c r="FT12" s="11">
        <v>1.40562248995984</v>
      </c>
      <c r="FU12" s="11">
        <v>1.40625</v>
      </c>
      <c r="FV12" s="11">
        <v>7.60553129548763</v>
      </c>
      <c r="FW12" s="11">
        <v>2.30414746543779</v>
      </c>
      <c r="FX12" s="11">
        <v>4.9658597144630701</v>
      </c>
      <c r="FY12" s="11">
        <v>4.1357370095440098</v>
      </c>
      <c r="FZ12" s="11">
        <v>0</v>
      </c>
      <c r="GA12" s="11">
        <v>0</v>
      </c>
      <c r="GB12" s="11">
        <v>5.5811277330264701</v>
      </c>
      <c r="GC12" s="11">
        <v>1.5781922525107599</v>
      </c>
      <c r="GD12" s="11">
        <v>30.208921513269299</v>
      </c>
      <c r="GE12" s="11">
        <v>0.96525096525096499</v>
      </c>
      <c r="GF12" s="11">
        <v>0</v>
      </c>
      <c r="GG12" s="11">
        <v>49.822695035461003</v>
      </c>
      <c r="GH12" s="11">
        <v>6.1330561330561304</v>
      </c>
      <c r="GI12" s="11">
        <v>1.0398613518197599</v>
      </c>
      <c r="GJ12" s="11">
        <v>10.349854227405199</v>
      </c>
      <c r="GK12" s="11">
        <v>29.8369162342476</v>
      </c>
      <c r="GL12" s="11">
        <v>1.39720558882236</v>
      </c>
      <c r="GM12" s="11">
        <v>2.5899280575539598</v>
      </c>
      <c r="GN12" s="11">
        <v>23.106060606060598</v>
      </c>
      <c r="GO12" s="11">
        <v>43.0758524704245</v>
      </c>
      <c r="GP12" s="11">
        <v>50.565843621399203</v>
      </c>
      <c r="GQ12" s="11">
        <v>0</v>
      </c>
      <c r="GR12" s="11">
        <v>0</v>
      </c>
      <c r="GS12" s="11">
        <v>27.992852888624199</v>
      </c>
      <c r="GT12" s="11">
        <v>1.09837631327603</v>
      </c>
      <c r="GU12" s="11">
        <v>0.83857442348008404</v>
      </c>
      <c r="GV12" s="11">
        <v>0</v>
      </c>
      <c r="GW12" s="11">
        <v>4.6187683284457499</v>
      </c>
      <c r="GX12" s="11">
        <v>37.772585669781897</v>
      </c>
      <c r="GY12" s="11">
        <v>10.7252298263534</v>
      </c>
      <c r="GZ12" s="11">
        <v>0</v>
      </c>
      <c r="HA12" s="11">
        <v>50.042194092827003</v>
      </c>
      <c r="HB12" s="11">
        <v>15.081967213114799</v>
      </c>
      <c r="HC12" s="11">
        <v>1.2</v>
      </c>
      <c r="HD12" s="11">
        <v>5.9340659340659299</v>
      </c>
      <c r="HE12" s="11">
        <v>0</v>
      </c>
      <c r="HF12" s="11">
        <v>0</v>
      </c>
      <c r="HG12" s="11">
        <v>0</v>
      </c>
      <c r="HH12" s="11">
        <v>4.2386185243328098</v>
      </c>
      <c r="HI12" s="11">
        <v>0.238095238095238</v>
      </c>
      <c r="HJ12" s="11">
        <v>0.38022813688212898</v>
      </c>
      <c r="HK12" s="11">
        <v>0</v>
      </c>
      <c r="HL12" s="11">
        <v>0</v>
      </c>
      <c r="HM12" s="11">
        <v>0</v>
      </c>
      <c r="HN12" s="11">
        <v>1.15384615384615</v>
      </c>
      <c r="HO12" s="11">
        <v>0.10101010101010099</v>
      </c>
      <c r="HP12" s="11">
        <v>3.0701754385964901</v>
      </c>
      <c r="HQ12" s="11">
        <v>5.6944444444444402</v>
      </c>
      <c r="HR12" s="11">
        <v>22.495274102079399</v>
      </c>
      <c r="HS12" s="11">
        <v>13.840155945419101</v>
      </c>
      <c r="HT12" s="11">
        <v>23.110465116279101</v>
      </c>
      <c r="HU12" s="11">
        <v>0</v>
      </c>
      <c r="HV12" s="11">
        <v>6.875</v>
      </c>
      <c r="HW12" s="11">
        <v>0</v>
      </c>
      <c r="HX12" s="11">
        <v>97.391304347826093</v>
      </c>
      <c r="HY12" s="11">
        <v>0</v>
      </c>
      <c r="HZ12" s="11">
        <v>0</v>
      </c>
      <c r="IA12" s="11">
        <v>0</v>
      </c>
      <c r="IB12" s="11">
        <v>0</v>
      </c>
      <c r="IC12" s="11">
        <v>0.27027027027027001</v>
      </c>
      <c r="ID12" s="11">
        <v>0.39370078740157499</v>
      </c>
      <c r="IE12" s="11">
        <v>0</v>
      </c>
      <c r="IF12" s="11">
        <v>25.151515151515198</v>
      </c>
      <c r="IG12" s="11">
        <v>7.3649754500818299</v>
      </c>
      <c r="IH12" s="11">
        <v>0</v>
      </c>
      <c r="II12" s="11">
        <v>90.7944514501892</v>
      </c>
      <c r="IJ12" s="11">
        <v>8.3916083916083899</v>
      </c>
      <c r="IK12" s="11">
        <v>0</v>
      </c>
      <c r="IL12" s="11">
        <v>0.23474178403755899</v>
      </c>
      <c r="IM12" s="11">
        <v>0.86206896551724099</v>
      </c>
      <c r="IN12" s="11">
        <v>0.78740157480314998</v>
      </c>
      <c r="IO12" s="11">
        <v>0.28653295128939799</v>
      </c>
      <c r="IP12" s="11">
        <v>3.3112582781456998</v>
      </c>
      <c r="IQ12" s="11">
        <v>20.2298850574713</v>
      </c>
      <c r="IR12" s="11">
        <v>0.392927308447937</v>
      </c>
      <c r="IS12" s="11">
        <v>0.53191489361702105</v>
      </c>
      <c r="IT12" s="11">
        <v>26.973684210526301</v>
      </c>
      <c r="IU12" s="11">
        <v>0</v>
      </c>
      <c r="IV12" s="11">
        <v>0</v>
      </c>
      <c r="IW12" s="11">
        <v>0</v>
      </c>
      <c r="IX12" s="11">
        <v>4.2253521126760596</v>
      </c>
      <c r="IY12" s="11">
        <v>3.9215686274509798</v>
      </c>
    </row>
    <row r="13" spans="1:259" s="11" customFormat="1" x14ac:dyDescent="0.3">
      <c r="A13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  <c r="AJ13" s="366"/>
      <c r="AK13" s="366"/>
      <c r="AL13" s="366"/>
      <c r="AM13" s="366"/>
      <c r="AN13" s="366"/>
      <c r="AO13" s="366"/>
      <c r="AP13" s="366"/>
      <c r="AQ13" s="366"/>
      <c r="AR13" s="366"/>
      <c r="AS13" s="366"/>
      <c r="AT13" s="366"/>
      <c r="AU13" s="366"/>
      <c r="AV13" s="366"/>
      <c r="AW13" s="366"/>
      <c r="AX13" s="366"/>
      <c r="AY13" s="366"/>
      <c r="AZ13" s="366"/>
      <c r="BA13" s="366"/>
      <c r="BB13" s="366"/>
      <c r="BC13" s="366"/>
      <c r="BD13" s="366"/>
      <c r="BE13" s="366"/>
      <c r="BF13" s="366"/>
      <c r="BG13" s="366"/>
      <c r="BH13" s="366"/>
      <c r="BI13" s="366"/>
      <c r="BJ13" s="366"/>
      <c r="BK13" s="366"/>
      <c r="BL13" s="366"/>
      <c r="BM13" s="366"/>
      <c r="BN13" s="366"/>
      <c r="BO13" s="366"/>
      <c r="BP13" s="366"/>
      <c r="BQ13" s="366"/>
      <c r="BR13" s="366"/>
      <c r="BS13" s="366"/>
      <c r="BT13" s="366"/>
      <c r="BU13" s="366"/>
      <c r="BV13" s="366"/>
      <c r="BW13" s="366"/>
      <c r="BX13" s="366"/>
      <c r="BY13" s="366"/>
      <c r="BZ13" s="366"/>
      <c r="CA13" s="366"/>
      <c r="CB13" s="366"/>
      <c r="CC13" s="366"/>
      <c r="CD13" s="366"/>
      <c r="CE13" s="366"/>
      <c r="CF13" s="366"/>
      <c r="CG13" s="366"/>
      <c r="CH13" s="366"/>
      <c r="CI13" s="366"/>
      <c r="CJ13" s="366"/>
      <c r="CK13" s="366"/>
      <c r="CL13" s="366"/>
      <c r="CM13" s="366"/>
      <c r="CN13" s="366"/>
      <c r="CO13" s="366"/>
      <c r="CP13" s="366"/>
      <c r="CQ13" s="366"/>
      <c r="CR13" s="366"/>
      <c r="CS13" s="366"/>
      <c r="CT13" s="366"/>
      <c r="CU13" s="366"/>
      <c r="CV13" s="366"/>
      <c r="CW13" s="366"/>
      <c r="CX13" s="366"/>
      <c r="CY13" s="366"/>
      <c r="CZ13" s="366"/>
      <c r="DA13" s="366"/>
      <c r="DB13" s="366"/>
      <c r="DC13" s="366"/>
      <c r="DD13" s="366"/>
      <c r="DE13" s="366"/>
      <c r="DF13" s="366"/>
      <c r="DG13" s="366"/>
      <c r="DH13" s="366"/>
      <c r="DI13" s="366"/>
      <c r="DJ13" s="366"/>
      <c r="DK13" s="366"/>
      <c r="DL13" s="366"/>
      <c r="DM13" s="366"/>
      <c r="DN13" s="366"/>
      <c r="DO13" s="366"/>
      <c r="DP13" s="366"/>
      <c r="DQ13" s="366"/>
      <c r="DR13" s="366"/>
      <c r="DS13" s="366"/>
      <c r="DT13" s="366"/>
      <c r="DU13" s="366"/>
      <c r="DV13" s="366"/>
      <c r="DW13" s="366"/>
      <c r="DX13" s="366"/>
      <c r="DY13" s="366"/>
      <c r="DZ13" s="366"/>
      <c r="EA13" s="366"/>
      <c r="EB13" s="366"/>
      <c r="EC13" s="366"/>
      <c r="ED13" s="366"/>
      <c r="EE13" s="366"/>
      <c r="EF13" s="366"/>
      <c r="EG13" s="366" t="s">
        <v>439</v>
      </c>
      <c r="EI13" s="11">
        <v>0.22497187851518599</v>
      </c>
      <c r="EJ13" s="11">
        <v>0</v>
      </c>
      <c r="EK13" s="11">
        <v>2.6027397260274001</v>
      </c>
      <c r="EL13" s="11">
        <v>0.50167224080267603</v>
      </c>
      <c r="EM13" s="11">
        <v>0.15384615384615399</v>
      </c>
      <c r="EN13" s="11">
        <v>0.27272727272727298</v>
      </c>
      <c r="EO13" s="11">
        <v>0.16778523489932901</v>
      </c>
      <c r="EP13" s="11">
        <v>0</v>
      </c>
      <c r="EQ13" s="11">
        <v>0</v>
      </c>
      <c r="ER13" s="11">
        <v>0.10183299389002</v>
      </c>
      <c r="ES13" s="11">
        <v>0.33613445378151302</v>
      </c>
      <c r="ET13" s="11">
        <v>0.51948051948051899</v>
      </c>
      <c r="EU13" s="11">
        <v>0</v>
      </c>
      <c r="EV13" s="11">
        <v>0.246103363412633</v>
      </c>
      <c r="EW13" s="11">
        <v>0.55865921787709505</v>
      </c>
      <c r="EX13" s="11">
        <v>4.5703839122486301</v>
      </c>
      <c r="EY13" s="11">
        <v>0.21786492374727701</v>
      </c>
      <c r="EZ13" s="11">
        <v>0</v>
      </c>
      <c r="FA13" s="11">
        <v>9.0661831368993695E-2</v>
      </c>
      <c r="FB13" s="11">
        <v>8.3125519534497094E-2</v>
      </c>
      <c r="FC13" s="11">
        <v>0</v>
      </c>
      <c r="FD13" s="11">
        <v>0.16366612111293</v>
      </c>
      <c r="FE13" s="11">
        <v>0.106157112526539</v>
      </c>
      <c r="FF13" s="11">
        <v>0</v>
      </c>
      <c r="FG13" s="11">
        <v>0.26972353337828697</v>
      </c>
      <c r="FH13" s="11">
        <v>0.209205020920502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7.4738415545590395E-2</v>
      </c>
      <c r="FP13" s="11">
        <v>0.94574415131906397</v>
      </c>
      <c r="FQ13" s="11">
        <v>0.93495934959349603</v>
      </c>
      <c r="FR13" s="11">
        <v>2.5862068965517202</v>
      </c>
      <c r="FS13" s="11">
        <v>0.23677979479084499</v>
      </c>
      <c r="FT13" s="11">
        <v>0.20080321285140601</v>
      </c>
      <c r="FU13" s="11">
        <v>7.8125E-2</v>
      </c>
      <c r="FV13" s="11">
        <v>3.7117903930131</v>
      </c>
      <c r="FW13" s="11">
        <v>0.197498354180382</v>
      </c>
      <c r="FX13" s="11">
        <v>0.18621973929236499</v>
      </c>
      <c r="FY13" s="11">
        <v>0.106044538706257</v>
      </c>
      <c r="FZ13" s="11">
        <v>0.140845070422535</v>
      </c>
      <c r="GA13" s="11">
        <v>3.7107516650808798</v>
      </c>
      <c r="GB13" s="11">
        <v>5.75373993095512E-2</v>
      </c>
      <c r="GC13" s="11">
        <v>0.66953610712577705</v>
      </c>
      <c r="GD13" s="11">
        <v>3.9525691699604701</v>
      </c>
      <c r="GE13" s="11">
        <v>0</v>
      </c>
      <c r="GF13" s="11">
        <v>0</v>
      </c>
      <c r="GG13" s="11">
        <v>0.44326241134751798</v>
      </c>
      <c r="GH13" s="11">
        <v>0</v>
      </c>
      <c r="GI13" s="11">
        <v>8.6655112651646396E-2</v>
      </c>
      <c r="GJ13" s="11">
        <v>2.2837706511175901</v>
      </c>
      <c r="GK13" s="11">
        <v>0.29651593773165302</v>
      </c>
      <c r="GL13" s="11">
        <v>0</v>
      </c>
      <c r="GM13" s="11">
        <v>0.215827338129496</v>
      </c>
      <c r="GN13" s="11">
        <v>0.37878787878787901</v>
      </c>
      <c r="GO13" s="11">
        <v>0.20876826722338199</v>
      </c>
      <c r="GP13" s="11">
        <v>0.360082304526749</v>
      </c>
      <c r="GQ13" s="11">
        <v>9.00900900900901E-2</v>
      </c>
      <c r="GR13" s="11">
        <v>0.125470514429109</v>
      </c>
      <c r="GS13" s="11">
        <v>0.17867778439547299</v>
      </c>
      <c r="GT13" s="11">
        <v>0.23877745940783199</v>
      </c>
      <c r="GU13" s="11">
        <v>0.262054507337526</v>
      </c>
      <c r="GV13" s="11">
        <v>0.15026296018031601</v>
      </c>
      <c r="GW13" s="11">
        <v>0</v>
      </c>
      <c r="GX13" s="11">
        <v>0</v>
      </c>
      <c r="GY13" s="11">
        <v>0</v>
      </c>
      <c r="GZ13" s="11">
        <v>0</v>
      </c>
      <c r="HA13" s="11">
        <v>0.253164556962025</v>
      </c>
      <c r="HB13" s="11">
        <v>0</v>
      </c>
      <c r="HC13" s="11">
        <v>6.93333333333333</v>
      </c>
      <c r="HD13" s="11">
        <v>0</v>
      </c>
      <c r="HE13" s="11">
        <v>0</v>
      </c>
      <c r="HF13" s="11">
        <v>0</v>
      </c>
      <c r="HG13" s="11">
        <v>0</v>
      </c>
      <c r="HH13" s="11">
        <v>0.47095761381475698</v>
      </c>
      <c r="HI13" s="11">
        <v>0</v>
      </c>
      <c r="HJ13" s="11">
        <v>0.95057034220532299</v>
      </c>
      <c r="HK13" s="11">
        <v>0.107642626480086</v>
      </c>
      <c r="HL13" s="11">
        <v>0</v>
      </c>
      <c r="HM13" s="11">
        <v>0</v>
      </c>
      <c r="HN13" s="11">
        <v>0</v>
      </c>
      <c r="HO13" s="11">
        <v>0.10101010101010099</v>
      </c>
      <c r="HP13" s="11">
        <v>4.2397660818713403</v>
      </c>
      <c r="HQ13" s="11">
        <v>6.1111111111111098</v>
      </c>
      <c r="HR13" s="11">
        <v>1.89035916824197</v>
      </c>
      <c r="HS13" s="11">
        <v>0.38986354775828502</v>
      </c>
      <c r="HT13" s="11">
        <v>0.145348837209302</v>
      </c>
      <c r="HU13" s="11">
        <v>0</v>
      </c>
      <c r="HV13" s="11">
        <v>11.5</v>
      </c>
      <c r="HW13" s="11">
        <v>0</v>
      </c>
      <c r="HX13" s="11">
        <v>0.28985507246376802</v>
      </c>
      <c r="HY13" s="11">
        <v>2</v>
      </c>
      <c r="HZ13" s="11">
        <v>0.625</v>
      </c>
      <c r="IA13" s="11">
        <v>0.74074074074074103</v>
      </c>
      <c r="IB13" s="11">
        <v>0.43859649122806998</v>
      </c>
      <c r="IC13" s="11">
        <v>0.81081081081081097</v>
      </c>
      <c r="ID13" s="11">
        <v>3.1496062992125999</v>
      </c>
      <c r="IE13" s="11">
        <v>0</v>
      </c>
      <c r="IF13" s="11">
        <v>0.15151515151515199</v>
      </c>
      <c r="IG13" s="11">
        <v>0</v>
      </c>
      <c r="IH13" s="11">
        <v>0</v>
      </c>
      <c r="II13" s="11">
        <v>0</v>
      </c>
      <c r="IJ13" s="11">
        <v>7.6923076923076898</v>
      </c>
      <c r="IK13" s="11">
        <v>0</v>
      </c>
      <c r="IL13" s="11">
        <v>9.8591549295774605</v>
      </c>
      <c r="IM13" s="11">
        <v>9.4827586206896495</v>
      </c>
      <c r="IN13" s="11">
        <v>2.36220472440945</v>
      </c>
      <c r="IO13" s="11">
        <v>0</v>
      </c>
      <c r="IP13" s="11">
        <v>9.8233995584989007</v>
      </c>
      <c r="IQ13" s="11">
        <v>1.83908045977011</v>
      </c>
      <c r="IR13" s="11">
        <v>40.275049115913603</v>
      </c>
      <c r="IS13" s="11">
        <v>0</v>
      </c>
      <c r="IT13" s="11">
        <v>0.32894736842105299</v>
      </c>
      <c r="IU13" s="11">
        <v>1.4285714285714299</v>
      </c>
      <c r="IV13" s="11">
        <v>0.80160320641282601</v>
      </c>
      <c r="IW13" s="11">
        <v>0</v>
      </c>
      <c r="IX13" s="11">
        <v>0.20120724346076499</v>
      </c>
      <c r="IY13" s="11">
        <v>0.56022408963585402</v>
      </c>
    </row>
    <row r="14" spans="1:259" s="11" customFormat="1" x14ac:dyDescent="0.3">
      <c r="A14">
        <v>2</v>
      </c>
      <c r="B14" s="402" t="s">
        <v>274</v>
      </c>
      <c r="C14" s="366">
        <v>158626</v>
      </c>
      <c r="D14" s="366">
        <v>78813</v>
      </c>
      <c r="E14" s="366">
        <v>36202</v>
      </c>
      <c r="F14" s="366">
        <v>15102</v>
      </c>
      <c r="G14" s="366">
        <v>28509</v>
      </c>
      <c r="H14" s="366">
        <v>109747</v>
      </c>
      <c r="I14" s="366">
        <v>54379</v>
      </c>
      <c r="J14" s="366">
        <v>17994</v>
      </c>
      <c r="K14" s="366">
        <v>12323</v>
      </c>
      <c r="L14" s="366">
        <v>25051</v>
      </c>
      <c r="M14" s="366"/>
      <c r="N14" s="366">
        <v>1338</v>
      </c>
      <c r="O14" s="366">
        <v>1980</v>
      </c>
      <c r="P14" s="366">
        <v>2459</v>
      </c>
      <c r="Q14" s="366">
        <v>1364</v>
      </c>
      <c r="R14" s="366">
        <v>1251</v>
      </c>
      <c r="S14" s="366">
        <v>995</v>
      </c>
      <c r="T14" s="366">
        <v>1279</v>
      </c>
      <c r="U14" s="366">
        <v>2741</v>
      </c>
      <c r="V14" s="366">
        <v>1498</v>
      </c>
      <c r="W14" s="366">
        <v>1594</v>
      </c>
      <c r="X14" s="366">
        <v>938</v>
      </c>
      <c r="Y14" s="366">
        <v>700</v>
      </c>
      <c r="Z14" s="366">
        <v>1034</v>
      </c>
      <c r="AA14" s="366">
        <v>1728</v>
      </c>
      <c r="AB14" s="366">
        <v>2056</v>
      </c>
      <c r="AC14" s="366">
        <v>1756</v>
      </c>
      <c r="AD14" s="366">
        <v>1035</v>
      </c>
      <c r="AE14" s="366">
        <v>570</v>
      </c>
      <c r="AF14" s="366">
        <v>1121</v>
      </c>
      <c r="AG14" s="366">
        <v>956</v>
      </c>
      <c r="AH14" s="366">
        <v>1154</v>
      </c>
      <c r="AI14" s="366">
        <v>2054</v>
      </c>
      <c r="AJ14" s="366">
        <v>2688</v>
      </c>
      <c r="AK14" s="366">
        <v>962</v>
      </c>
      <c r="AL14" s="366">
        <v>1383</v>
      </c>
      <c r="AM14" s="366">
        <v>1314</v>
      </c>
      <c r="AN14" s="366">
        <v>1425</v>
      </c>
      <c r="AO14" s="366">
        <v>1935</v>
      </c>
      <c r="AP14" s="366">
        <v>1107</v>
      </c>
      <c r="AQ14" s="366">
        <v>2368</v>
      </c>
      <c r="AR14" s="366">
        <v>1652</v>
      </c>
      <c r="AS14" s="366">
        <v>2087</v>
      </c>
      <c r="AT14" s="366">
        <v>1883</v>
      </c>
      <c r="AU14" s="366">
        <v>1327</v>
      </c>
      <c r="AV14" s="366">
        <v>1363</v>
      </c>
      <c r="AW14" s="366">
        <v>1284</v>
      </c>
      <c r="AX14" s="366">
        <v>972</v>
      </c>
      <c r="AY14" s="366">
        <v>588</v>
      </c>
      <c r="AZ14" s="366">
        <v>1179</v>
      </c>
      <c r="BA14" s="366">
        <v>293</v>
      </c>
      <c r="BB14" s="366">
        <v>744</v>
      </c>
      <c r="BC14" s="366">
        <v>452</v>
      </c>
      <c r="BD14" s="366">
        <v>618</v>
      </c>
      <c r="BE14" s="366">
        <v>90</v>
      </c>
      <c r="BF14" s="366">
        <v>508</v>
      </c>
      <c r="BG14" s="366">
        <v>1273</v>
      </c>
      <c r="BH14" s="366">
        <v>839</v>
      </c>
      <c r="BI14" s="366">
        <v>517</v>
      </c>
      <c r="BJ14" s="366">
        <v>862</v>
      </c>
      <c r="BK14" s="366">
        <v>924</v>
      </c>
      <c r="BL14" s="366">
        <v>923</v>
      </c>
      <c r="BM14" s="366">
        <v>775</v>
      </c>
      <c r="BN14" s="366">
        <v>984</v>
      </c>
      <c r="BO14" s="366">
        <v>683</v>
      </c>
      <c r="BP14" s="366">
        <v>720</v>
      </c>
      <c r="BQ14" s="366">
        <v>526</v>
      </c>
      <c r="BR14" s="366">
        <v>509</v>
      </c>
      <c r="BS14" s="366">
        <v>684</v>
      </c>
      <c r="BT14" s="366">
        <v>1005</v>
      </c>
      <c r="BU14" s="366">
        <v>761</v>
      </c>
      <c r="BV14" s="366">
        <v>565</v>
      </c>
      <c r="BW14" s="366">
        <v>340</v>
      </c>
      <c r="BX14" s="366">
        <v>500</v>
      </c>
      <c r="BY14" s="366">
        <v>476</v>
      </c>
      <c r="BZ14" s="366">
        <v>270</v>
      </c>
      <c r="CA14" s="366">
        <v>228</v>
      </c>
      <c r="CB14" s="366">
        <v>368</v>
      </c>
      <c r="CC14" s="366">
        <v>508</v>
      </c>
      <c r="CD14" s="366">
        <v>478</v>
      </c>
      <c r="CE14" s="366">
        <v>652</v>
      </c>
      <c r="CF14" s="366">
        <v>602</v>
      </c>
      <c r="CG14" s="366">
        <v>468</v>
      </c>
      <c r="CH14" s="366">
        <v>777</v>
      </c>
      <c r="CI14" s="366">
        <v>143</v>
      </c>
      <c r="CJ14" s="366">
        <v>149</v>
      </c>
      <c r="CK14" s="366">
        <v>426</v>
      </c>
      <c r="CL14" s="366">
        <v>463</v>
      </c>
      <c r="CM14" s="366">
        <v>500</v>
      </c>
      <c r="CN14" s="366">
        <v>345</v>
      </c>
      <c r="CO14" s="366">
        <v>904</v>
      </c>
      <c r="CP14" s="366">
        <v>428</v>
      </c>
      <c r="CQ14" s="366">
        <v>508</v>
      </c>
      <c r="CR14" s="366">
        <v>746</v>
      </c>
      <c r="CS14" s="366">
        <v>304</v>
      </c>
      <c r="CT14" s="366">
        <v>210</v>
      </c>
      <c r="CU14" s="366">
        <v>499</v>
      </c>
      <c r="CV14" s="366">
        <v>180</v>
      </c>
      <c r="CW14" s="366">
        <v>497</v>
      </c>
      <c r="CX14" s="366">
        <v>354</v>
      </c>
      <c r="CY14" s="366">
        <v>888</v>
      </c>
      <c r="CZ14" s="366">
        <v>885</v>
      </c>
      <c r="DA14" s="366">
        <v>727</v>
      </c>
      <c r="DB14" s="366">
        <v>582</v>
      </c>
      <c r="DC14" s="366">
        <v>645</v>
      </c>
      <c r="DD14" s="366">
        <v>1099</v>
      </c>
      <c r="DE14" s="366">
        <v>596</v>
      </c>
      <c r="DF14" s="366">
        <v>945</v>
      </c>
      <c r="DG14" s="366">
        <v>568</v>
      </c>
      <c r="DH14" s="366">
        <v>982</v>
      </c>
      <c r="DI14" s="366">
        <v>588</v>
      </c>
      <c r="DJ14" s="366">
        <v>770</v>
      </c>
      <c r="DK14" s="366">
        <v>589</v>
      </c>
      <c r="DL14" s="366">
        <v>1204</v>
      </c>
      <c r="DM14" s="366">
        <v>536</v>
      </c>
      <c r="DN14" s="366">
        <v>543</v>
      </c>
      <c r="DO14" s="366">
        <v>1369</v>
      </c>
      <c r="DP14" s="366">
        <v>454</v>
      </c>
      <c r="DQ14" s="366">
        <v>1103</v>
      </c>
      <c r="DR14" s="366">
        <v>1201</v>
      </c>
      <c r="DS14" s="366">
        <v>499</v>
      </c>
      <c r="DT14" s="366">
        <v>611</v>
      </c>
      <c r="DU14" s="366">
        <v>942</v>
      </c>
      <c r="DV14" s="366">
        <v>429</v>
      </c>
      <c r="DW14" s="366">
        <v>1477</v>
      </c>
      <c r="DX14" s="366">
        <v>478</v>
      </c>
      <c r="DY14" s="366">
        <v>537</v>
      </c>
      <c r="DZ14" s="366">
        <v>1141</v>
      </c>
      <c r="EA14" s="366">
        <v>763</v>
      </c>
      <c r="EB14" s="366">
        <v>418</v>
      </c>
      <c r="EC14" s="366">
        <v>433</v>
      </c>
      <c r="ED14" s="366">
        <v>1049</v>
      </c>
      <c r="EE14" s="366"/>
      <c r="EF14" s="366"/>
      <c r="EG14" s="366" t="s">
        <v>135</v>
      </c>
      <c r="EI14" s="11">
        <v>0</v>
      </c>
      <c r="EJ14" s="11">
        <v>0.112994350282486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11.9144602851324</v>
      </c>
      <c r="ES14" s="11">
        <v>0</v>
      </c>
      <c r="ET14" s="11">
        <v>0</v>
      </c>
      <c r="EU14" s="11">
        <v>0.338983050847458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0.19841269841269801</v>
      </c>
      <c r="FD14" s="11">
        <v>0</v>
      </c>
      <c r="FE14" s="11">
        <v>0.21231422505307901</v>
      </c>
      <c r="FF14" s="11">
        <v>0</v>
      </c>
      <c r="FG14" s="11">
        <v>6.7430883344571799E-2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0.19011406844106499</v>
      </c>
      <c r="FO14" s="11">
        <v>0</v>
      </c>
      <c r="FP14" s="11">
        <v>0.99552015928322501</v>
      </c>
      <c r="FQ14" s="11">
        <v>8.1300813008130093E-2</v>
      </c>
      <c r="FR14" s="11">
        <v>0.21551724137931</v>
      </c>
      <c r="FS14" s="11">
        <v>0</v>
      </c>
      <c r="FT14" s="11">
        <v>0.50200803212851397</v>
      </c>
      <c r="FU14" s="11">
        <v>7.8125E-2</v>
      </c>
      <c r="FV14" s="11">
        <v>0.32751091703056801</v>
      </c>
      <c r="FW14" s="11">
        <v>0</v>
      </c>
      <c r="FX14" s="11">
        <v>0.806952203600248</v>
      </c>
      <c r="FY14" s="11">
        <v>0.31813361611877</v>
      </c>
      <c r="FZ14" s="11">
        <v>0</v>
      </c>
      <c r="GA14" s="11">
        <v>0</v>
      </c>
      <c r="GB14" s="11">
        <v>1.20828538550058</v>
      </c>
      <c r="GC14" s="11">
        <v>1.5781922525107599</v>
      </c>
      <c r="GD14" s="11">
        <v>0.16939582156973501</v>
      </c>
      <c r="GE14" s="11">
        <v>9.6525096525096499E-2</v>
      </c>
      <c r="GF14" s="11">
        <v>0</v>
      </c>
      <c r="GG14" s="11">
        <v>8.8652482269503494E-2</v>
      </c>
      <c r="GH14" s="11">
        <v>0.207900207900208</v>
      </c>
      <c r="GI14" s="11">
        <v>0.17331022530329299</v>
      </c>
      <c r="GJ14" s="11">
        <v>0.29154518950437303</v>
      </c>
      <c r="GK14" s="11">
        <v>3.70644922164566E-2</v>
      </c>
      <c r="GL14" s="11">
        <v>0</v>
      </c>
      <c r="GM14" s="11">
        <v>0.35971223021582699</v>
      </c>
      <c r="GN14" s="11">
        <v>0</v>
      </c>
      <c r="GO14" s="11">
        <v>0</v>
      </c>
      <c r="GP14" s="11">
        <v>0.61728395061728403</v>
      </c>
      <c r="GQ14" s="11">
        <v>0</v>
      </c>
      <c r="GR14" s="11">
        <v>0.125470514429109</v>
      </c>
      <c r="GS14" s="11">
        <v>0</v>
      </c>
      <c r="GT14" s="11">
        <v>4.77554918815664E-2</v>
      </c>
      <c r="GU14" s="11">
        <v>0.15723270440251599</v>
      </c>
      <c r="GV14" s="11">
        <v>0.22539444027047301</v>
      </c>
      <c r="GW14" s="11">
        <v>0.14662756598240501</v>
      </c>
      <c r="GX14" s="11">
        <v>0</v>
      </c>
      <c r="GY14" s="11">
        <v>0.10214504596527101</v>
      </c>
      <c r="GZ14" s="11">
        <v>0</v>
      </c>
      <c r="HA14" s="11">
        <v>0</v>
      </c>
      <c r="HB14" s="11">
        <v>0</v>
      </c>
      <c r="HC14" s="11">
        <v>0.53333333333333299</v>
      </c>
      <c r="HD14" s="11">
        <v>0</v>
      </c>
      <c r="HE14" s="11">
        <v>0.147275405007364</v>
      </c>
      <c r="HF14" s="11">
        <v>0</v>
      </c>
      <c r="HG14" s="11">
        <v>0</v>
      </c>
      <c r="HH14" s="11">
        <v>0.156985871271586</v>
      </c>
      <c r="HI14" s="11">
        <v>0</v>
      </c>
      <c r="HJ14" s="11">
        <v>0</v>
      </c>
      <c r="HK14" s="11">
        <v>0.21528525296017201</v>
      </c>
      <c r="HL14" s="11">
        <v>0</v>
      </c>
      <c r="HM14" s="11">
        <v>0.21505376344086</v>
      </c>
      <c r="HN14" s="11">
        <v>0</v>
      </c>
      <c r="HO14" s="11">
        <v>0.30303030303030298</v>
      </c>
      <c r="HP14" s="11">
        <v>0.58479532163742698</v>
      </c>
      <c r="HQ14" s="11">
        <v>0.27777777777777801</v>
      </c>
      <c r="HR14" s="11">
        <v>0</v>
      </c>
      <c r="HS14" s="11">
        <v>0</v>
      </c>
      <c r="HT14" s="11">
        <v>0</v>
      </c>
      <c r="HU14" s="11">
        <v>0</v>
      </c>
      <c r="HV14" s="11">
        <v>0.125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0.27027027027027001</v>
      </c>
      <c r="ID14" s="11">
        <v>1.1811023622047201</v>
      </c>
      <c r="IE14" s="11">
        <v>0</v>
      </c>
      <c r="IF14" s="11">
        <v>0</v>
      </c>
      <c r="IG14" s="11">
        <v>0</v>
      </c>
      <c r="IH14" s="11">
        <v>0</v>
      </c>
      <c r="II14" s="11">
        <v>0.126103404791929</v>
      </c>
      <c r="IJ14" s="11">
        <v>0.69930069930069905</v>
      </c>
      <c r="IK14" s="11">
        <v>0</v>
      </c>
      <c r="IL14" s="11">
        <v>0</v>
      </c>
      <c r="IM14" s="11">
        <v>0</v>
      </c>
      <c r="IN14" s="11">
        <v>3.54330708661417</v>
      </c>
      <c r="IO14" s="11">
        <v>0</v>
      </c>
      <c r="IP14" s="11">
        <v>0</v>
      </c>
      <c r="IQ14" s="11">
        <v>3.2183908045976999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</row>
    <row r="15" spans="1:259" s="11" customFormat="1" x14ac:dyDescent="0.3">
      <c r="A15"/>
      <c r="B15" s="366" t="s">
        <v>275</v>
      </c>
      <c r="C15" s="366">
        <v>6.39</v>
      </c>
      <c r="D15" s="366">
        <v>6.51</v>
      </c>
      <c r="E15" s="366">
        <v>6.65</v>
      </c>
      <c r="F15" s="366">
        <v>9.69</v>
      </c>
      <c r="G15" s="366">
        <v>4.03</v>
      </c>
      <c r="H15" s="366">
        <v>6.82</v>
      </c>
      <c r="I15" s="366">
        <v>6.79</v>
      </c>
      <c r="J15" s="366">
        <v>8.5</v>
      </c>
      <c r="K15" s="366">
        <v>9.76</v>
      </c>
      <c r="L15" s="366">
        <v>4.2300000000000004</v>
      </c>
      <c r="M15" s="366"/>
      <c r="N15" s="420">
        <v>2.4663677130044799</v>
      </c>
      <c r="O15" s="420">
        <v>20.858585858585901</v>
      </c>
      <c r="P15" s="420">
        <v>10.166734444896299</v>
      </c>
      <c r="Q15" s="420">
        <v>3.7390029325513199</v>
      </c>
      <c r="R15" s="420">
        <v>4.3165467625899296</v>
      </c>
      <c r="S15" s="420">
        <v>5.4271356783919602</v>
      </c>
      <c r="T15" s="420">
        <v>6.09851446442533</v>
      </c>
      <c r="U15" s="420">
        <v>4.1225829989055098</v>
      </c>
      <c r="V15" s="420">
        <v>5.4739652870494</v>
      </c>
      <c r="W15" s="420">
        <v>1.31744040150565</v>
      </c>
      <c r="X15" s="420">
        <v>4.5842217484008501</v>
      </c>
      <c r="Y15" s="420">
        <v>3.5714285714285698</v>
      </c>
      <c r="Z15" s="420">
        <v>10.3481624758221</v>
      </c>
      <c r="AA15" s="420">
        <v>6.25</v>
      </c>
      <c r="AB15" s="420">
        <v>10.797665369649801</v>
      </c>
      <c r="AC15" s="420">
        <v>19.305239179954398</v>
      </c>
      <c r="AD15" s="420">
        <v>3.67149758454106</v>
      </c>
      <c r="AE15" s="420">
        <v>4.2105263157894699</v>
      </c>
      <c r="AF15" s="420">
        <v>11.7752007136485</v>
      </c>
      <c r="AG15" s="420">
        <v>5.1255230125522999</v>
      </c>
      <c r="AH15" s="420">
        <v>1.55979202772964</v>
      </c>
      <c r="AI15" s="420">
        <v>5.1119766309639703</v>
      </c>
      <c r="AJ15" s="420">
        <v>10.788690476190499</v>
      </c>
      <c r="AK15" s="420">
        <v>3.0145530145530102</v>
      </c>
      <c r="AL15" s="420">
        <v>10.773680404916799</v>
      </c>
      <c r="AM15" s="420">
        <v>1.2176560121765601</v>
      </c>
      <c r="AN15" s="420">
        <v>2.45614035087719</v>
      </c>
      <c r="AO15" s="420">
        <v>6.2532299741602104</v>
      </c>
      <c r="AP15" s="420">
        <v>4.9683830171635099</v>
      </c>
      <c r="AQ15" s="420">
        <v>3.1672297297297298</v>
      </c>
      <c r="AR15" s="420">
        <v>2.6634382566585999</v>
      </c>
      <c r="AS15" s="420">
        <v>5.7977958792525204</v>
      </c>
      <c r="AT15" s="420">
        <v>2.6022304832713798</v>
      </c>
      <c r="AU15" s="420">
        <v>8.7415222305953293</v>
      </c>
      <c r="AV15" s="420">
        <v>4.8422597212032299</v>
      </c>
      <c r="AW15" s="420">
        <v>13.2398753894081</v>
      </c>
      <c r="AX15" s="420">
        <v>13.786008230452699</v>
      </c>
      <c r="AY15" s="420">
        <v>1.53061224489796</v>
      </c>
      <c r="AZ15" s="420">
        <v>4.2408821034775199</v>
      </c>
      <c r="BA15" s="420">
        <v>8.8737201365187701</v>
      </c>
      <c r="BB15" s="420">
        <v>17.069892473118301</v>
      </c>
      <c r="BC15" s="420">
        <v>6.6371681415929196</v>
      </c>
      <c r="BD15" s="420">
        <v>2.5889967637540501</v>
      </c>
      <c r="BE15" s="420">
        <v>12.2222222222222</v>
      </c>
      <c r="BF15" s="420">
        <v>12.204724409448801</v>
      </c>
      <c r="BG15" s="420">
        <v>23.566378633149998</v>
      </c>
      <c r="BH15" s="420">
        <v>1.6686531585220501</v>
      </c>
      <c r="BI15" s="420">
        <v>4.8355899419729198</v>
      </c>
      <c r="BJ15" s="420">
        <v>2.4361948955916501</v>
      </c>
      <c r="BK15" s="420">
        <v>1.19047619047619</v>
      </c>
      <c r="BL15" s="420">
        <v>12.8927410617551</v>
      </c>
      <c r="BM15" s="420">
        <v>0.90322580645161299</v>
      </c>
      <c r="BN15" s="420">
        <v>14.126016260162601</v>
      </c>
      <c r="BO15" s="420">
        <v>2.48901903367496</v>
      </c>
      <c r="BP15" s="420">
        <v>11.5277777777778</v>
      </c>
      <c r="BQ15" s="420">
        <v>1.7110266159695799</v>
      </c>
      <c r="BR15" s="420">
        <v>15.717092337917499</v>
      </c>
      <c r="BS15" s="420">
        <v>14.1812865497076</v>
      </c>
      <c r="BT15" s="420">
        <v>1.8905472636815901</v>
      </c>
      <c r="BU15" s="420">
        <v>10.381077529566401</v>
      </c>
      <c r="BV15" s="420">
        <v>7.7876106194690298</v>
      </c>
      <c r="BW15" s="420">
        <v>12.0588235294118</v>
      </c>
      <c r="BX15" s="420">
        <v>31.8</v>
      </c>
      <c r="BY15" s="420">
        <v>19.327731092436998</v>
      </c>
      <c r="BZ15" s="420">
        <v>4.8148148148148104</v>
      </c>
      <c r="CA15" s="420">
        <v>0.87719298245613997</v>
      </c>
      <c r="CB15" s="420">
        <v>2.9891304347826102</v>
      </c>
      <c r="CC15" s="420">
        <v>16.338582677165402</v>
      </c>
      <c r="CD15" s="420">
        <v>15.690376569037699</v>
      </c>
      <c r="CE15" s="420">
        <v>10.2760736196319</v>
      </c>
      <c r="CF15" s="420">
        <v>1.16279069767442</v>
      </c>
      <c r="CG15" s="420">
        <v>2.7777777777777799</v>
      </c>
      <c r="CH15" s="420">
        <v>10.9395109395109</v>
      </c>
      <c r="CI15" s="420">
        <v>9.0909090909090899</v>
      </c>
      <c r="CJ15" s="420">
        <v>3.3557046979865799</v>
      </c>
      <c r="CK15" s="420">
        <v>2.8169014084507</v>
      </c>
      <c r="CL15" s="420">
        <v>10.3671706263499</v>
      </c>
      <c r="CM15" s="420">
        <v>14.6</v>
      </c>
      <c r="CN15" s="420">
        <v>1.73913043478261</v>
      </c>
      <c r="CO15" s="420">
        <v>16.2610619469027</v>
      </c>
      <c r="CP15" s="420">
        <v>17.757009345794401</v>
      </c>
      <c r="CQ15" s="420">
        <v>2.9527559055118102</v>
      </c>
      <c r="CR15" s="420">
        <v>12.1983914209115</v>
      </c>
      <c r="CS15" s="420">
        <v>1.9736842105263199</v>
      </c>
      <c r="CT15" s="420">
        <v>1.9047619047619</v>
      </c>
      <c r="CU15" s="420">
        <v>0.80160320641282601</v>
      </c>
      <c r="CV15" s="420">
        <v>7.7777777777777803</v>
      </c>
      <c r="CW15" s="420">
        <v>4.6277665995975896</v>
      </c>
      <c r="CX15" s="420">
        <v>5.0847457627118704</v>
      </c>
      <c r="CY15" s="420">
        <v>2.8153153153153201</v>
      </c>
      <c r="CZ15" s="420">
        <v>2.8248587570621502</v>
      </c>
      <c r="DA15" s="420">
        <v>7.8404401650619002</v>
      </c>
      <c r="DB15" s="420">
        <v>3.0927835051546402</v>
      </c>
      <c r="DC15" s="420">
        <v>2.1705426356589101</v>
      </c>
      <c r="DD15" s="420">
        <v>3.4576888080072798</v>
      </c>
      <c r="DE15" s="420">
        <v>6.0402684563758404</v>
      </c>
      <c r="DF15" s="420">
        <v>4.9735449735449704</v>
      </c>
      <c r="DG15" s="420">
        <v>0.352112676056338</v>
      </c>
      <c r="DH15" s="420">
        <v>1.9348268839103899</v>
      </c>
      <c r="DI15" s="420">
        <v>4.7619047619047601</v>
      </c>
      <c r="DJ15" s="420">
        <v>1.03896103896104</v>
      </c>
      <c r="DK15" s="420">
        <v>0.50933786078098497</v>
      </c>
      <c r="DL15" s="420">
        <v>2.0764119601328899</v>
      </c>
      <c r="DM15" s="420">
        <v>2.0522388059701502</v>
      </c>
      <c r="DN15" s="420">
        <v>3.8674033149171301</v>
      </c>
      <c r="DO15" s="420">
        <v>10.518626734843</v>
      </c>
      <c r="DP15" s="420">
        <v>1.9823788546255501</v>
      </c>
      <c r="DQ15" s="420">
        <v>1.9038984587488701</v>
      </c>
      <c r="DR15" s="420">
        <v>3.08076602830974</v>
      </c>
      <c r="DS15" s="420">
        <v>3.6072144288577199</v>
      </c>
      <c r="DT15" s="420">
        <v>2.12765957446809</v>
      </c>
      <c r="DU15" s="420">
        <v>2.4416135881104002</v>
      </c>
      <c r="DV15" s="420">
        <v>1.3986013986014001</v>
      </c>
      <c r="DW15" s="420">
        <v>2.7081922816519999</v>
      </c>
      <c r="DX15" s="420">
        <v>1.67364016736402</v>
      </c>
      <c r="DY15" s="420">
        <v>13.5940409683426</v>
      </c>
      <c r="DZ15" s="420">
        <v>1.8404907975460101</v>
      </c>
      <c r="EA15" s="420">
        <v>13.1061598951507</v>
      </c>
      <c r="EB15" s="420">
        <v>15.550239234449799</v>
      </c>
      <c r="EC15" s="420">
        <v>2.0785219399538102</v>
      </c>
      <c r="ED15" s="420">
        <v>9.0562440419447103</v>
      </c>
      <c r="EE15" s="366"/>
      <c r="EF15" s="366"/>
      <c r="EG15" s="366"/>
    </row>
    <row r="16" spans="1:259" s="11" customFormat="1" x14ac:dyDescent="0.3">
      <c r="A1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/>
      <c r="R16" s="366"/>
      <c r="S16" s="366"/>
      <c r="T16" s="366"/>
      <c r="U16" s="366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  <c r="AJ16" s="366"/>
      <c r="AK16" s="366"/>
      <c r="AL16" s="366"/>
      <c r="AM16" s="366"/>
      <c r="AN16" s="366"/>
      <c r="AO16" s="366"/>
      <c r="AP16" s="366"/>
      <c r="AQ16" s="366"/>
      <c r="AR16" s="366"/>
      <c r="AS16" s="366"/>
      <c r="AT16" s="366"/>
      <c r="AU16" s="366"/>
      <c r="AV16" s="366"/>
      <c r="AW16" s="366"/>
      <c r="AX16" s="366"/>
      <c r="AY16" s="366"/>
      <c r="AZ16" s="366"/>
      <c r="BA16" s="366"/>
      <c r="BB16" s="366"/>
      <c r="BC16" s="366"/>
      <c r="BD16" s="366"/>
      <c r="BE16" s="366"/>
      <c r="BF16" s="366"/>
      <c r="BG16" s="366"/>
      <c r="BH16" s="366"/>
      <c r="BI16" s="366"/>
      <c r="BJ16" s="366"/>
      <c r="BK16" s="366"/>
      <c r="BL16" s="366"/>
      <c r="BM16" s="366"/>
      <c r="BN16" s="366"/>
      <c r="BO16" s="366"/>
      <c r="BP16" s="366"/>
      <c r="BQ16" s="366"/>
      <c r="BR16" s="366"/>
      <c r="BS16" s="366"/>
      <c r="BT16" s="366"/>
      <c r="BU16" s="366"/>
      <c r="BV16" s="366"/>
      <c r="BW16" s="366"/>
      <c r="BX16" s="366"/>
      <c r="BY16" s="366"/>
      <c r="BZ16" s="366"/>
      <c r="CA16" s="366"/>
      <c r="CB16" s="366"/>
      <c r="CC16" s="366"/>
      <c r="CD16" s="366"/>
      <c r="CE16" s="366"/>
      <c r="CF16" s="366"/>
      <c r="CG16" s="366"/>
      <c r="CH16" s="366"/>
      <c r="CI16" s="366"/>
      <c r="CJ16" s="366"/>
      <c r="CK16" s="366"/>
      <c r="CL16" s="366"/>
      <c r="CM16" s="366"/>
      <c r="CN16" s="366"/>
      <c r="CO16" s="366"/>
      <c r="CP16" s="366"/>
      <c r="CQ16" s="366"/>
      <c r="CR16" s="366"/>
      <c r="CS16" s="366"/>
      <c r="CT16" s="366"/>
      <c r="CU16" s="366"/>
      <c r="CV16" s="366"/>
      <c r="CW16" s="366"/>
      <c r="CX16" s="366"/>
      <c r="CY16" s="366"/>
      <c r="CZ16" s="366"/>
      <c r="DA16" s="366"/>
      <c r="DB16" s="366"/>
      <c r="DC16" s="366"/>
      <c r="DD16" s="366"/>
      <c r="DE16" s="366"/>
      <c r="DF16" s="366"/>
      <c r="DG16" s="366"/>
      <c r="DH16" s="366"/>
      <c r="DI16" s="366"/>
      <c r="DJ16" s="366"/>
      <c r="DK16" s="366"/>
      <c r="DL16" s="366"/>
      <c r="DM16" s="366"/>
      <c r="DN16" s="366"/>
      <c r="DO16" s="366"/>
      <c r="DP16" s="366"/>
      <c r="DQ16" s="366"/>
      <c r="DR16" s="366"/>
      <c r="DS16" s="366"/>
      <c r="DT16" s="366"/>
      <c r="DU16" s="366"/>
      <c r="DV16" s="366"/>
      <c r="DW16" s="366"/>
      <c r="DX16" s="366"/>
      <c r="DY16" s="366"/>
      <c r="DZ16" s="366"/>
      <c r="EA16" s="366"/>
      <c r="EB16" s="366"/>
      <c r="EC16" s="366"/>
      <c r="ED16" s="366"/>
      <c r="EE16" s="366"/>
      <c r="EF16" s="366"/>
      <c r="EG16" s="366"/>
    </row>
    <row r="17" spans="1:137" s="11" customFormat="1" x14ac:dyDescent="0.3">
      <c r="A17">
        <v>3</v>
      </c>
      <c r="B17" s="402" t="s">
        <v>277</v>
      </c>
      <c r="C17" s="366">
        <v>158273</v>
      </c>
      <c r="D17" s="366">
        <v>78569</v>
      </c>
      <c r="E17" s="366">
        <v>36128</v>
      </c>
      <c r="F17" s="366">
        <v>15076</v>
      </c>
      <c r="G17" s="366">
        <v>28500</v>
      </c>
      <c r="H17" s="366">
        <f>SUM(I17:L17)</f>
        <v>109540</v>
      </c>
      <c r="I17" s="366">
        <v>54233</v>
      </c>
      <c r="J17" s="366">
        <v>17974</v>
      </c>
      <c r="K17" s="366">
        <v>12289</v>
      </c>
      <c r="L17" s="366">
        <v>25044</v>
      </c>
      <c r="M17" s="366"/>
      <c r="N17" s="366">
        <v>1337</v>
      </c>
      <c r="O17" s="366">
        <v>1977</v>
      </c>
      <c r="P17" s="366">
        <v>2460</v>
      </c>
      <c r="Q17" s="366">
        <v>1341</v>
      </c>
      <c r="R17" s="366">
        <v>1256</v>
      </c>
      <c r="S17" s="366">
        <v>995</v>
      </c>
      <c r="T17" s="366">
        <v>1277</v>
      </c>
      <c r="U17" s="366">
        <v>2739</v>
      </c>
      <c r="V17" s="366">
        <v>1495</v>
      </c>
      <c r="W17" s="366">
        <v>1581</v>
      </c>
      <c r="X17" s="366">
        <v>931</v>
      </c>
      <c r="Y17" s="366">
        <v>700</v>
      </c>
      <c r="Z17" s="366">
        <v>1034</v>
      </c>
      <c r="AA17" s="366">
        <v>1724</v>
      </c>
      <c r="AB17" s="366">
        <v>2044</v>
      </c>
      <c r="AC17" s="366">
        <v>1747</v>
      </c>
      <c r="AD17" s="366">
        <v>1032</v>
      </c>
      <c r="AE17" s="366">
        <v>569</v>
      </c>
      <c r="AF17" s="366">
        <v>1123</v>
      </c>
      <c r="AG17" s="366">
        <v>945</v>
      </c>
      <c r="AH17" s="366">
        <v>1151</v>
      </c>
      <c r="AI17" s="366">
        <v>2049</v>
      </c>
      <c r="AJ17" s="366">
        <v>2687</v>
      </c>
      <c r="AK17" s="366">
        <v>957</v>
      </c>
      <c r="AL17" s="366">
        <v>1385</v>
      </c>
      <c r="AM17" s="366">
        <v>1301</v>
      </c>
      <c r="AN17" s="366">
        <v>1398</v>
      </c>
      <c r="AO17" s="366">
        <v>1940</v>
      </c>
      <c r="AP17" s="366">
        <v>1108</v>
      </c>
      <c r="AQ17" s="366">
        <v>2369</v>
      </c>
      <c r="AR17" s="366">
        <v>1636</v>
      </c>
      <c r="AS17" s="366">
        <v>2087</v>
      </c>
      <c r="AT17" s="366">
        <v>1884</v>
      </c>
      <c r="AU17" s="366">
        <v>1331</v>
      </c>
      <c r="AV17" s="366">
        <v>1362</v>
      </c>
      <c r="AW17" s="366">
        <v>1281</v>
      </c>
      <c r="AX17" s="366">
        <v>968</v>
      </c>
      <c r="AY17" s="366">
        <v>588</v>
      </c>
      <c r="AZ17" s="366">
        <v>1182</v>
      </c>
      <c r="BA17" s="366">
        <v>284</v>
      </c>
      <c r="BB17" s="366">
        <v>736</v>
      </c>
      <c r="BC17" s="366">
        <v>452</v>
      </c>
      <c r="BD17" s="366">
        <v>611</v>
      </c>
      <c r="BE17" s="366">
        <v>91</v>
      </c>
      <c r="BF17" s="366">
        <v>510</v>
      </c>
      <c r="BG17" s="366">
        <v>1274</v>
      </c>
      <c r="BH17" s="366">
        <v>836</v>
      </c>
      <c r="BI17" s="366">
        <v>517</v>
      </c>
      <c r="BJ17" s="366">
        <v>870</v>
      </c>
      <c r="BK17" s="366">
        <v>924</v>
      </c>
      <c r="BL17" s="366">
        <v>918</v>
      </c>
      <c r="BM17" s="366">
        <v>773</v>
      </c>
      <c r="BN17" s="366">
        <v>987</v>
      </c>
      <c r="BO17" s="366">
        <v>683</v>
      </c>
      <c r="BP17" s="366">
        <v>720</v>
      </c>
      <c r="BQ17" s="366">
        <v>525</v>
      </c>
      <c r="BR17" s="366">
        <v>512</v>
      </c>
      <c r="BS17" s="366">
        <v>687</v>
      </c>
      <c r="BT17" s="366">
        <v>1007</v>
      </c>
      <c r="BU17" s="366">
        <v>762</v>
      </c>
      <c r="BV17" s="366">
        <v>557</v>
      </c>
      <c r="BW17" s="366">
        <v>330</v>
      </c>
      <c r="BX17" s="366">
        <v>500</v>
      </c>
      <c r="BY17" s="366">
        <v>475</v>
      </c>
      <c r="BZ17" s="366">
        <v>270</v>
      </c>
      <c r="CA17" s="366">
        <v>228</v>
      </c>
      <c r="CB17" s="366">
        <v>366</v>
      </c>
      <c r="CC17" s="366">
        <v>507</v>
      </c>
      <c r="CD17" s="366">
        <v>477</v>
      </c>
      <c r="CE17" s="366">
        <v>631</v>
      </c>
      <c r="CF17" s="366">
        <v>607</v>
      </c>
      <c r="CG17" s="366">
        <v>486</v>
      </c>
      <c r="CH17" s="366">
        <v>765</v>
      </c>
      <c r="CI17" s="366">
        <v>143</v>
      </c>
      <c r="CJ17" s="366">
        <v>149</v>
      </c>
      <c r="CK17" s="366">
        <v>426</v>
      </c>
      <c r="CL17" s="366">
        <v>463</v>
      </c>
      <c r="CM17" s="366">
        <v>500</v>
      </c>
      <c r="CN17" s="366">
        <v>345</v>
      </c>
      <c r="CO17" s="366">
        <v>904</v>
      </c>
      <c r="CP17" s="366">
        <v>425</v>
      </c>
      <c r="CQ17" s="366">
        <v>507</v>
      </c>
      <c r="CR17" s="366">
        <v>746</v>
      </c>
      <c r="CS17" s="366">
        <v>304</v>
      </c>
      <c r="CT17" s="366">
        <v>210</v>
      </c>
      <c r="CU17" s="366">
        <v>499</v>
      </c>
      <c r="CV17" s="366">
        <v>180</v>
      </c>
      <c r="CW17" s="366">
        <v>490</v>
      </c>
      <c r="CX17" s="366">
        <v>356</v>
      </c>
      <c r="CY17" s="366">
        <v>888</v>
      </c>
      <c r="CZ17" s="366">
        <v>885</v>
      </c>
      <c r="DA17" s="366">
        <v>726</v>
      </c>
      <c r="DB17" s="366">
        <v>580</v>
      </c>
      <c r="DC17" s="366">
        <v>648</v>
      </c>
      <c r="DD17" s="366">
        <v>1099</v>
      </c>
      <c r="DE17" s="366">
        <v>596</v>
      </c>
      <c r="DF17" s="366">
        <v>952</v>
      </c>
      <c r="DG17" s="366">
        <v>567</v>
      </c>
      <c r="DH17" s="366">
        <v>979</v>
      </c>
      <c r="DI17" s="366">
        <v>591</v>
      </c>
      <c r="DJ17" s="366">
        <v>770</v>
      </c>
      <c r="DK17" s="366">
        <v>588</v>
      </c>
      <c r="DL17" s="366">
        <v>1203</v>
      </c>
      <c r="DM17" s="366">
        <v>536</v>
      </c>
      <c r="DN17" s="366">
        <v>541</v>
      </c>
      <c r="DO17" s="366">
        <v>1368</v>
      </c>
      <c r="DP17" s="366">
        <v>454</v>
      </c>
      <c r="DQ17" s="366">
        <v>1103</v>
      </c>
      <c r="DR17" s="366">
        <v>1201</v>
      </c>
      <c r="DS17" s="366">
        <v>502</v>
      </c>
      <c r="DT17" s="366">
        <v>611</v>
      </c>
      <c r="DU17" s="366">
        <v>936</v>
      </c>
      <c r="DV17" s="366">
        <v>427</v>
      </c>
      <c r="DW17" s="366">
        <v>1473</v>
      </c>
      <c r="DX17" s="366">
        <v>476</v>
      </c>
      <c r="DY17" s="366">
        <v>538</v>
      </c>
      <c r="DZ17" s="366">
        <v>1143</v>
      </c>
      <c r="EA17" s="366">
        <v>763</v>
      </c>
      <c r="EB17" s="366">
        <v>418</v>
      </c>
      <c r="EC17" s="366">
        <v>433</v>
      </c>
      <c r="ED17" s="366">
        <v>1049</v>
      </c>
      <c r="EE17" s="366"/>
      <c r="EF17" s="366"/>
      <c r="EG17" s="366"/>
    </row>
    <row r="18" spans="1:137" s="11" customFormat="1" x14ac:dyDescent="0.3">
      <c r="A18"/>
      <c r="B18" s="366" t="s">
        <v>431</v>
      </c>
      <c r="C18" s="366">
        <v>4.6100000000000003</v>
      </c>
      <c r="D18" s="366">
        <v>4.9000000000000004</v>
      </c>
      <c r="E18" s="366">
        <v>4.09</v>
      </c>
      <c r="F18" s="366">
        <v>7.6</v>
      </c>
      <c r="G18" s="366">
        <v>2.9</v>
      </c>
      <c r="H18" s="366">
        <v>4.97</v>
      </c>
      <c r="I18" s="366">
        <v>5.14</v>
      </c>
      <c r="J18" s="366">
        <v>5.3</v>
      </c>
      <c r="K18" s="366">
        <v>7.68</v>
      </c>
      <c r="L18" s="366">
        <v>3.06</v>
      </c>
      <c r="M18" s="366"/>
      <c r="N18" s="420">
        <v>1.4210919970082301</v>
      </c>
      <c r="O18" s="420">
        <v>18.715225088518</v>
      </c>
      <c r="P18" s="420">
        <v>9.9186991869918693</v>
      </c>
      <c r="Q18" s="420">
        <v>2.6099925428784498</v>
      </c>
      <c r="R18" s="420">
        <v>4.1401273885350296</v>
      </c>
      <c r="S18" s="420">
        <v>1.3065326633165799</v>
      </c>
      <c r="T18" s="420">
        <v>4.4635865309318703</v>
      </c>
      <c r="U18" s="420">
        <v>2.9572836801752498</v>
      </c>
      <c r="V18" s="420">
        <v>4.6153846153846203</v>
      </c>
      <c r="W18" s="420">
        <v>1.26502213788741</v>
      </c>
      <c r="X18" s="420">
        <v>4.2964554242749697</v>
      </c>
      <c r="Y18" s="420">
        <v>2.8571428571428599</v>
      </c>
      <c r="Z18" s="420">
        <v>9.8646034816247603</v>
      </c>
      <c r="AA18" s="420">
        <v>4.5823665893271501</v>
      </c>
      <c r="AB18" s="420">
        <v>10.176125244618399</v>
      </c>
      <c r="AC18" s="420">
        <v>14.4247281053234</v>
      </c>
      <c r="AD18" s="420">
        <v>2.5193798449612399</v>
      </c>
      <c r="AE18" s="420">
        <v>2.2847100175746902</v>
      </c>
      <c r="AF18" s="420">
        <v>10.5075690115761</v>
      </c>
      <c r="AG18" s="420">
        <v>4.7619047619047601</v>
      </c>
      <c r="AH18" s="420">
        <v>0.173761946133797</v>
      </c>
      <c r="AI18" s="420">
        <v>3.7091264031234701</v>
      </c>
      <c r="AJ18" s="420">
        <v>9.1551916635653097</v>
      </c>
      <c r="AK18" s="420">
        <v>2.40334378265413</v>
      </c>
      <c r="AL18" s="420">
        <v>3.10469314079422</v>
      </c>
      <c r="AM18" s="420">
        <v>1.0760953112989999</v>
      </c>
      <c r="AN18" s="420">
        <v>2.7181688125894099</v>
      </c>
      <c r="AO18" s="420">
        <v>4.5876288659793802</v>
      </c>
      <c r="AP18" s="420">
        <v>2.5270758122743699</v>
      </c>
      <c r="AQ18" s="420">
        <v>3.0392570704938802</v>
      </c>
      <c r="AR18" s="420">
        <v>2.44498777506112</v>
      </c>
      <c r="AS18" s="420">
        <v>4.8394825107810302</v>
      </c>
      <c r="AT18" s="420">
        <v>2.4416135881104002</v>
      </c>
      <c r="AU18" s="420">
        <v>1.65289256198347</v>
      </c>
      <c r="AV18" s="420">
        <v>2.4229074889867799</v>
      </c>
      <c r="AW18" s="420">
        <v>4.1373926619828296</v>
      </c>
      <c r="AX18" s="420">
        <v>8.9876033057851306</v>
      </c>
      <c r="AY18" s="420">
        <v>1.19047619047619</v>
      </c>
      <c r="AZ18" s="420">
        <v>0.42301184433164102</v>
      </c>
      <c r="BA18" s="420">
        <v>6.3380281690140796</v>
      </c>
      <c r="BB18" s="420">
        <v>14.945652173913</v>
      </c>
      <c r="BC18" s="420">
        <v>3.3185840707964598</v>
      </c>
      <c r="BD18" s="420">
        <v>1.14566284779051</v>
      </c>
      <c r="BE18" s="420">
        <v>10.989010989011</v>
      </c>
      <c r="BF18" s="420">
        <v>9.0196078431372495</v>
      </c>
      <c r="BG18" s="420">
        <v>4.3171114599685998</v>
      </c>
      <c r="BH18" s="420">
        <v>0.47846889952153099</v>
      </c>
      <c r="BI18" s="420">
        <v>3.4816247582205002</v>
      </c>
      <c r="BJ18" s="420">
        <v>0.91954022988505701</v>
      </c>
      <c r="BK18" s="420">
        <v>0.86580086580086602</v>
      </c>
      <c r="BL18" s="420">
        <v>12.2004357298475</v>
      </c>
      <c r="BM18" s="420">
        <v>0.77619663648124204</v>
      </c>
      <c r="BN18" s="420">
        <v>13.5764944275583</v>
      </c>
      <c r="BO18" s="420">
        <v>1.9033674963396801</v>
      </c>
      <c r="BP18" s="420">
        <v>9.5833333333333304</v>
      </c>
      <c r="BQ18" s="420">
        <v>0.57142857142857095</v>
      </c>
      <c r="BR18" s="420">
        <v>8.984375</v>
      </c>
      <c r="BS18" s="420">
        <v>9.7525473071324598</v>
      </c>
      <c r="BT18" s="420">
        <v>1.88679245283019</v>
      </c>
      <c r="BU18" s="420">
        <v>8.6614173228346498</v>
      </c>
      <c r="BV18" s="420">
        <v>3.4111310592459598</v>
      </c>
      <c r="BW18" s="420">
        <v>12.7272727272727</v>
      </c>
      <c r="BX18" s="420">
        <v>41.8</v>
      </c>
      <c r="BY18" s="420">
        <v>18.105263157894701</v>
      </c>
      <c r="BZ18" s="420">
        <v>2.9629629629629601</v>
      </c>
      <c r="CA18" s="420">
        <v>0</v>
      </c>
      <c r="CB18" s="420">
        <v>3.0054644808743198</v>
      </c>
      <c r="CC18" s="420">
        <v>17.357001972386598</v>
      </c>
      <c r="CD18" s="420">
        <v>10.6918238993711</v>
      </c>
      <c r="CE18" s="420">
        <v>3.16957210776545</v>
      </c>
      <c r="CF18" s="420">
        <v>0.82372322899505801</v>
      </c>
      <c r="CG18" s="420">
        <v>1.440329218107</v>
      </c>
      <c r="CH18" s="420">
        <v>7.18954248366013</v>
      </c>
      <c r="CI18" s="420">
        <v>4.8951048951048897</v>
      </c>
      <c r="CJ18" s="420">
        <v>0.67114093959731502</v>
      </c>
      <c r="CK18" s="420">
        <v>3.52112676056338</v>
      </c>
      <c r="CL18" s="420">
        <v>3.4557235421166301</v>
      </c>
      <c r="CM18" s="420">
        <v>13.2</v>
      </c>
      <c r="CN18" s="420">
        <v>1.4492753623188399</v>
      </c>
      <c r="CO18" s="420">
        <v>11.3938053097345</v>
      </c>
      <c r="CP18" s="420">
        <v>13.882352941176499</v>
      </c>
      <c r="CQ18" s="420">
        <v>0.39447731755424098</v>
      </c>
      <c r="CR18" s="420">
        <v>7.3726541554959804</v>
      </c>
      <c r="CS18" s="420">
        <v>1.6447368421052599</v>
      </c>
      <c r="CT18" s="420">
        <v>1.9047619047619</v>
      </c>
      <c r="CU18" s="420">
        <v>0.400801603206413</v>
      </c>
      <c r="CV18" s="420">
        <v>6.1111111111111098</v>
      </c>
      <c r="CW18" s="420">
        <v>1.4285714285714299</v>
      </c>
      <c r="CX18" s="420">
        <v>1.1235955056179801</v>
      </c>
      <c r="CY18" s="420">
        <v>1.1261261261261299</v>
      </c>
      <c r="CZ18" s="420">
        <v>1.4689265536723199</v>
      </c>
      <c r="DA18" s="420">
        <v>5.9228650137741097</v>
      </c>
      <c r="DB18" s="420">
        <v>1.8965517241379299</v>
      </c>
      <c r="DC18" s="420">
        <v>0.92592592592592604</v>
      </c>
      <c r="DD18" s="420">
        <v>1.8198362147406699</v>
      </c>
      <c r="DE18" s="420">
        <v>5.2013422818792003</v>
      </c>
      <c r="DF18" s="420">
        <v>2.9411764705882399</v>
      </c>
      <c r="DG18" s="420">
        <v>0.35273368606701899</v>
      </c>
      <c r="DH18" s="420">
        <v>1.4300306435137899</v>
      </c>
      <c r="DI18" s="420">
        <v>4.9069373942470396</v>
      </c>
      <c r="DJ18" s="420">
        <v>0.51948051948051899</v>
      </c>
      <c r="DK18" s="420">
        <v>0</v>
      </c>
      <c r="DL18" s="420">
        <v>0.58187863674147999</v>
      </c>
      <c r="DM18" s="420">
        <v>1.1194029850746301</v>
      </c>
      <c r="DN18" s="420">
        <v>3.51201478743068</v>
      </c>
      <c r="DO18" s="420">
        <v>9.7953216374269001</v>
      </c>
      <c r="DP18" s="420">
        <v>1.10132158590308</v>
      </c>
      <c r="DQ18" s="420">
        <v>1.9945602901178601</v>
      </c>
      <c r="DR18" s="420">
        <v>1.41548709408826</v>
      </c>
      <c r="DS18" s="420">
        <v>1.9920318725099599</v>
      </c>
      <c r="DT18" s="420">
        <v>0.49099836333878899</v>
      </c>
      <c r="DU18" s="420">
        <v>1.0683760683760699</v>
      </c>
      <c r="DV18" s="420">
        <v>1.1709601873536299</v>
      </c>
      <c r="DW18" s="420">
        <v>1.9008825526137101</v>
      </c>
      <c r="DX18" s="420">
        <v>1.26050420168067</v>
      </c>
      <c r="DY18" s="420">
        <v>10.966542750929399</v>
      </c>
      <c r="DZ18" s="420">
        <v>1.0498687664041999</v>
      </c>
      <c r="EA18" s="420">
        <v>13.1061598951507</v>
      </c>
      <c r="EB18" s="420">
        <v>10.7655502392345</v>
      </c>
      <c r="EC18" s="420">
        <v>0.46189376443418001</v>
      </c>
      <c r="ED18" s="420">
        <v>6.2917063870352701</v>
      </c>
      <c r="EE18" s="366"/>
      <c r="EF18" s="366"/>
      <c r="EG18" s="366"/>
    </row>
    <row r="19" spans="1:137" s="11" customFormat="1" x14ac:dyDescent="0.3">
      <c r="A19" s="396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420"/>
      <c r="AB19" s="420"/>
      <c r="AC19" s="420"/>
      <c r="AD19" s="420"/>
      <c r="AE19" s="420"/>
      <c r="AF19" s="420"/>
      <c r="AG19" s="420"/>
      <c r="AH19" s="420"/>
      <c r="AI19" s="420"/>
      <c r="AJ19" s="420"/>
      <c r="AK19" s="420"/>
      <c r="AL19" s="420"/>
      <c r="AM19" s="420"/>
      <c r="AN19" s="420"/>
      <c r="AO19" s="420"/>
      <c r="AP19" s="420"/>
      <c r="AQ19" s="420"/>
      <c r="AR19" s="420"/>
      <c r="AS19" s="420"/>
      <c r="AT19" s="420"/>
      <c r="AU19" s="420"/>
      <c r="AV19" s="420"/>
      <c r="AW19" s="420"/>
      <c r="AX19" s="420"/>
      <c r="AY19" s="420"/>
      <c r="AZ19" s="420"/>
      <c r="BA19" s="420"/>
      <c r="BB19" s="420"/>
      <c r="BC19" s="420"/>
      <c r="BD19" s="420"/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420"/>
      <c r="CO19" s="420"/>
      <c r="CP19" s="420"/>
      <c r="CQ19" s="420"/>
      <c r="CR19" s="420"/>
      <c r="CS19" s="420"/>
      <c r="CT19" s="420"/>
      <c r="CU19" s="420"/>
      <c r="CV19" s="420"/>
      <c r="CW19" s="420"/>
      <c r="CX19" s="420"/>
      <c r="CY19" s="420"/>
      <c r="CZ19" s="420"/>
      <c r="DA19" s="420"/>
      <c r="DB19" s="420"/>
      <c r="DC19" s="420"/>
      <c r="DD19" s="420"/>
      <c r="DE19" s="420"/>
      <c r="DF19" s="420"/>
      <c r="DG19" s="420"/>
      <c r="DH19" s="420"/>
      <c r="DI19" s="420"/>
      <c r="DJ19" s="420"/>
      <c r="DK19" s="420"/>
      <c r="DL19" s="420"/>
      <c r="DM19" s="420"/>
      <c r="DN19" s="420"/>
      <c r="DO19" s="420"/>
      <c r="DP19" s="420"/>
      <c r="DQ19" s="420"/>
      <c r="DR19" s="420"/>
      <c r="DS19" s="420"/>
      <c r="DT19" s="420"/>
      <c r="DU19" s="420"/>
      <c r="DV19" s="420"/>
      <c r="DW19" s="420"/>
      <c r="DX19" s="420"/>
      <c r="DY19" s="420"/>
      <c r="DZ19" s="420"/>
      <c r="EA19" s="420"/>
      <c r="EB19" s="420"/>
      <c r="EC19" s="420"/>
      <c r="ED19" s="420"/>
      <c r="EE19" s="366"/>
      <c r="EF19" s="366"/>
      <c r="EG19" s="366"/>
    </row>
    <row r="20" spans="1:137" s="11" customFormat="1" x14ac:dyDescent="0.3">
      <c r="A20" s="396"/>
      <c r="B20" s="8" t="s">
        <v>432</v>
      </c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420"/>
      <c r="AB20" s="420"/>
      <c r="AC20" s="420"/>
      <c r="AD20" s="420"/>
      <c r="AE20" s="420"/>
      <c r="AF20" s="420"/>
      <c r="AG20" s="420"/>
      <c r="AH20" s="420"/>
      <c r="AI20" s="420"/>
      <c r="AJ20" s="420"/>
      <c r="AK20" s="420"/>
      <c r="AL20" s="420"/>
      <c r="AM20" s="420"/>
      <c r="AN20" s="420"/>
      <c r="AO20" s="420"/>
      <c r="AP20" s="420"/>
      <c r="AQ20" s="420"/>
      <c r="AR20" s="420"/>
      <c r="AS20" s="420"/>
      <c r="AT20" s="420"/>
      <c r="AU20" s="420"/>
      <c r="AV20" s="420"/>
      <c r="AW20" s="420"/>
      <c r="AX20" s="420"/>
      <c r="AY20" s="420"/>
      <c r="AZ20" s="420"/>
      <c r="BA20" s="420"/>
      <c r="BB20" s="420"/>
      <c r="BC20" s="420"/>
      <c r="BD20" s="420"/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420"/>
      <c r="CO20" s="420"/>
      <c r="CP20" s="420"/>
      <c r="CQ20" s="420"/>
      <c r="CR20" s="420"/>
      <c r="CS20" s="420"/>
      <c r="CT20" s="420"/>
      <c r="CU20" s="420"/>
      <c r="CV20" s="420"/>
      <c r="CW20" s="420"/>
      <c r="CX20" s="420"/>
      <c r="CY20" s="420"/>
      <c r="CZ20" s="420"/>
      <c r="DA20" s="420"/>
      <c r="DB20" s="420"/>
      <c r="DC20" s="420"/>
      <c r="DD20" s="420"/>
      <c r="DE20" s="420"/>
      <c r="DF20" s="420"/>
      <c r="DG20" s="420"/>
      <c r="DH20" s="420"/>
      <c r="DI20" s="420"/>
      <c r="DJ20" s="420"/>
      <c r="DK20" s="420"/>
      <c r="DL20" s="420"/>
      <c r="DM20" s="420"/>
      <c r="DN20" s="420"/>
      <c r="DO20" s="420"/>
      <c r="DP20" s="420"/>
      <c r="DQ20" s="420"/>
      <c r="DR20" s="420"/>
      <c r="DS20" s="420"/>
      <c r="DT20" s="420"/>
      <c r="DU20" s="420"/>
      <c r="DV20" s="420"/>
      <c r="DW20" s="420"/>
      <c r="DX20" s="420"/>
      <c r="DY20" s="420"/>
      <c r="DZ20" s="420"/>
      <c r="EA20" s="420"/>
      <c r="EB20" s="420"/>
      <c r="EC20" s="420"/>
      <c r="ED20" s="420"/>
      <c r="EE20" s="366"/>
      <c r="EF20" s="366"/>
      <c r="EG20" s="366"/>
    </row>
    <row r="21" spans="1:137" s="11" customFormat="1" x14ac:dyDescent="0.3">
      <c r="A21" s="396"/>
      <c r="B21" s="8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20"/>
      <c r="AA21" s="420"/>
      <c r="AB21" s="420"/>
      <c r="AC21" s="420"/>
      <c r="AD21" s="420"/>
      <c r="AE21" s="420"/>
      <c r="AF21" s="420"/>
      <c r="AG21" s="420"/>
      <c r="AH21" s="420"/>
      <c r="AI21" s="420"/>
      <c r="AJ21" s="420"/>
      <c r="AK21" s="420"/>
      <c r="AL21" s="420"/>
      <c r="AM21" s="420"/>
      <c r="AN21" s="420"/>
      <c r="AO21" s="420"/>
      <c r="AP21" s="420"/>
      <c r="AQ21" s="420"/>
      <c r="AR21" s="420"/>
      <c r="AS21" s="420"/>
      <c r="AT21" s="420"/>
      <c r="AU21" s="420"/>
      <c r="AV21" s="420"/>
      <c r="AW21" s="420"/>
      <c r="AX21" s="420"/>
      <c r="AY21" s="420"/>
      <c r="AZ21" s="420"/>
      <c r="BA21" s="420"/>
      <c r="BB21" s="420"/>
      <c r="BC21" s="420"/>
      <c r="BD21" s="420"/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420"/>
      <c r="CO21" s="420"/>
      <c r="CP21" s="420"/>
      <c r="CQ21" s="420"/>
      <c r="CR21" s="420"/>
      <c r="CS21" s="420"/>
      <c r="CT21" s="420"/>
      <c r="CU21" s="420"/>
      <c r="CV21" s="420"/>
      <c r="CW21" s="420"/>
      <c r="CX21" s="420"/>
      <c r="CY21" s="420"/>
      <c r="CZ21" s="420"/>
      <c r="DA21" s="420"/>
      <c r="DB21" s="420"/>
      <c r="DC21" s="420"/>
      <c r="DD21" s="420"/>
      <c r="DE21" s="420"/>
      <c r="DF21" s="420"/>
      <c r="DG21" s="420"/>
      <c r="DH21" s="420"/>
      <c r="DI21" s="420"/>
      <c r="DJ21" s="420"/>
      <c r="DK21" s="420"/>
      <c r="DL21" s="420"/>
      <c r="DM21" s="420"/>
      <c r="DN21" s="420"/>
      <c r="DO21" s="420"/>
      <c r="DP21" s="420"/>
      <c r="DQ21" s="420"/>
      <c r="DR21" s="420"/>
      <c r="DS21" s="420"/>
      <c r="DT21" s="420"/>
      <c r="DU21" s="420"/>
      <c r="DV21" s="420"/>
      <c r="DW21" s="420"/>
      <c r="DX21" s="420"/>
      <c r="DY21" s="420"/>
      <c r="DZ21" s="420"/>
      <c r="EA21" s="420"/>
      <c r="EB21" s="420"/>
      <c r="EC21" s="420"/>
      <c r="ED21" s="420"/>
      <c r="EE21" s="366"/>
      <c r="EF21" s="366"/>
      <c r="EG21" s="366"/>
    </row>
    <row r="22" spans="1:137" s="11" customFormat="1" x14ac:dyDescent="0.3">
      <c r="A22">
        <v>4</v>
      </c>
      <c r="B22" s="7" t="s">
        <v>465</v>
      </c>
      <c r="C22" s="366">
        <v>160654</v>
      </c>
      <c r="D22" s="366">
        <v>79674</v>
      </c>
      <c r="E22" s="366">
        <v>37106</v>
      </c>
      <c r="F22" s="366">
        <v>15241</v>
      </c>
      <c r="G22" s="366">
        <v>28633</v>
      </c>
      <c r="H22" s="366">
        <f>SUM(I22:L22)</f>
        <v>110672</v>
      </c>
      <c r="I22" s="366">
        <v>54784</v>
      </c>
      <c r="J22" s="366">
        <v>18302</v>
      </c>
      <c r="K22" s="366">
        <v>12425</v>
      </c>
      <c r="L22" s="366">
        <v>25161</v>
      </c>
      <c r="M22" s="366"/>
      <c r="N22" s="366">
        <v>1338</v>
      </c>
      <c r="O22" s="366">
        <v>2009</v>
      </c>
      <c r="P22" s="366">
        <v>2460</v>
      </c>
      <c r="Q22" s="366">
        <v>1392</v>
      </c>
      <c r="R22" s="366">
        <v>1267</v>
      </c>
      <c r="S22" s="366">
        <v>996</v>
      </c>
      <c r="T22" s="366">
        <v>1280</v>
      </c>
      <c r="U22" s="366">
        <v>2748</v>
      </c>
      <c r="V22" s="366">
        <v>1519</v>
      </c>
      <c r="W22" s="366">
        <v>1611</v>
      </c>
      <c r="X22" s="366">
        <v>943</v>
      </c>
      <c r="Y22" s="366">
        <v>710</v>
      </c>
      <c r="Z22" s="366">
        <v>1051</v>
      </c>
      <c r="AA22" s="366">
        <v>1738</v>
      </c>
      <c r="AB22" s="366">
        <v>2091</v>
      </c>
      <c r="AC22" s="366">
        <v>1771</v>
      </c>
      <c r="AD22" s="366">
        <v>1036</v>
      </c>
      <c r="AE22" s="366">
        <v>570</v>
      </c>
      <c r="AF22" s="366">
        <v>1128</v>
      </c>
      <c r="AG22" s="366">
        <v>962</v>
      </c>
      <c r="AH22" s="366">
        <v>1154</v>
      </c>
      <c r="AI22" s="366">
        <v>2058</v>
      </c>
      <c r="AJ22" s="366">
        <v>2698</v>
      </c>
      <c r="AK22" s="366">
        <v>1002</v>
      </c>
      <c r="AL22" s="366">
        <v>1390</v>
      </c>
      <c r="AM22" s="366">
        <v>1320</v>
      </c>
      <c r="AN22" s="366">
        <v>1437</v>
      </c>
      <c r="AO22" s="366">
        <v>1944</v>
      </c>
      <c r="AP22" s="366">
        <v>1110</v>
      </c>
      <c r="AQ22" s="366">
        <v>2391</v>
      </c>
      <c r="AR22" s="366">
        <v>1679</v>
      </c>
      <c r="AS22" s="366">
        <v>2094</v>
      </c>
      <c r="AT22" s="366">
        <v>1908</v>
      </c>
      <c r="AU22" s="366">
        <v>1331</v>
      </c>
      <c r="AV22" s="366">
        <v>1364</v>
      </c>
      <c r="AW22" s="366">
        <v>1284</v>
      </c>
      <c r="AX22" s="366">
        <v>979</v>
      </c>
      <c r="AY22" s="366">
        <v>588</v>
      </c>
      <c r="AZ22" s="366">
        <v>1185</v>
      </c>
      <c r="BA22" s="366">
        <v>305</v>
      </c>
      <c r="BB22" s="366">
        <v>750</v>
      </c>
      <c r="BC22" s="366">
        <v>455</v>
      </c>
      <c r="BD22" s="366">
        <v>679</v>
      </c>
      <c r="BE22" s="366">
        <v>103</v>
      </c>
      <c r="BF22" s="366">
        <v>510</v>
      </c>
      <c r="BG22" s="366">
        <v>1274</v>
      </c>
      <c r="BH22" s="366">
        <v>840</v>
      </c>
      <c r="BI22" s="366">
        <v>526</v>
      </c>
      <c r="BJ22" s="366">
        <v>929</v>
      </c>
      <c r="BK22" s="366">
        <v>925</v>
      </c>
      <c r="BL22" s="366">
        <v>930</v>
      </c>
      <c r="BM22" s="366">
        <v>780</v>
      </c>
      <c r="BN22" s="366">
        <v>990</v>
      </c>
      <c r="BO22" s="366">
        <v>684</v>
      </c>
      <c r="BP22" s="366">
        <v>720</v>
      </c>
      <c r="BQ22" s="366">
        <v>529</v>
      </c>
      <c r="BR22" s="366">
        <v>513</v>
      </c>
      <c r="BS22" s="366">
        <v>688</v>
      </c>
      <c r="BT22" s="366">
        <v>1020</v>
      </c>
      <c r="BU22" s="366">
        <v>800</v>
      </c>
      <c r="BV22" s="366">
        <v>600</v>
      </c>
      <c r="BW22" s="366">
        <v>345</v>
      </c>
      <c r="BX22" s="366">
        <v>500</v>
      </c>
      <c r="BY22" s="366">
        <v>480</v>
      </c>
      <c r="BZ22" s="366">
        <v>270</v>
      </c>
      <c r="CA22" s="366">
        <v>228</v>
      </c>
      <c r="CB22" s="366">
        <v>370</v>
      </c>
      <c r="CC22" s="366">
        <v>508</v>
      </c>
      <c r="CD22" s="366">
        <v>479</v>
      </c>
      <c r="CE22" s="366">
        <v>660</v>
      </c>
      <c r="CF22" s="366">
        <v>611</v>
      </c>
      <c r="CG22" s="366">
        <v>492</v>
      </c>
      <c r="CH22" s="366">
        <v>793</v>
      </c>
      <c r="CI22" s="366">
        <v>143</v>
      </c>
      <c r="CJ22" s="366">
        <v>150</v>
      </c>
      <c r="CK22" s="366">
        <v>426</v>
      </c>
      <c r="CL22" s="366">
        <v>464</v>
      </c>
      <c r="CM22" s="366">
        <v>508</v>
      </c>
      <c r="CN22" s="366">
        <v>349</v>
      </c>
      <c r="CO22" s="366">
        <v>906</v>
      </c>
      <c r="CP22" s="366">
        <v>435</v>
      </c>
      <c r="CQ22" s="366">
        <v>509</v>
      </c>
      <c r="CR22" s="366">
        <v>752</v>
      </c>
      <c r="CS22" s="366">
        <v>304</v>
      </c>
      <c r="CT22" s="366">
        <v>210</v>
      </c>
      <c r="CU22" s="366">
        <v>499</v>
      </c>
      <c r="CV22" s="366">
        <v>180</v>
      </c>
      <c r="CW22" s="366">
        <v>497</v>
      </c>
      <c r="CX22" s="366">
        <v>357</v>
      </c>
      <c r="CY22" s="366">
        <v>889</v>
      </c>
      <c r="CZ22" s="366">
        <v>885</v>
      </c>
      <c r="DA22" s="366">
        <v>730</v>
      </c>
      <c r="DB22" s="366">
        <v>598</v>
      </c>
      <c r="DC22" s="366">
        <v>650</v>
      </c>
      <c r="DD22" s="366">
        <v>1100</v>
      </c>
      <c r="DE22" s="366">
        <v>596</v>
      </c>
      <c r="DF22" s="366">
        <v>959</v>
      </c>
      <c r="DG22" s="366">
        <v>569</v>
      </c>
      <c r="DH22" s="366">
        <v>982</v>
      </c>
      <c r="DI22" s="366">
        <v>595</v>
      </c>
      <c r="DJ22" s="366">
        <v>770</v>
      </c>
      <c r="DK22" s="366">
        <v>590</v>
      </c>
      <c r="DL22" s="366">
        <v>1219</v>
      </c>
      <c r="DM22" s="366">
        <v>537</v>
      </c>
      <c r="DN22" s="366">
        <v>547</v>
      </c>
      <c r="DO22" s="366">
        <v>1377</v>
      </c>
      <c r="DP22" s="366">
        <v>454</v>
      </c>
      <c r="DQ22" s="366">
        <v>1103</v>
      </c>
      <c r="DR22" s="366">
        <v>1203</v>
      </c>
      <c r="DS22" s="366">
        <v>504</v>
      </c>
      <c r="DT22" s="366">
        <v>611</v>
      </c>
      <c r="DU22" s="366">
        <v>942</v>
      </c>
      <c r="DV22" s="366">
        <v>430</v>
      </c>
      <c r="DW22" s="366">
        <v>1483</v>
      </c>
      <c r="DX22" s="366">
        <v>478</v>
      </c>
      <c r="DY22" s="366">
        <v>539</v>
      </c>
      <c r="DZ22" s="366">
        <v>1149</v>
      </c>
      <c r="EA22" s="366">
        <v>763</v>
      </c>
      <c r="EB22" s="366">
        <v>420</v>
      </c>
      <c r="EC22" s="366">
        <v>437</v>
      </c>
      <c r="ED22" s="366">
        <v>1052</v>
      </c>
      <c r="EE22" s="366"/>
      <c r="EF22" s="366"/>
      <c r="EG22" s="366"/>
    </row>
    <row r="23" spans="1:137" s="11" customFormat="1" x14ac:dyDescent="0.3">
      <c r="A23"/>
      <c r="B23" s="419" t="s">
        <v>466</v>
      </c>
      <c r="C23" s="420">
        <v>63.61</v>
      </c>
      <c r="D23" s="420">
        <v>61.6</v>
      </c>
      <c r="E23" s="420">
        <v>78.900000000000006</v>
      </c>
      <c r="F23" s="420">
        <v>59.4</v>
      </c>
      <c r="G23" s="420">
        <v>51.7</v>
      </c>
      <c r="H23" s="420"/>
      <c r="I23" s="420">
        <v>63.3</v>
      </c>
      <c r="J23" s="420">
        <v>89.1</v>
      </c>
      <c r="K23" s="420">
        <v>61.6</v>
      </c>
      <c r="L23" s="420">
        <v>52.4</v>
      </c>
      <c r="M23" s="420"/>
      <c r="N23" s="420">
        <v>51.569506726457398</v>
      </c>
      <c r="O23" s="420">
        <v>69.089099054255897</v>
      </c>
      <c r="P23" s="420">
        <v>70.934959349593498</v>
      </c>
      <c r="Q23" s="420">
        <v>75.790229885057499</v>
      </c>
      <c r="R23" s="420">
        <v>41.594317284924998</v>
      </c>
      <c r="S23" s="420">
        <v>79.116465863453797</v>
      </c>
      <c r="T23" s="420">
        <v>85</v>
      </c>
      <c r="U23" s="420">
        <v>63.100436681222703</v>
      </c>
      <c r="V23" s="420">
        <v>57.801184990125101</v>
      </c>
      <c r="W23" s="420">
        <v>43.513345747982598</v>
      </c>
      <c r="X23" s="420">
        <v>58.430540827147396</v>
      </c>
      <c r="Y23" s="420">
        <v>42.253521126760603</v>
      </c>
      <c r="Z23" s="420">
        <v>45.765937202664098</v>
      </c>
      <c r="AA23" s="420">
        <v>61.2197928653625</v>
      </c>
      <c r="AB23" s="420">
        <v>64.610234337637493</v>
      </c>
      <c r="AC23" s="420">
        <v>68.661773009599102</v>
      </c>
      <c r="AD23" s="420">
        <v>56.563706563706603</v>
      </c>
      <c r="AE23" s="420">
        <v>77.017543859649095</v>
      </c>
      <c r="AF23" s="420">
        <v>69.858156028368796</v>
      </c>
      <c r="AG23" s="420">
        <v>51.351351351351298</v>
      </c>
      <c r="AH23" s="420">
        <v>73.656845753899503</v>
      </c>
      <c r="AI23" s="420">
        <v>67.103984450923207</v>
      </c>
      <c r="AJ23" s="420">
        <v>79.577464788732399</v>
      </c>
      <c r="AK23" s="420">
        <v>57.485029940119801</v>
      </c>
      <c r="AL23" s="420">
        <v>51.366906474820098</v>
      </c>
      <c r="AM23" s="420">
        <v>67.272727272727295</v>
      </c>
      <c r="AN23" s="420">
        <v>69.798190675017395</v>
      </c>
      <c r="AO23" s="420">
        <v>68.724279835390902</v>
      </c>
      <c r="AP23" s="420">
        <v>85.495495495495504</v>
      </c>
      <c r="AQ23" s="420">
        <v>40.6106231702217</v>
      </c>
      <c r="AR23" s="420">
        <v>65.396069088743303</v>
      </c>
      <c r="AS23" s="420">
        <v>62.893982808022898</v>
      </c>
      <c r="AT23" s="420">
        <v>68.448637316561801</v>
      </c>
      <c r="AU23" s="420">
        <v>47.407963936889601</v>
      </c>
      <c r="AV23" s="420">
        <v>66.642228739002903</v>
      </c>
      <c r="AW23" s="420">
        <v>58.800623052959502</v>
      </c>
      <c r="AX23" s="420">
        <v>94.586312563840707</v>
      </c>
      <c r="AY23" s="420">
        <v>92.346938775510196</v>
      </c>
      <c r="AZ23" s="420">
        <v>92.489451476793207</v>
      </c>
      <c r="BA23" s="420">
        <v>92.131147540983605</v>
      </c>
      <c r="BB23" s="420">
        <v>96</v>
      </c>
      <c r="BC23" s="420">
        <v>93.406593406593402</v>
      </c>
      <c r="BD23" s="420">
        <v>73.195876288659804</v>
      </c>
      <c r="BE23" s="420">
        <v>66.990291262135898</v>
      </c>
      <c r="BF23" s="420">
        <v>93.137254901960802</v>
      </c>
      <c r="BG23" s="420">
        <v>91.208791208791197</v>
      </c>
      <c r="BH23" s="420">
        <v>67.380952380952394</v>
      </c>
      <c r="BI23" s="420">
        <v>95.247148288973406</v>
      </c>
      <c r="BJ23" s="420">
        <v>93.864370290635094</v>
      </c>
      <c r="BK23" s="420">
        <v>94.270270270270302</v>
      </c>
      <c r="BL23" s="420">
        <v>96.774193548387103</v>
      </c>
      <c r="BM23" s="420">
        <v>62.820512820512803</v>
      </c>
      <c r="BN23" s="420">
        <v>97.878787878787904</v>
      </c>
      <c r="BO23" s="420">
        <v>97.2222222222222</v>
      </c>
      <c r="BP23" s="420">
        <v>87.7777777777778</v>
      </c>
      <c r="BQ23" s="420">
        <v>89.603024574669206</v>
      </c>
      <c r="BR23" s="420">
        <v>94.346978557504897</v>
      </c>
      <c r="BS23" s="420">
        <v>95.058139534883693</v>
      </c>
      <c r="BT23" s="420">
        <v>73.627450980392197</v>
      </c>
      <c r="BU23" s="420">
        <v>93.625</v>
      </c>
      <c r="BV23" s="420">
        <v>89.8333333333333</v>
      </c>
      <c r="BW23" s="420">
        <v>98.550724637681199</v>
      </c>
      <c r="BX23" s="420">
        <v>41.4</v>
      </c>
      <c r="BY23" s="420">
        <v>71.0416666666667</v>
      </c>
      <c r="BZ23" s="420">
        <v>22.962962962963001</v>
      </c>
      <c r="CA23" s="420">
        <v>82.894736842105303</v>
      </c>
      <c r="CB23" s="420">
        <v>45.405405405405403</v>
      </c>
      <c r="CC23" s="420">
        <v>96.259842519684994</v>
      </c>
      <c r="CD23" s="420">
        <v>80.375782881002095</v>
      </c>
      <c r="CE23" s="420">
        <v>81.060606060606105</v>
      </c>
      <c r="CF23" s="420">
        <v>83.306055646481198</v>
      </c>
      <c r="CG23" s="420">
        <v>67.886178861788594</v>
      </c>
      <c r="CH23" s="420">
        <v>94.1992433795713</v>
      </c>
      <c r="CI23" s="420">
        <v>15.384615384615399</v>
      </c>
      <c r="CJ23" s="420">
        <v>62.6666666666667</v>
      </c>
      <c r="CK23" s="420">
        <v>23.239436619718301</v>
      </c>
      <c r="CL23" s="420">
        <v>77.586206896551701</v>
      </c>
      <c r="CM23" s="420">
        <v>95.472440944881896</v>
      </c>
      <c r="CN23" s="420">
        <v>55.873925501432701</v>
      </c>
      <c r="CO23" s="420">
        <v>9.9337748344370898</v>
      </c>
      <c r="CP23" s="420">
        <v>33.7931034482759</v>
      </c>
      <c r="CQ23" s="420">
        <v>29.862475442043198</v>
      </c>
      <c r="CR23" s="420">
        <v>24.7340425531915</v>
      </c>
      <c r="CS23" s="420">
        <v>93.421052631578902</v>
      </c>
      <c r="CT23" s="420">
        <v>46.6666666666667</v>
      </c>
      <c r="CU23" s="420">
        <v>89.178356713426894</v>
      </c>
      <c r="CV23" s="420">
        <v>97.7777777777778</v>
      </c>
      <c r="CW23" s="420">
        <v>77.263581488933596</v>
      </c>
      <c r="CX23" s="420">
        <v>36.134453781512597</v>
      </c>
      <c r="CY23" s="420">
        <v>46.344206974128198</v>
      </c>
      <c r="CZ23" s="420">
        <v>50.734463276836202</v>
      </c>
      <c r="DA23" s="420">
        <v>51.369863013698598</v>
      </c>
      <c r="DB23" s="420">
        <v>49.163879598662199</v>
      </c>
      <c r="DC23" s="420">
        <v>58.615384615384599</v>
      </c>
      <c r="DD23" s="420">
        <v>62.636363636363598</v>
      </c>
      <c r="DE23" s="420">
        <v>51.006711409395997</v>
      </c>
      <c r="DF23" s="420">
        <v>49.322210636079198</v>
      </c>
      <c r="DG23" s="420">
        <v>44.288224956063303</v>
      </c>
      <c r="DH23" s="420">
        <v>40.020366598777997</v>
      </c>
      <c r="DI23" s="420">
        <v>63.529411764705898</v>
      </c>
      <c r="DJ23" s="420">
        <v>40.389610389610397</v>
      </c>
      <c r="DK23" s="420">
        <v>58.813559322033903</v>
      </c>
      <c r="DL23" s="420">
        <v>60.705496308449497</v>
      </c>
      <c r="DM23" s="420">
        <v>41.899441340782097</v>
      </c>
      <c r="DN23" s="420">
        <v>56.855575868372902</v>
      </c>
      <c r="DO23" s="420">
        <v>43.718228031953501</v>
      </c>
      <c r="DP23" s="420">
        <v>43.612334801762103</v>
      </c>
      <c r="DQ23" s="420">
        <v>61.106074342701703</v>
      </c>
      <c r="DR23" s="420">
        <v>55.860349127181998</v>
      </c>
      <c r="DS23" s="420">
        <v>52.579365079365097</v>
      </c>
      <c r="DT23" s="420">
        <v>50.081833060556498</v>
      </c>
      <c r="DU23" s="420">
        <v>62.7388535031847</v>
      </c>
      <c r="DV23" s="420">
        <v>55.116279069767401</v>
      </c>
      <c r="DW23" s="420">
        <v>56.979096426163203</v>
      </c>
      <c r="DX23" s="420">
        <v>62.343096234309598</v>
      </c>
      <c r="DY23" s="420">
        <v>43.228200371057497</v>
      </c>
      <c r="DZ23" s="420">
        <v>61.009573542210603</v>
      </c>
      <c r="EA23" s="420">
        <v>43.512450851900397</v>
      </c>
      <c r="EB23" s="420">
        <v>41.428571428571402</v>
      </c>
      <c r="EC23" s="420">
        <v>55.148741418764303</v>
      </c>
      <c r="ED23" s="420">
        <v>46.577946768060798</v>
      </c>
      <c r="EE23" s="366"/>
      <c r="EF23" s="366"/>
      <c r="EG23" s="366"/>
    </row>
    <row r="24" spans="1:137" s="11" customFormat="1" x14ac:dyDescent="0.3">
      <c r="A24"/>
      <c r="B24" s="419" t="s">
        <v>434</v>
      </c>
      <c r="C24" s="420">
        <v>30.21</v>
      </c>
      <c r="D24" s="420">
        <v>31.8</v>
      </c>
      <c r="E24" s="420">
        <v>19.7</v>
      </c>
      <c r="F24" s="420">
        <v>31.7</v>
      </c>
      <c r="G24" s="420">
        <v>38.700000000000003</v>
      </c>
      <c r="H24" s="420"/>
      <c r="I24" s="420">
        <v>30.6</v>
      </c>
      <c r="J24" s="420">
        <v>10.4</v>
      </c>
      <c r="K24" s="420">
        <v>29.9</v>
      </c>
      <c r="L24" s="420">
        <v>38.5</v>
      </c>
      <c r="M24" s="420"/>
      <c r="N24" s="420">
        <v>40.1345291479821</v>
      </c>
      <c r="O24" s="420">
        <v>25.833748133399698</v>
      </c>
      <c r="P24" s="420">
        <v>23.252032520325201</v>
      </c>
      <c r="Q24" s="420">
        <v>21.767241379310299</v>
      </c>
      <c r="R24" s="420">
        <v>48.382004735595899</v>
      </c>
      <c r="S24" s="420">
        <v>19.277108433734899</v>
      </c>
      <c r="T24" s="420">
        <v>14.375</v>
      </c>
      <c r="U24" s="420">
        <v>32.751091703056801</v>
      </c>
      <c r="V24" s="420">
        <v>34.891375905200803</v>
      </c>
      <c r="W24" s="420">
        <v>44.072004965859698</v>
      </c>
      <c r="X24" s="420">
        <v>33.7221633085896</v>
      </c>
      <c r="Y24" s="420">
        <v>44.366197183098599</v>
      </c>
      <c r="Z24" s="420">
        <v>43.577545195052302</v>
      </c>
      <c r="AA24" s="420">
        <v>32.623705408515498</v>
      </c>
      <c r="AB24" s="420">
        <v>28.6944045911047</v>
      </c>
      <c r="AC24" s="420">
        <v>25.9175607001694</v>
      </c>
      <c r="AD24" s="420">
        <v>35.8108108108108</v>
      </c>
      <c r="AE24" s="420">
        <v>21.578947368421101</v>
      </c>
      <c r="AF24" s="420">
        <v>26.861702127659601</v>
      </c>
      <c r="AG24" s="420">
        <v>38.461538461538503</v>
      </c>
      <c r="AH24" s="420">
        <v>22.530329289428099</v>
      </c>
      <c r="AI24" s="420">
        <v>27.599611273080701</v>
      </c>
      <c r="AJ24" s="420">
        <v>18.1245366938473</v>
      </c>
      <c r="AK24" s="420">
        <v>35.628742514970099</v>
      </c>
      <c r="AL24" s="420">
        <v>38.273381294963997</v>
      </c>
      <c r="AM24" s="420">
        <v>28.7878787878788</v>
      </c>
      <c r="AN24" s="420">
        <v>25.678496868476</v>
      </c>
      <c r="AO24" s="420">
        <v>24.845679012345698</v>
      </c>
      <c r="AP24" s="420">
        <v>13.873873873873899</v>
      </c>
      <c r="AQ24" s="420">
        <v>50.397323295692203</v>
      </c>
      <c r="AR24" s="420">
        <v>28.111971411554499</v>
      </c>
      <c r="AS24" s="420">
        <v>31.614135625596901</v>
      </c>
      <c r="AT24" s="420">
        <v>27.8825995807128</v>
      </c>
      <c r="AU24" s="420">
        <v>40.345604808414699</v>
      </c>
      <c r="AV24" s="420">
        <v>28.812316715542501</v>
      </c>
      <c r="AW24" s="420">
        <v>31.464174454828701</v>
      </c>
      <c r="AX24" s="420">
        <v>5.2093973442288002</v>
      </c>
      <c r="AY24" s="420">
        <v>7.3129251700680298</v>
      </c>
      <c r="AZ24" s="420">
        <v>6.9198312236286901</v>
      </c>
      <c r="BA24" s="420">
        <v>7.2131147540983598</v>
      </c>
      <c r="BB24" s="420">
        <v>3.3333333333333299</v>
      </c>
      <c r="BC24" s="420">
        <v>6.5934065934065904</v>
      </c>
      <c r="BD24" s="420">
        <v>24.889543446244499</v>
      </c>
      <c r="BE24" s="420">
        <v>31.067961165048501</v>
      </c>
      <c r="BF24" s="420">
        <v>6.6666666666666696</v>
      </c>
      <c r="BG24" s="420">
        <v>7.6138147566718999</v>
      </c>
      <c r="BH24" s="420">
        <v>32.023809523809497</v>
      </c>
      <c r="BI24" s="420">
        <v>4.7528517110266204</v>
      </c>
      <c r="BJ24" s="420">
        <v>5.7050592034445602</v>
      </c>
      <c r="BK24" s="420">
        <v>5.4054054054054097</v>
      </c>
      <c r="BL24" s="420">
        <v>3.0107526881720399</v>
      </c>
      <c r="BM24" s="420">
        <v>37.179487179487197</v>
      </c>
      <c r="BN24" s="420">
        <v>2.0202020202020199</v>
      </c>
      <c r="BO24" s="420">
        <v>2.6315789473684199</v>
      </c>
      <c r="BP24" s="420">
        <v>11.8055555555556</v>
      </c>
      <c r="BQ24" s="420">
        <v>10.2079395085066</v>
      </c>
      <c r="BR24" s="420">
        <v>5.2631578947368398</v>
      </c>
      <c r="BS24" s="420">
        <v>4.9418604651162799</v>
      </c>
      <c r="BT24" s="420">
        <v>25</v>
      </c>
      <c r="BU24" s="420">
        <v>6</v>
      </c>
      <c r="BV24" s="420">
        <v>9.5</v>
      </c>
      <c r="BW24" s="420">
        <v>1.4492753623188399</v>
      </c>
      <c r="BX24" s="420">
        <v>56.2</v>
      </c>
      <c r="BY24" s="420">
        <v>28.3333333333333</v>
      </c>
      <c r="BZ24" s="420">
        <v>70</v>
      </c>
      <c r="CA24" s="420">
        <v>16.6666666666667</v>
      </c>
      <c r="CB24" s="420">
        <v>46.216216216216203</v>
      </c>
      <c r="CC24" s="420">
        <v>3.54330708661417</v>
      </c>
      <c r="CD24" s="420">
        <v>17.954070981210901</v>
      </c>
      <c r="CE24" s="420">
        <v>18.030303030302999</v>
      </c>
      <c r="CF24" s="420">
        <v>16.366612111293001</v>
      </c>
      <c r="CG24" s="420">
        <v>30.894308943089399</v>
      </c>
      <c r="CH24" s="420">
        <v>5.6746532156368197</v>
      </c>
      <c r="CI24" s="420">
        <v>58.041958041957997</v>
      </c>
      <c r="CJ24" s="420">
        <v>37.3333333333333</v>
      </c>
      <c r="CK24" s="420">
        <v>68.779342723004703</v>
      </c>
      <c r="CL24" s="420">
        <v>15.732758620689699</v>
      </c>
      <c r="CM24" s="420">
        <v>4.5275590551181102</v>
      </c>
      <c r="CN24" s="420">
        <v>43.839541547277904</v>
      </c>
      <c r="CO24" s="420">
        <v>51.986754966887403</v>
      </c>
      <c r="CP24" s="420">
        <v>31.954022988505699</v>
      </c>
      <c r="CQ24" s="420">
        <v>48.722986247544199</v>
      </c>
      <c r="CR24" s="420">
        <v>47.207446808510603</v>
      </c>
      <c r="CS24" s="420">
        <v>6.5789473684210504</v>
      </c>
      <c r="CT24" s="420">
        <v>49.523809523809497</v>
      </c>
      <c r="CU24" s="420">
        <v>10.2204408817635</v>
      </c>
      <c r="CV24" s="420">
        <v>2.2222222222222201</v>
      </c>
      <c r="CW24" s="420">
        <v>22.1327967806841</v>
      </c>
      <c r="CX24" s="420">
        <v>52.941176470588204</v>
      </c>
      <c r="CY24" s="420">
        <v>42.744656917885301</v>
      </c>
      <c r="CZ24" s="420">
        <v>37.740112994350298</v>
      </c>
      <c r="DA24" s="420">
        <v>40.5479452054795</v>
      </c>
      <c r="DB24" s="420">
        <v>41.471571906354498</v>
      </c>
      <c r="DC24" s="420">
        <v>33.384615384615401</v>
      </c>
      <c r="DD24" s="420">
        <v>31.454545454545499</v>
      </c>
      <c r="DE24" s="420">
        <v>33.892617449664399</v>
      </c>
      <c r="DF24" s="420">
        <v>45.776850886339901</v>
      </c>
      <c r="DG24" s="420">
        <v>40.949033391915599</v>
      </c>
      <c r="DH24" s="420">
        <v>48.879837067209799</v>
      </c>
      <c r="DI24" s="420">
        <v>32.941176470588204</v>
      </c>
      <c r="DJ24" s="420">
        <v>49.870129870129901</v>
      </c>
      <c r="DK24" s="420">
        <v>33.0508474576271</v>
      </c>
      <c r="DL24" s="420">
        <v>35.602953240361003</v>
      </c>
      <c r="DM24" s="420">
        <v>37.243947858473</v>
      </c>
      <c r="DN24" s="420">
        <v>36.380255941499101</v>
      </c>
      <c r="DO24" s="420">
        <v>39.506172839506199</v>
      </c>
      <c r="DP24" s="420">
        <v>45.594713656387697</v>
      </c>
      <c r="DQ24" s="420">
        <v>33.000906618313699</v>
      </c>
      <c r="DR24" s="420">
        <v>36.741479634247703</v>
      </c>
      <c r="DS24" s="420">
        <v>37.301587301587297</v>
      </c>
      <c r="DT24" s="420">
        <v>45.335515548281499</v>
      </c>
      <c r="DU24" s="420">
        <v>28.980891719745198</v>
      </c>
      <c r="DV24" s="420">
        <v>43.255813953488399</v>
      </c>
      <c r="DW24" s="420">
        <v>33.5805799055968</v>
      </c>
      <c r="DX24" s="420">
        <v>30.962343096234299</v>
      </c>
      <c r="DY24" s="420">
        <v>49.165120593692002</v>
      </c>
      <c r="DZ24" s="420">
        <v>32.288946910356799</v>
      </c>
      <c r="EA24" s="420">
        <v>39.973787680209703</v>
      </c>
      <c r="EB24" s="420">
        <v>56.190476190476197</v>
      </c>
      <c r="EC24" s="420">
        <v>41.4187643020595</v>
      </c>
      <c r="ED24" s="420">
        <v>39.638783269961998</v>
      </c>
      <c r="EE24" s="366"/>
      <c r="EF24" s="366"/>
      <c r="EG24" s="366"/>
    </row>
    <row r="25" spans="1:137" s="11" customFormat="1" x14ac:dyDescent="0.3">
      <c r="A25"/>
      <c r="B25" s="366" t="s">
        <v>435</v>
      </c>
      <c r="C25" s="420">
        <v>6.17</v>
      </c>
      <c r="D25" s="420">
        <v>6.64</v>
      </c>
      <c r="E25" s="420">
        <v>1.4</v>
      </c>
      <c r="F25" s="420">
        <v>8.9600000000000009</v>
      </c>
      <c r="G25" s="420">
        <v>9.56</v>
      </c>
      <c r="H25" s="420"/>
      <c r="I25" s="420">
        <v>6.11</v>
      </c>
      <c r="J25" s="420">
        <v>0.503</v>
      </c>
      <c r="K25" s="420">
        <v>8.5399999999999991</v>
      </c>
      <c r="L25" s="420">
        <v>9.07</v>
      </c>
      <c r="M25" s="420"/>
      <c r="N25" s="420">
        <v>8.2959641255605394</v>
      </c>
      <c r="O25" s="420">
        <v>5.0771528123444503</v>
      </c>
      <c r="P25" s="420">
        <v>5.8130081300813004</v>
      </c>
      <c r="Q25" s="420">
        <v>2.4425287356321799</v>
      </c>
      <c r="R25" s="420">
        <v>10.0236779794791</v>
      </c>
      <c r="S25" s="420">
        <v>1.6064257028112401</v>
      </c>
      <c r="T25" s="420">
        <v>0.625</v>
      </c>
      <c r="U25" s="420">
        <v>4.1484716157205197</v>
      </c>
      <c r="V25" s="420">
        <v>7.3074391046741303</v>
      </c>
      <c r="W25" s="420">
        <v>12.414649286157699</v>
      </c>
      <c r="X25" s="420">
        <v>7.84729586426299</v>
      </c>
      <c r="Y25" s="420">
        <v>13.3802816901408</v>
      </c>
      <c r="Z25" s="420">
        <v>10.6565176022835</v>
      </c>
      <c r="AA25" s="420">
        <v>6.1565017261219799</v>
      </c>
      <c r="AB25" s="420">
        <v>6.6953610712577696</v>
      </c>
      <c r="AC25" s="420">
        <v>5.4206662902315097</v>
      </c>
      <c r="AD25" s="420">
        <v>7.62548262548263</v>
      </c>
      <c r="AE25" s="420">
        <v>1.40350877192982</v>
      </c>
      <c r="AF25" s="420">
        <v>3.2801418439716299</v>
      </c>
      <c r="AG25" s="420">
        <v>10.1871101871102</v>
      </c>
      <c r="AH25" s="420">
        <v>3.8128249566724399</v>
      </c>
      <c r="AI25" s="420">
        <v>5.2964042759961103</v>
      </c>
      <c r="AJ25" s="420">
        <v>2.2979985174203099</v>
      </c>
      <c r="AK25" s="420">
        <v>6.88622754491018</v>
      </c>
      <c r="AL25" s="420">
        <v>10.3597122302158</v>
      </c>
      <c r="AM25" s="420">
        <v>3.9393939393939399</v>
      </c>
      <c r="AN25" s="420">
        <v>4.5233124565066101</v>
      </c>
      <c r="AO25" s="420">
        <v>6.43004115226337</v>
      </c>
      <c r="AP25" s="420">
        <v>0.63063063063063096</v>
      </c>
      <c r="AQ25" s="420">
        <v>8.9920535340861605</v>
      </c>
      <c r="AR25" s="420">
        <v>6.4919594997022001</v>
      </c>
      <c r="AS25" s="420">
        <v>5.4918815663801297</v>
      </c>
      <c r="AT25" s="420">
        <v>3.6687631027253702</v>
      </c>
      <c r="AU25" s="420">
        <v>12.2464312546957</v>
      </c>
      <c r="AV25" s="420">
        <v>4.5454545454545503</v>
      </c>
      <c r="AW25" s="420">
        <v>9.7352024922118403</v>
      </c>
      <c r="AX25" s="420">
        <v>0.20429009193054101</v>
      </c>
      <c r="AY25" s="420">
        <v>0.34013605442176897</v>
      </c>
      <c r="AZ25" s="420">
        <v>0.59071729957805896</v>
      </c>
      <c r="BA25" s="420">
        <v>0.65573770491803296</v>
      </c>
      <c r="BB25" s="420">
        <v>0.66666666666666696</v>
      </c>
      <c r="BC25" s="420">
        <v>0</v>
      </c>
      <c r="BD25" s="420">
        <v>1.91458026509573</v>
      </c>
      <c r="BE25" s="420">
        <v>1.94174757281553</v>
      </c>
      <c r="BF25" s="420">
        <v>0.19607843137254899</v>
      </c>
      <c r="BG25" s="420">
        <v>1.1773940345368901</v>
      </c>
      <c r="BH25" s="420">
        <v>0.59523809523809501</v>
      </c>
      <c r="BI25" s="420">
        <v>0</v>
      </c>
      <c r="BJ25" s="420">
        <v>0.43057050592034402</v>
      </c>
      <c r="BK25" s="420">
        <v>0.32432432432432401</v>
      </c>
      <c r="BL25" s="420">
        <v>0.21505376344086</v>
      </c>
      <c r="BM25" s="420">
        <v>0</v>
      </c>
      <c r="BN25" s="420">
        <v>0.10101010101010099</v>
      </c>
      <c r="BO25" s="420">
        <v>0.14619883040935699</v>
      </c>
      <c r="BP25" s="420">
        <v>0.41666666666666702</v>
      </c>
      <c r="BQ25" s="420">
        <v>0.18903591682419699</v>
      </c>
      <c r="BR25" s="420">
        <v>0.38986354775828502</v>
      </c>
      <c r="BS25" s="420">
        <v>0</v>
      </c>
      <c r="BT25" s="420">
        <v>1.37254901960784</v>
      </c>
      <c r="BU25" s="420">
        <v>0.375</v>
      </c>
      <c r="BV25" s="420">
        <v>0.66666666666666696</v>
      </c>
      <c r="BW25" s="420">
        <v>0</v>
      </c>
      <c r="BX25" s="420">
        <v>2.4</v>
      </c>
      <c r="BY25" s="420">
        <v>0.625</v>
      </c>
      <c r="BZ25" s="420">
        <v>7.0370370370370399</v>
      </c>
      <c r="CA25" s="420">
        <v>0.43859649122806998</v>
      </c>
      <c r="CB25" s="420">
        <v>8.3783783783783807</v>
      </c>
      <c r="CC25" s="420">
        <v>0.196850393700787</v>
      </c>
      <c r="CD25" s="420">
        <v>1.6701461377870599</v>
      </c>
      <c r="CE25" s="420">
        <v>0.90909090909090895</v>
      </c>
      <c r="CF25" s="420">
        <v>0.32733224222585899</v>
      </c>
      <c r="CG25" s="420">
        <v>1.2195121951219501</v>
      </c>
      <c r="CH25" s="420">
        <v>0.126103404791929</v>
      </c>
      <c r="CI25" s="420">
        <v>26.573426573426602</v>
      </c>
      <c r="CJ25" s="420">
        <v>0</v>
      </c>
      <c r="CK25" s="420">
        <v>7.9812206572770004</v>
      </c>
      <c r="CL25" s="420">
        <v>6.6810344827586201</v>
      </c>
      <c r="CM25" s="420">
        <v>0</v>
      </c>
      <c r="CN25" s="420">
        <v>0.28653295128939799</v>
      </c>
      <c r="CO25" s="420">
        <v>38.079470198675502</v>
      </c>
      <c r="CP25" s="420">
        <v>34.252873563218401</v>
      </c>
      <c r="CQ25" s="420">
        <v>21.414538310412599</v>
      </c>
      <c r="CR25" s="420">
        <v>28.0585106382979</v>
      </c>
      <c r="CS25" s="420">
        <v>0</v>
      </c>
      <c r="CT25" s="420">
        <v>3.8095238095238102</v>
      </c>
      <c r="CU25" s="420">
        <v>0.60120240480961895</v>
      </c>
      <c r="CV25" s="420">
        <v>0</v>
      </c>
      <c r="CW25" s="420">
        <v>0.60362173038229405</v>
      </c>
      <c r="CX25" s="420">
        <v>10.924369747899201</v>
      </c>
      <c r="CY25" s="420">
        <v>10.911136107986501</v>
      </c>
      <c r="CZ25" s="420">
        <v>11.5254237288136</v>
      </c>
      <c r="DA25" s="420">
        <v>8.0821917808219208</v>
      </c>
      <c r="DB25" s="420">
        <v>9.3645484949832802</v>
      </c>
      <c r="DC25" s="420">
        <v>8</v>
      </c>
      <c r="DD25" s="420">
        <v>5.9090909090909101</v>
      </c>
      <c r="DE25" s="420">
        <v>15.1006711409396</v>
      </c>
      <c r="DF25" s="420">
        <v>4.9009384775808096</v>
      </c>
      <c r="DG25" s="420">
        <v>14.7627416520211</v>
      </c>
      <c r="DH25" s="420">
        <v>11.099796334012201</v>
      </c>
      <c r="DI25" s="420">
        <v>3.52941176470588</v>
      </c>
      <c r="DJ25" s="420">
        <v>9.7402597402597397</v>
      </c>
      <c r="DK25" s="420">
        <v>8.1355932203389791</v>
      </c>
      <c r="DL25" s="420">
        <v>3.6915504511894999</v>
      </c>
      <c r="DM25" s="420">
        <v>20.8566108007449</v>
      </c>
      <c r="DN25" s="420">
        <v>6.76416819012797</v>
      </c>
      <c r="DO25" s="420">
        <v>16.7755991285403</v>
      </c>
      <c r="DP25" s="420">
        <v>10.792951541850201</v>
      </c>
      <c r="DQ25" s="420">
        <v>5.8930190389845896</v>
      </c>
      <c r="DR25" s="420">
        <v>7.3981712385702396</v>
      </c>
      <c r="DS25" s="420">
        <v>10.119047619047601</v>
      </c>
      <c r="DT25" s="420">
        <v>4.5826513911620301</v>
      </c>
      <c r="DU25" s="420">
        <v>8.2802547770700592</v>
      </c>
      <c r="DV25" s="420">
        <v>1.62790697674419</v>
      </c>
      <c r="DW25" s="420">
        <v>9.4403236682400493</v>
      </c>
      <c r="DX25" s="420">
        <v>6.6945606694560702</v>
      </c>
      <c r="DY25" s="420">
        <v>7.6066790352504601</v>
      </c>
      <c r="DZ25" s="420">
        <v>6.7014795474325499</v>
      </c>
      <c r="EA25" s="420">
        <v>16.5137614678899</v>
      </c>
      <c r="EB25" s="420">
        <v>2.38095238095238</v>
      </c>
      <c r="EC25" s="420">
        <v>3.4324942791762001</v>
      </c>
      <c r="ED25" s="420">
        <v>13.783269961977201</v>
      </c>
      <c r="EE25" s="366"/>
      <c r="EF25" s="366"/>
      <c r="EG25" s="366"/>
    </row>
    <row r="26" spans="1:137" s="11" customFormat="1" x14ac:dyDescent="0.3">
      <c r="A26" s="396"/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/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366"/>
      <c r="BN26" s="366"/>
      <c r="BO26" s="366"/>
      <c r="BP26" s="366"/>
      <c r="BQ26" s="366"/>
      <c r="BR26" s="366"/>
      <c r="BS26" s="366"/>
      <c r="BT26" s="366"/>
      <c r="BU26" s="366"/>
      <c r="BV26" s="366"/>
      <c r="BW26" s="366"/>
      <c r="BX26" s="366"/>
      <c r="BY26" s="366"/>
      <c r="BZ26" s="366"/>
      <c r="CA26" s="366"/>
      <c r="CB26" s="366"/>
      <c r="CC26" s="366"/>
      <c r="CD26" s="366"/>
      <c r="CE26" s="366"/>
      <c r="CF26" s="366"/>
      <c r="CG26" s="366"/>
      <c r="CH26" s="366"/>
      <c r="CI26" s="366"/>
      <c r="CJ26" s="366"/>
      <c r="CK26" s="366"/>
      <c r="CL26" s="366"/>
      <c r="CM26" s="366"/>
      <c r="CN26" s="366"/>
      <c r="CO26" s="366"/>
      <c r="CP26" s="366"/>
      <c r="CQ26" s="366"/>
      <c r="CR26" s="366"/>
      <c r="CS26" s="366"/>
      <c r="CT26" s="366"/>
      <c r="CU26" s="366"/>
      <c r="CV26" s="366"/>
      <c r="CW26" s="366"/>
      <c r="CX26" s="366"/>
      <c r="CY26" s="366"/>
      <c r="CZ26" s="366"/>
      <c r="DA26" s="366"/>
      <c r="DB26" s="366"/>
      <c r="DC26" s="366"/>
      <c r="DD26" s="366"/>
      <c r="DE26" s="366"/>
      <c r="DF26" s="366"/>
      <c r="DG26" s="366"/>
      <c r="DH26" s="366"/>
      <c r="DI26" s="366"/>
      <c r="DJ26" s="366"/>
      <c r="DK26" s="366"/>
      <c r="DL26" s="366"/>
      <c r="DM26" s="366"/>
      <c r="DN26" s="366"/>
      <c r="DO26" s="366"/>
      <c r="DP26" s="366"/>
      <c r="DQ26" s="366"/>
      <c r="DR26" s="366"/>
      <c r="DS26" s="366"/>
      <c r="DT26" s="366"/>
      <c r="DU26" s="366"/>
      <c r="DV26" s="366"/>
      <c r="DW26" s="366"/>
      <c r="DX26" s="366"/>
      <c r="DY26" s="366"/>
      <c r="DZ26" s="366"/>
      <c r="EA26" s="366"/>
      <c r="EB26" s="366"/>
      <c r="EC26" s="366"/>
      <c r="ED26" s="366"/>
      <c r="EE26" s="366"/>
      <c r="EF26" s="366"/>
      <c r="EG26" s="366"/>
    </row>
    <row r="27" spans="1:137" s="11" customFormat="1" x14ac:dyDescent="0.3">
      <c r="A27">
        <v>5</v>
      </c>
      <c r="B27" s="402" t="s">
        <v>441</v>
      </c>
      <c r="C27" s="366">
        <v>160654</v>
      </c>
      <c r="D27" s="366">
        <v>79674</v>
      </c>
      <c r="E27" s="366">
        <v>37106</v>
      </c>
      <c r="F27" s="366">
        <v>15241</v>
      </c>
      <c r="G27" s="366">
        <v>28633</v>
      </c>
      <c r="H27" s="366">
        <f>SUM(I27:L27)</f>
        <v>110672</v>
      </c>
      <c r="I27" s="366">
        <v>54784</v>
      </c>
      <c r="J27" s="366">
        <v>18302</v>
      </c>
      <c r="K27" s="366">
        <v>12425</v>
      </c>
      <c r="L27" s="366">
        <v>25161</v>
      </c>
      <c r="M27" s="366"/>
      <c r="N27" s="366">
        <v>1338</v>
      </c>
      <c r="O27" s="366">
        <v>2009</v>
      </c>
      <c r="P27" s="366">
        <v>2460</v>
      </c>
      <c r="Q27" s="366">
        <v>1392</v>
      </c>
      <c r="R27" s="366">
        <v>1267</v>
      </c>
      <c r="S27" s="366">
        <v>996</v>
      </c>
      <c r="T27" s="366">
        <v>1280</v>
      </c>
      <c r="U27" s="366">
        <v>2748</v>
      </c>
      <c r="V27" s="366">
        <v>1519</v>
      </c>
      <c r="W27" s="366">
        <v>1611</v>
      </c>
      <c r="X27" s="366">
        <v>943</v>
      </c>
      <c r="Y27" s="366">
        <v>710</v>
      </c>
      <c r="Z27" s="366">
        <v>1051</v>
      </c>
      <c r="AA27" s="366">
        <v>1738</v>
      </c>
      <c r="AB27" s="366">
        <v>2091</v>
      </c>
      <c r="AC27" s="366">
        <v>1771</v>
      </c>
      <c r="AD27" s="366">
        <v>1036</v>
      </c>
      <c r="AE27" s="366">
        <v>570</v>
      </c>
      <c r="AF27" s="366">
        <v>1128</v>
      </c>
      <c r="AG27" s="366">
        <v>962</v>
      </c>
      <c r="AH27" s="366">
        <v>1154</v>
      </c>
      <c r="AI27" s="366">
        <v>2058</v>
      </c>
      <c r="AJ27" s="366">
        <v>2698</v>
      </c>
      <c r="AK27" s="366">
        <v>1002</v>
      </c>
      <c r="AL27" s="366">
        <v>1390</v>
      </c>
      <c r="AM27" s="366">
        <v>1320</v>
      </c>
      <c r="AN27" s="366">
        <v>1437</v>
      </c>
      <c r="AO27" s="366">
        <v>1944</v>
      </c>
      <c r="AP27" s="366">
        <v>1110</v>
      </c>
      <c r="AQ27" s="366">
        <v>2391</v>
      </c>
      <c r="AR27" s="366">
        <v>1679</v>
      </c>
      <c r="AS27" s="366">
        <v>2094</v>
      </c>
      <c r="AT27" s="366">
        <v>1908</v>
      </c>
      <c r="AU27" s="366">
        <v>1331</v>
      </c>
      <c r="AV27" s="366">
        <v>1364</v>
      </c>
      <c r="AW27" s="366">
        <v>1284</v>
      </c>
      <c r="AX27" s="366">
        <v>979</v>
      </c>
      <c r="AY27" s="366">
        <v>588</v>
      </c>
      <c r="AZ27" s="366">
        <v>1185</v>
      </c>
      <c r="BA27" s="366">
        <v>305</v>
      </c>
      <c r="BB27" s="366">
        <v>750</v>
      </c>
      <c r="BC27" s="366">
        <v>455</v>
      </c>
      <c r="BD27" s="366">
        <v>679</v>
      </c>
      <c r="BE27" s="366">
        <v>103</v>
      </c>
      <c r="BF27" s="366">
        <v>510</v>
      </c>
      <c r="BG27" s="366">
        <v>1274</v>
      </c>
      <c r="BH27" s="366">
        <v>840</v>
      </c>
      <c r="BI27" s="366">
        <v>526</v>
      </c>
      <c r="BJ27" s="366">
        <v>929</v>
      </c>
      <c r="BK27" s="366">
        <v>925</v>
      </c>
      <c r="BL27" s="366">
        <v>930</v>
      </c>
      <c r="BM27" s="366">
        <v>780</v>
      </c>
      <c r="BN27" s="366">
        <v>990</v>
      </c>
      <c r="BO27" s="366">
        <v>684</v>
      </c>
      <c r="BP27" s="366">
        <v>720</v>
      </c>
      <c r="BQ27" s="366">
        <v>529</v>
      </c>
      <c r="BR27" s="366">
        <v>513</v>
      </c>
      <c r="BS27" s="366">
        <v>688</v>
      </c>
      <c r="BT27" s="366">
        <v>1020</v>
      </c>
      <c r="BU27" s="366">
        <v>800</v>
      </c>
      <c r="BV27" s="366">
        <v>600</v>
      </c>
      <c r="BW27" s="366">
        <v>345</v>
      </c>
      <c r="BX27" s="366">
        <v>500</v>
      </c>
      <c r="BY27" s="366">
        <v>480</v>
      </c>
      <c r="BZ27" s="366">
        <v>270</v>
      </c>
      <c r="CA27" s="366">
        <v>228</v>
      </c>
      <c r="CB27" s="366">
        <v>370</v>
      </c>
      <c r="CC27" s="366">
        <v>508</v>
      </c>
      <c r="CD27" s="366">
        <v>479</v>
      </c>
      <c r="CE27" s="366">
        <v>660</v>
      </c>
      <c r="CF27" s="366">
        <v>611</v>
      </c>
      <c r="CG27" s="366">
        <v>492</v>
      </c>
      <c r="CH27" s="366">
        <v>793</v>
      </c>
      <c r="CI27" s="366">
        <v>143</v>
      </c>
      <c r="CJ27" s="366">
        <v>150</v>
      </c>
      <c r="CK27" s="366">
        <v>426</v>
      </c>
      <c r="CL27" s="366">
        <v>464</v>
      </c>
      <c r="CM27" s="366">
        <v>508</v>
      </c>
      <c r="CN27" s="366">
        <v>349</v>
      </c>
      <c r="CO27" s="366">
        <v>906</v>
      </c>
      <c r="CP27" s="366">
        <v>435</v>
      </c>
      <c r="CQ27" s="366">
        <v>509</v>
      </c>
      <c r="CR27" s="366">
        <v>752</v>
      </c>
      <c r="CS27" s="366">
        <v>304</v>
      </c>
      <c r="CT27" s="366">
        <v>210</v>
      </c>
      <c r="CU27" s="366">
        <v>499</v>
      </c>
      <c r="CV27" s="366">
        <v>180</v>
      </c>
      <c r="CW27" s="366">
        <v>497</v>
      </c>
      <c r="CX27" s="366">
        <v>357</v>
      </c>
      <c r="CY27" s="366">
        <v>889</v>
      </c>
      <c r="CZ27" s="366">
        <v>885</v>
      </c>
      <c r="DA27" s="366">
        <v>730</v>
      </c>
      <c r="DB27" s="366">
        <v>598</v>
      </c>
      <c r="DC27" s="366">
        <v>650</v>
      </c>
      <c r="DD27" s="366">
        <v>1100</v>
      </c>
      <c r="DE27" s="366">
        <v>596</v>
      </c>
      <c r="DF27" s="366">
        <v>959</v>
      </c>
      <c r="DG27" s="366">
        <v>569</v>
      </c>
      <c r="DH27" s="366">
        <v>982</v>
      </c>
      <c r="DI27" s="366">
        <v>595</v>
      </c>
      <c r="DJ27" s="366">
        <v>770</v>
      </c>
      <c r="DK27" s="366">
        <v>590</v>
      </c>
      <c r="DL27" s="366">
        <v>1219</v>
      </c>
      <c r="DM27" s="366">
        <v>537</v>
      </c>
      <c r="DN27" s="366">
        <v>547</v>
      </c>
      <c r="DO27" s="366">
        <v>1377</v>
      </c>
      <c r="DP27" s="366">
        <v>454</v>
      </c>
      <c r="DQ27" s="366">
        <v>1103</v>
      </c>
      <c r="DR27" s="366">
        <v>1203</v>
      </c>
      <c r="DS27" s="366">
        <v>504</v>
      </c>
      <c r="DT27" s="366">
        <v>611</v>
      </c>
      <c r="DU27" s="366">
        <v>942</v>
      </c>
      <c r="DV27" s="366">
        <v>430</v>
      </c>
      <c r="DW27" s="366">
        <v>1483</v>
      </c>
      <c r="DX27" s="366">
        <v>478</v>
      </c>
      <c r="DY27" s="366">
        <v>539</v>
      </c>
      <c r="DZ27" s="366">
        <v>1149</v>
      </c>
      <c r="EA27" s="366">
        <v>763</v>
      </c>
      <c r="EB27" s="366">
        <v>420</v>
      </c>
      <c r="EC27" s="366">
        <v>437</v>
      </c>
      <c r="ED27" s="366">
        <v>1052</v>
      </c>
      <c r="EE27" s="366"/>
      <c r="EF27" s="366"/>
      <c r="EG27" s="366"/>
    </row>
    <row r="28" spans="1:137" s="11" customFormat="1" x14ac:dyDescent="0.3">
      <c r="A28"/>
      <c r="B28" s="366" t="s">
        <v>436</v>
      </c>
      <c r="C28" s="420">
        <v>42.31</v>
      </c>
      <c r="D28" s="420">
        <v>46.3</v>
      </c>
      <c r="E28" s="420">
        <v>51.7</v>
      </c>
      <c r="F28" s="420">
        <v>25.6</v>
      </c>
      <c r="G28" s="420">
        <v>28</v>
      </c>
      <c r="H28" s="420"/>
      <c r="I28" s="420">
        <v>27.7</v>
      </c>
      <c r="J28" s="420">
        <v>13.9</v>
      </c>
      <c r="K28" s="420">
        <v>16.600000000000001</v>
      </c>
      <c r="L28" s="420">
        <v>20.6</v>
      </c>
      <c r="M28" s="420"/>
      <c r="N28" s="420">
        <v>50.523168908819102</v>
      </c>
      <c r="O28" s="420">
        <v>2.1403683424589399</v>
      </c>
      <c r="P28" s="420">
        <v>6.4227642276422801</v>
      </c>
      <c r="Q28" s="420">
        <v>0.21551724137931</v>
      </c>
      <c r="R28" s="420">
        <v>44.435674822415201</v>
      </c>
      <c r="S28" s="420">
        <v>6.7269076305220903</v>
      </c>
      <c r="T28" s="420">
        <v>4.765625</v>
      </c>
      <c r="U28" s="420">
        <v>37.627365356623002</v>
      </c>
      <c r="V28" s="420">
        <v>63.660302830809698</v>
      </c>
      <c r="W28" s="420">
        <v>68.590937306021104</v>
      </c>
      <c r="X28" s="420">
        <v>68.716861081654301</v>
      </c>
      <c r="Y28" s="420">
        <v>93.943661971831006</v>
      </c>
      <c r="Z28" s="420">
        <v>40.057088487155099</v>
      </c>
      <c r="AA28" s="420">
        <v>5.2359033371691597</v>
      </c>
      <c r="AB28" s="420">
        <v>28.981348637015799</v>
      </c>
      <c r="AC28" s="420">
        <v>18.4641445511011</v>
      </c>
      <c r="AD28" s="420">
        <v>11.1003861003861</v>
      </c>
      <c r="AE28" s="420">
        <v>16.315789473684202</v>
      </c>
      <c r="AF28" s="420">
        <v>9.2198581560283692</v>
      </c>
      <c r="AG28" s="420">
        <v>42.515592515592502</v>
      </c>
      <c r="AH28" s="420">
        <v>5.5459272097053702</v>
      </c>
      <c r="AI28" s="420">
        <v>26.287657920310998</v>
      </c>
      <c r="AJ28" s="420">
        <v>3.52112676056338</v>
      </c>
      <c r="AK28" s="420">
        <v>50.798403193612799</v>
      </c>
      <c r="AL28" s="420">
        <v>14.100719424460401</v>
      </c>
      <c r="AM28" s="420">
        <v>31.060606060606101</v>
      </c>
      <c r="AN28" s="420">
        <v>4.0361864996520502</v>
      </c>
      <c r="AO28" s="420">
        <v>10.339506172839499</v>
      </c>
      <c r="AP28" s="420">
        <v>1.5315315315315301</v>
      </c>
      <c r="AQ28" s="420">
        <v>66.290255123379296</v>
      </c>
      <c r="AR28" s="420">
        <v>17.2721858248958</v>
      </c>
      <c r="AS28" s="420">
        <v>36.389684813753597</v>
      </c>
      <c r="AT28" s="420">
        <v>53.301886792452798</v>
      </c>
      <c r="AU28" s="420">
        <v>69.797145003756597</v>
      </c>
      <c r="AV28" s="420">
        <v>21.480938416422301</v>
      </c>
      <c r="AW28" s="420">
        <v>4.0498442367601202</v>
      </c>
      <c r="AX28" s="420">
        <v>1.6343207354443301</v>
      </c>
      <c r="AY28" s="420">
        <v>28.571428571428601</v>
      </c>
      <c r="AZ28" s="420">
        <v>9.3670886075949404</v>
      </c>
      <c r="BA28" s="420">
        <v>22.622950819672099</v>
      </c>
      <c r="BB28" s="420">
        <v>11.3333333333333</v>
      </c>
      <c r="BC28" s="420">
        <v>12.0879120879121</v>
      </c>
      <c r="BD28" s="420">
        <v>77.908689248895399</v>
      </c>
      <c r="BE28" s="420">
        <v>70.873786407767</v>
      </c>
      <c r="BF28" s="420">
        <v>0</v>
      </c>
      <c r="BG28" s="420">
        <v>16.640502354788101</v>
      </c>
      <c r="BH28" s="420">
        <v>24.761904761904798</v>
      </c>
      <c r="BI28" s="420">
        <v>22.813688212927801</v>
      </c>
      <c r="BJ28" s="420">
        <v>9.9031216361679206</v>
      </c>
      <c r="BK28" s="420">
        <v>10.1621621621622</v>
      </c>
      <c r="BL28" s="420">
        <v>8.3870967741935498</v>
      </c>
      <c r="BM28" s="420">
        <v>3.0769230769230802</v>
      </c>
      <c r="BN28" s="420">
        <v>14.141414141414099</v>
      </c>
      <c r="BO28" s="420">
        <v>8.3333333333333304</v>
      </c>
      <c r="BP28" s="420">
        <v>6.9444444444444402</v>
      </c>
      <c r="BQ28" s="420">
        <v>19.848771266540599</v>
      </c>
      <c r="BR28" s="420">
        <v>24.5614035087719</v>
      </c>
      <c r="BS28" s="420">
        <v>6.25</v>
      </c>
      <c r="BT28" s="420">
        <v>0</v>
      </c>
      <c r="BU28" s="420">
        <v>12</v>
      </c>
      <c r="BV28" s="420">
        <v>0</v>
      </c>
      <c r="BW28" s="420">
        <v>1.1594202898550701</v>
      </c>
      <c r="BX28" s="420">
        <v>0.2</v>
      </c>
      <c r="BY28" s="420">
        <v>2.7083333333333299</v>
      </c>
      <c r="BZ28" s="420">
        <v>1.1111111111111101</v>
      </c>
      <c r="CA28" s="420">
        <v>49.122807017543899</v>
      </c>
      <c r="CB28" s="420">
        <v>0</v>
      </c>
      <c r="CC28" s="420">
        <v>5.5118110236220499</v>
      </c>
      <c r="CD28" s="420">
        <v>9.8121085594989594</v>
      </c>
      <c r="CE28" s="420">
        <v>12.1212121212121</v>
      </c>
      <c r="CF28" s="420">
        <v>24.386252045826499</v>
      </c>
      <c r="CG28" s="420">
        <v>0.203252032520325</v>
      </c>
      <c r="CH28" s="420">
        <v>1.7654476670870101</v>
      </c>
      <c r="CI28" s="420">
        <v>27.972027972027998</v>
      </c>
      <c r="CJ28" s="420">
        <v>16</v>
      </c>
      <c r="CK28" s="420">
        <v>9.1549295774647899</v>
      </c>
      <c r="CL28" s="420">
        <v>31.25</v>
      </c>
      <c r="CM28" s="420">
        <v>0</v>
      </c>
      <c r="CN28" s="420">
        <v>1.71919770773639</v>
      </c>
      <c r="CO28" s="420">
        <v>53.642384105960303</v>
      </c>
      <c r="CP28" s="420">
        <v>1.6091954022988499</v>
      </c>
      <c r="CQ28" s="420">
        <v>0.196463654223969</v>
      </c>
      <c r="CR28" s="420">
        <v>96.941489361702097</v>
      </c>
      <c r="CS28" s="420">
        <v>0.65789473684210498</v>
      </c>
      <c r="CT28" s="420">
        <v>0</v>
      </c>
      <c r="CU28" s="420">
        <v>10.420841683366699</v>
      </c>
      <c r="CV28" s="420">
        <v>0</v>
      </c>
      <c r="CW28" s="420">
        <v>1.2072434607645901</v>
      </c>
      <c r="CX28" s="420">
        <v>19.6078431372549</v>
      </c>
      <c r="CY28" s="420">
        <v>26.2092238470191</v>
      </c>
      <c r="CZ28" s="420">
        <v>2.3728813559322002</v>
      </c>
      <c r="DA28" s="420">
        <v>15.6164383561644</v>
      </c>
      <c r="DB28" s="420">
        <v>15.2173913043478</v>
      </c>
      <c r="DC28" s="420">
        <v>10.615384615384601</v>
      </c>
      <c r="DD28" s="420">
        <v>46.272727272727302</v>
      </c>
      <c r="DE28" s="420">
        <v>5.3691275167785202</v>
      </c>
      <c r="DF28" s="420">
        <v>8.7591240875912408</v>
      </c>
      <c r="DG28" s="420">
        <v>16.520210896309301</v>
      </c>
      <c r="DH28" s="420">
        <v>33.604887983706703</v>
      </c>
      <c r="DI28" s="420">
        <v>48.067226890756302</v>
      </c>
      <c r="DJ28" s="420">
        <v>1.68831168831169</v>
      </c>
      <c r="DK28" s="420">
        <v>31.355932203389798</v>
      </c>
      <c r="DL28" s="420">
        <v>0.65627563576702197</v>
      </c>
      <c r="DM28" s="420">
        <v>12.849162011173201</v>
      </c>
      <c r="DN28" s="420">
        <v>3.8391224862888498</v>
      </c>
      <c r="DO28" s="420">
        <v>26.361655773420502</v>
      </c>
      <c r="DP28" s="420">
        <v>45.814977973568297</v>
      </c>
      <c r="DQ28" s="420">
        <v>20.126926563916602</v>
      </c>
      <c r="DR28" s="420">
        <v>28.595178719867</v>
      </c>
      <c r="DS28" s="420">
        <v>2.38095238095238</v>
      </c>
      <c r="DT28" s="420">
        <v>2.6186579378068702</v>
      </c>
      <c r="DU28" s="420">
        <v>49.363057324840803</v>
      </c>
      <c r="DV28" s="420">
        <v>0</v>
      </c>
      <c r="DW28" s="420">
        <v>48.347943358057996</v>
      </c>
      <c r="DX28" s="420">
        <v>7.5313807531380803</v>
      </c>
      <c r="DY28" s="420">
        <v>0.55658627087198498</v>
      </c>
      <c r="DZ28" s="420">
        <v>23.3246301131419</v>
      </c>
      <c r="EA28" s="420">
        <v>12.975098296199199</v>
      </c>
      <c r="EB28" s="420">
        <v>0</v>
      </c>
      <c r="EC28" s="420">
        <v>0.68649885583523995</v>
      </c>
      <c r="ED28" s="420">
        <v>25.855513307984801</v>
      </c>
      <c r="EE28" s="366"/>
      <c r="EF28" s="366"/>
      <c r="EG28" s="366"/>
    </row>
    <row r="29" spans="1:137" s="11" customFormat="1" x14ac:dyDescent="0.3">
      <c r="A29" s="396"/>
      <c r="B29" s="366" t="s">
        <v>440</v>
      </c>
      <c r="C29" s="420">
        <v>45.23</v>
      </c>
      <c r="D29" s="420">
        <v>36.799999999999997</v>
      </c>
      <c r="E29" s="420">
        <v>39.9</v>
      </c>
      <c r="F29" s="420">
        <v>59</v>
      </c>
      <c r="G29" s="420">
        <v>68.2</v>
      </c>
      <c r="H29" s="420"/>
      <c r="I29" s="420">
        <v>48.9</v>
      </c>
      <c r="J29" s="420">
        <v>70.400000000000006</v>
      </c>
      <c r="K29" s="420">
        <v>66</v>
      </c>
      <c r="L29" s="420">
        <v>75.099999999999994</v>
      </c>
      <c r="M29" s="420"/>
      <c r="N29" s="420">
        <v>49.252615844544103</v>
      </c>
      <c r="O29" s="420">
        <v>34.892981582877098</v>
      </c>
      <c r="P29" s="420">
        <v>16.178861788617901</v>
      </c>
      <c r="Q29" s="420">
        <v>91.235632183907995</v>
      </c>
      <c r="R29" s="420">
        <v>54.932912391475902</v>
      </c>
      <c r="S29" s="420">
        <v>81.526104417670695</v>
      </c>
      <c r="T29" s="420">
        <v>93.671875</v>
      </c>
      <c r="U29" s="420">
        <v>47.998544395924299</v>
      </c>
      <c r="V29" s="420">
        <v>14.746543778801801</v>
      </c>
      <c r="W29" s="420">
        <v>19.118559900682801</v>
      </c>
      <c r="X29" s="420">
        <v>12.5132555673383</v>
      </c>
      <c r="Y29" s="420">
        <v>5.9154929577464799</v>
      </c>
      <c r="Z29" s="420">
        <v>56.041864890580399</v>
      </c>
      <c r="AA29" s="420">
        <v>81.242807825086302</v>
      </c>
      <c r="AB29" s="420">
        <v>59.493065518890504</v>
      </c>
      <c r="AC29" s="420">
        <v>41.897233201581003</v>
      </c>
      <c r="AD29" s="420">
        <v>86.100386100386103</v>
      </c>
      <c r="AE29" s="420">
        <v>83.684210526315795</v>
      </c>
      <c r="AF29" s="420">
        <v>40.159574468085097</v>
      </c>
      <c r="AG29" s="420">
        <v>37.318087318087301</v>
      </c>
      <c r="AH29" s="420">
        <v>82.755632582322406</v>
      </c>
      <c r="AI29" s="420">
        <v>58.892128279883401</v>
      </c>
      <c r="AJ29" s="420">
        <v>65.122312824314307</v>
      </c>
      <c r="AK29" s="420">
        <v>43.313373253492998</v>
      </c>
      <c r="AL29" s="420">
        <v>14.100719424460401</v>
      </c>
      <c r="AM29" s="420">
        <v>42.651515151515099</v>
      </c>
      <c r="AN29" s="420">
        <v>48.851774530271399</v>
      </c>
      <c r="AO29" s="420">
        <v>38.117283950617299</v>
      </c>
      <c r="AP29" s="420">
        <v>98.108108108108098</v>
      </c>
      <c r="AQ29" s="420">
        <v>32.956921790046003</v>
      </c>
      <c r="AR29" s="420">
        <v>49.374627754615801</v>
      </c>
      <c r="AS29" s="420">
        <v>61.652340019102198</v>
      </c>
      <c r="AT29" s="420">
        <v>26.7819706498952</v>
      </c>
      <c r="AU29" s="420">
        <v>10.217881292261501</v>
      </c>
      <c r="AV29" s="420">
        <v>71.041055718475107</v>
      </c>
      <c r="AW29" s="420">
        <v>55.685358255451703</v>
      </c>
      <c r="AX29" s="420">
        <v>87.334014300306393</v>
      </c>
      <c r="AY29" s="420">
        <v>46.2585034013605</v>
      </c>
      <c r="AZ29" s="420">
        <v>38.902953586497901</v>
      </c>
      <c r="BA29" s="420">
        <v>59.672131147541002</v>
      </c>
      <c r="BB29" s="420">
        <v>61.6</v>
      </c>
      <c r="BC29" s="420">
        <v>63.076923076923102</v>
      </c>
      <c r="BD29" s="420">
        <v>21.944035346097198</v>
      </c>
      <c r="BE29" s="420">
        <v>29.126213592233</v>
      </c>
      <c r="BF29" s="420">
        <v>100</v>
      </c>
      <c r="BG29" s="420">
        <v>77.629513343799104</v>
      </c>
      <c r="BH29" s="420">
        <v>47.857142857142897</v>
      </c>
      <c r="BI29" s="420">
        <v>75.665399239543703</v>
      </c>
      <c r="BJ29" s="420">
        <v>89.666307857911704</v>
      </c>
      <c r="BK29" s="420">
        <v>86.3783783783784</v>
      </c>
      <c r="BL29" s="420">
        <v>91.397849462365599</v>
      </c>
      <c r="BM29" s="420">
        <v>92.692307692307693</v>
      </c>
      <c r="BN29" s="420">
        <v>82.626262626262601</v>
      </c>
      <c r="BO29" s="420">
        <v>7.7485380116959099</v>
      </c>
      <c r="BP29" s="420">
        <v>80.2777777777778</v>
      </c>
      <c r="BQ29" s="420">
        <v>55.576559546313803</v>
      </c>
      <c r="BR29" s="420">
        <v>61.208576998050702</v>
      </c>
      <c r="BS29" s="420">
        <v>66.715116279069804</v>
      </c>
      <c r="BT29" s="420">
        <v>100</v>
      </c>
      <c r="BU29" s="420">
        <v>69.375</v>
      </c>
      <c r="BV29" s="420">
        <v>100</v>
      </c>
      <c r="BW29" s="420">
        <v>1.1594202898550701</v>
      </c>
      <c r="BX29" s="420">
        <v>97.8</v>
      </c>
      <c r="BY29" s="420">
        <v>94.7916666666667</v>
      </c>
      <c r="BZ29" s="420">
        <v>98.148148148148195</v>
      </c>
      <c r="CA29" s="420">
        <v>50.438596491228097</v>
      </c>
      <c r="CB29" s="420">
        <v>98.3783783783784</v>
      </c>
      <c r="CC29" s="420">
        <v>82.677165354330697</v>
      </c>
      <c r="CD29" s="420">
        <v>90.187891440501005</v>
      </c>
      <c r="CE29" s="420">
        <v>61.212121212121197</v>
      </c>
      <c r="CF29" s="420">
        <v>66.775777414075307</v>
      </c>
      <c r="CG29" s="420">
        <v>99.796747967479703</v>
      </c>
      <c r="CH29" s="420">
        <v>6.8095838587641904</v>
      </c>
      <c r="CI29" s="420">
        <v>55.244755244755197</v>
      </c>
      <c r="CJ29" s="420">
        <v>84</v>
      </c>
      <c r="CK29" s="420">
        <v>79.577464788732399</v>
      </c>
      <c r="CL29" s="420">
        <v>57.974137931034498</v>
      </c>
      <c r="CM29" s="420">
        <v>87.795275590551199</v>
      </c>
      <c r="CN29" s="420">
        <v>97.994269340974199</v>
      </c>
      <c r="CO29" s="420">
        <v>33.112582781457</v>
      </c>
      <c r="CP29" s="420">
        <v>69.195402298850595</v>
      </c>
      <c r="CQ29" s="420">
        <v>58.153241650294703</v>
      </c>
      <c r="CR29" s="420">
        <v>2.2606382978723398</v>
      </c>
      <c r="CS29" s="420">
        <v>70.723684210526301</v>
      </c>
      <c r="CT29" s="420">
        <v>98.571428571428598</v>
      </c>
      <c r="CU29" s="420">
        <v>88.777555110220405</v>
      </c>
      <c r="CV29" s="420">
        <v>100</v>
      </c>
      <c r="CW29" s="420">
        <v>94.164989939637806</v>
      </c>
      <c r="CX29" s="420">
        <v>75.910364145658306</v>
      </c>
      <c r="CY29" s="420">
        <v>71.091113610798701</v>
      </c>
      <c r="CZ29" s="420">
        <v>94.802259887005604</v>
      </c>
      <c r="DA29" s="420">
        <v>81.780821917808197</v>
      </c>
      <c r="DB29" s="420">
        <v>84.280936454849495</v>
      </c>
      <c r="DC29" s="420">
        <v>80.461538461538495</v>
      </c>
      <c r="DD29" s="420">
        <v>45.636363636363598</v>
      </c>
      <c r="DE29" s="420">
        <v>94.295302013422798</v>
      </c>
      <c r="DF29" s="420">
        <v>88.216892596454599</v>
      </c>
      <c r="DG29" s="420">
        <v>83.479789103690706</v>
      </c>
      <c r="DH29" s="420">
        <v>54.276985743380898</v>
      </c>
      <c r="DI29" s="420">
        <v>51.596638655462201</v>
      </c>
      <c r="DJ29" s="420">
        <v>97.662337662337706</v>
      </c>
      <c r="DK29" s="420">
        <v>68.305084745762699</v>
      </c>
      <c r="DL29" s="420">
        <v>97.785069729286306</v>
      </c>
      <c r="DM29" s="420">
        <v>76.163873370577306</v>
      </c>
      <c r="DN29" s="420">
        <v>91.042047531992694</v>
      </c>
      <c r="DO29" s="420">
        <v>73.420479302832206</v>
      </c>
      <c r="DP29" s="420">
        <v>50</v>
      </c>
      <c r="DQ29" s="420">
        <v>79.782411604714397</v>
      </c>
      <c r="DR29" s="420">
        <v>62.510390689941801</v>
      </c>
      <c r="DS29" s="420">
        <v>54.1666666666667</v>
      </c>
      <c r="DT29" s="420">
        <v>96.890343698854295</v>
      </c>
      <c r="DU29" s="420">
        <v>44.904458598726102</v>
      </c>
      <c r="DV29" s="420">
        <v>100</v>
      </c>
      <c r="DW29" s="420">
        <v>45.785569790964303</v>
      </c>
      <c r="DX29" s="420">
        <v>92.050209205020906</v>
      </c>
      <c r="DY29" s="420">
        <v>99.443413729127997</v>
      </c>
      <c r="DZ29" s="420">
        <v>69.451697127937294</v>
      </c>
      <c r="EA29" s="420">
        <v>87.024901703800793</v>
      </c>
      <c r="EB29" s="420">
        <v>98.3333333333333</v>
      </c>
      <c r="EC29" s="420">
        <v>99.313501144164803</v>
      </c>
      <c r="ED29" s="420">
        <v>73.954372623574102</v>
      </c>
      <c r="EE29" s="366"/>
      <c r="EF29" s="366"/>
      <c r="EG29" s="366"/>
    </row>
    <row r="30" spans="1:137" s="11" customFormat="1" x14ac:dyDescent="0.3">
      <c r="A30"/>
      <c r="B30" s="366" t="s">
        <v>438</v>
      </c>
      <c r="C30" s="420">
        <v>3.52</v>
      </c>
      <c r="D30" s="420">
        <v>4.9000000000000004</v>
      </c>
      <c r="E30" s="420">
        <v>3.62</v>
      </c>
      <c r="F30" s="420">
        <v>1.1599999999999999</v>
      </c>
      <c r="G30" s="420">
        <v>0.78200000000000003</v>
      </c>
      <c r="H30" s="420"/>
      <c r="I30" s="420">
        <v>6.85</v>
      </c>
      <c r="J30" s="420">
        <v>6.97</v>
      </c>
      <c r="K30" s="420">
        <v>1.07</v>
      </c>
      <c r="L30" s="420">
        <v>0.89</v>
      </c>
      <c r="M30" s="420"/>
      <c r="N30" s="420">
        <v>0</v>
      </c>
      <c r="O30" s="420">
        <v>16.077650572424101</v>
      </c>
      <c r="P30" s="420">
        <v>1.7479674796747999</v>
      </c>
      <c r="Q30" s="420">
        <v>5.6034482758620703</v>
      </c>
      <c r="R30" s="420">
        <v>0.31570639305445902</v>
      </c>
      <c r="S30" s="420">
        <v>9.6385542168674707</v>
      </c>
      <c r="T30" s="420">
        <v>0</v>
      </c>
      <c r="U30" s="420">
        <v>2.7292576419214001</v>
      </c>
      <c r="V30" s="420">
        <v>19.091507570770201</v>
      </c>
      <c r="W30" s="420">
        <v>6.3314711359404097</v>
      </c>
      <c r="X30" s="420">
        <v>14.209968186638401</v>
      </c>
      <c r="Y30" s="420">
        <v>0</v>
      </c>
      <c r="Z30" s="420">
        <v>0.19029495718363501</v>
      </c>
      <c r="AA30" s="420">
        <v>6.6743383199079398</v>
      </c>
      <c r="AB30" s="420">
        <v>7.6996652319464403</v>
      </c>
      <c r="AC30" s="420">
        <v>5.30773574251835</v>
      </c>
      <c r="AD30" s="420">
        <v>1.73745173745174</v>
      </c>
      <c r="AE30" s="420">
        <v>0</v>
      </c>
      <c r="AF30" s="420">
        <v>0.26595744680851102</v>
      </c>
      <c r="AG30" s="420">
        <v>13.8253638253638</v>
      </c>
      <c r="AH30" s="420">
        <v>10.3986135181976</v>
      </c>
      <c r="AI30" s="420">
        <v>1.8950437317784301</v>
      </c>
      <c r="AJ30" s="420">
        <v>1.1860637509266101</v>
      </c>
      <c r="AK30" s="420">
        <v>4.4910179640718599</v>
      </c>
      <c r="AL30" s="420">
        <v>68.633093525179902</v>
      </c>
      <c r="AM30" s="420">
        <v>2.8030303030303001</v>
      </c>
      <c r="AN30" s="420">
        <v>3.8274182324286699</v>
      </c>
      <c r="AO30" s="420">
        <v>0</v>
      </c>
      <c r="AP30" s="420">
        <v>0.27027027027027001</v>
      </c>
      <c r="AQ30" s="420">
        <v>0.50188205771643701</v>
      </c>
      <c r="AR30" s="420">
        <v>5.1816557474687297</v>
      </c>
      <c r="AS30" s="420">
        <v>0.57306590257879697</v>
      </c>
      <c r="AT30" s="420">
        <v>18.658280922431899</v>
      </c>
      <c r="AU30" s="420">
        <v>19.609316303531202</v>
      </c>
      <c r="AV30" s="420">
        <v>2.7126099706744902</v>
      </c>
      <c r="AW30" s="420">
        <v>2.4922118380062299</v>
      </c>
      <c r="AX30" s="420">
        <v>0.20429009193054101</v>
      </c>
      <c r="AY30" s="420">
        <v>25.170068027210899</v>
      </c>
      <c r="AZ30" s="420">
        <v>1.4345991561181399</v>
      </c>
      <c r="BA30" s="420">
        <v>2.6229508196721301</v>
      </c>
      <c r="BB30" s="420">
        <v>18.399999999999999</v>
      </c>
      <c r="BC30" s="420">
        <v>18.901098901098901</v>
      </c>
      <c r="BD30" s="420">
        <v>0</v>
      </c>
      <c r="BE30" s="420">
        <v>0</v>
      </c>
      <c r="BF30" s="420">
        <v>0</v>
      </c>
      <c r="BG30" s="420">
        <v>0.86342229199372</v>
      </c>
      <c r="BH30" s="420">
        <v>27.1428571428571</v>
      </c>
      <c r="BI30" s="420">
        <v>0.19011406844106499</v>
      </c>
      <c r="BJ30" s="420">
        <v>0.107642626480086</v>
      </c>
      <c r="BK30" s="420">
        <v>3.4594594594594601</v>
      </c>
      <c r="BL30" s="420">
        <v>0</v>
      </c>
      <c r="BM30" s="420">
        <v>3.0769230769230802</v>
      </c>
      <c r="BN30" s="420">
        <v>2.7272727272727302</v>
      </c>
      <c r="BO30" s="420">
        <v>76.023391812865498</v>
      </c>
      <c r="BP30" s="420">
        <v>0.69444444444444398</v>
      </c>
      <c r="BQ30" s="420">
        <v>0.18903591682419699</v>
      </c>
      <c r="BR30" s="420">
        <v>0</v>
      </c>
      <c r="BS30" s="420">
        <v>3.7790697674418601</v>
      </c>
      <c r="BT30" s="420">
        <v>0</v>
      </c>
      <c r="BU30" s="420">
        <v>0.125</v>
      </c>
      <c r="BV30" s="420">
        <v>0</v>
      </c>
      <c r="BW30" s="420">
        <v>0</v>
      </c>
      <c r="BX30" s="420">
        <v>0</v>
      </c>
      <c r="BY30" s="420">
        <v>1.875</v>
      </c>
      <c r="BZ30" s="420">
        <v>0</v>
      </c>
      <c r="CA30" s="420">
        <v>0</v>
      </c>
      <c r="CB30" s="420">
        <v>0.27027027027027001</v>
      </c>
      <c r="CC30" s="420">
        <v>7.0866141732283499</v>
      </c>
      <c r="CD30" s="420">
        <v>0</v>
      </c>
      <c r="CE30" s="420">
        <v>1.36363636363636</v>
      </c>
      <c r="CF30" s="420">
        <v>1.47299509001637</v>
      </c>
      <c r="CG30" s="420">
        <v>0</v>
      </c>
      <c r="CH30" s="420">
        <v>0.50441361916771799</v>
      </c>
      <c r="CI30" s="420">
        <v>0</v>
      </c>
      <c r="CJ30" s="420">
        <v>0</v>
      </c>
      <c r="CK30" s="420">
        <v>1.1737089201877899</v>
      </c>
      <c r="CL30" s="420">
        <v>0.431034482758621</v>
      </c>
      <c r="CM30" s="420">
        <v>5.5118110236220499</v>
      </c>
      <c r="CN30" s="420">
        <v>0</v>
      </c>
      <c r="CO30" s="420">
        <v>0.11037527593819001</v>
      </c>
      <c r="CP30" s="420">
        <v>3.9080459770114899</v>
      </c>
      <c r="CQ30" s="420">
        <v>0.98231827111984305</v>
      </c>
      <c r="CR30" s="420">
        <v>0.26595744680851102</v>
      </c>
      <c r="CS30" s="420">
        <v>1.31578947368421</v>
      </c>
      <c r="CT30" s="420">
        <v>0</v>
      </c>
      <c r="CU30" s="420">
        <v>0</v>
      </c>
      <c r="CV30" s="420">
        <v>0</v>
      </c>
      <c r="CW30" s="420">
        <v>0.20120724346076499</v>
      </c>
      <c r="CX30" s="420">
        <v>0</v>
      </c>
      <c r="CY30" s="420">
        <v>2.2497187851518601</v>
      </c>
      <c r="CZ30" s="420">
        <v>0.338983050847458</v>
      </c>
      <c r="DA30" s="420">
        <v>0</v>
      </c>
      <c r="DB30" s="420">
        <v>0</v>
      </c>
      <c r="DC30" s="420">
        <v>0</v>
      </c>
      <c r="DD30" s="420">
        <v>0.54545454545454597</v>
      </c>
      <c r="DE30" s="420">
        <v>0</v>
      </c>
      <c r="DF30" s="420">
        <v>1.1470281543274199</v>
      </c>
      <c r="DG30" s="420">
        <v>0</v>
      </c>
      <c r="DH30" s="420">
        <v>0.10183299389002</v>
      </c>
      <c r="DI30" s="420">
        <v>0</v>
      </c>
      <c r="DJ30" s="420">
        <v>0</v>
      </c>
      <c r="DK30" s="420">
        <v>0</v>
      </c>
      <c r="DL30" s="420">
        <v>1.06644790812141</v>
      </c>
      <c r="DM30" s="420">
        <v>0.18621973929236499</v>
      </c>
      <c r="DN30" s="420">
        <v>0.54844606946983498</v>
      </c>
      <c r="DO30" s="420">
        <v>0</v>
      </c>
      <c r="DP30" s="420">
        <v>0</v>
      </c>
      <c r="DQ30" s="420">
        <v>0</v>
      </c>
      <c r="DR30" s="420">
        <v>0.66500415627597698</v>
      </c>
      <c r="DS30" s="420">
        <v>23.6111111111111</v>
      </c>
      <c r="DT30" s="420">
        <v>0.32733224222585899</v>
      </c>
      <c r="DU30" s="420">
        <v>2.12314225053079</v>
      </c>
      <c r="DV30" s="420">
        <v>0</v>
      </c>
      <c r="DW30" s="420">
        <v>0.94403236682400504</v>
      </c>
      <c r="DX30" s="420">
        <v>0.209205020920502</v>
      </c>
      <c r="DY30" s="420">
        <v>0</v>
      </c>
      <c r="DZ30" s="420">
        <v>0.17406440382941701</v>
      </c>
      <c r="EA30" s="420">
        <v>0</v>
      </c>
      <c r="EB30" s="420">
        <v>0</v>
      </c>
      <c r="EC30" s="420">
        <v>0</v>
      </c>
      <c r="ED30" s="420">
        <v>0</v>
      </c>
      <c r="EE30" s="366"/>
      <c r="EF30" s="366"/>
      <c r="EG30" s="366"/>
    </row>
    <row r="31" spans="1:137" s="11" customFormat="1" x14ac:dyDescent="0.3">
      <c r="A31"/>
      <c r="B31" s="366" t="s">
        <v>437</v>
      </c>
      <c r="C31" s="420">
        <v>7.77</v>
      </c>
      <c r="D31" s="420">
        <v>11.1</v>
      </c>
      <c r="E31" s="420">
        <v>3.75</v>
      </c>
      <c r="F31" s="420">
        <v>10.4</v>
      </c>
      <c r="G31" s="420">
        <v>2.3199999999999998</v>
      </c>
      <c r="H31" s="420"/>
      <c r="I31" s="420">
        <v>15.5</v>
      </c>
      <c r="J31" s="420">
        <v>7.18</v>
      </c>
      <c r="K31" s="420">
        <v>12.3</v>
      </c>
      <c r="L31" s="420">
        <v>2.5499999999999998</v>
      </c>
      <c r="M31" s="420"/>
      <c r="N31" s="420">
        <v>0.14947683109118101</v>
      </c>
      <c r="O31" s="420">
        <v>44.947735191637598</v>
      </c>
      <c r="P31" s="420">
        <v>74.634146341463406</v>
      </c>
      <c r="Q31" s="420">
        <v>0.14367816091954</v>
      </c>
      <c r="R31" s="420">
        <v>7.8926598263614797E-2</v>
      </c>
      <c r="S31" s="420">
        <v>1.40562248995984</v>
      </c>
      <c r="T31" s="420">
        <v>1.40625</v>
      </c>
      <c r="U31" s="420">
        <v>7.60553129548763</v>
      </c>
      <c r="V31" s="420">
        <v>2.30414746543779</v>
      </c>
      <c r="W31" s="420">
        <v>4.9658597144630701</v>
      </c>
      <c r="X31" s="420">
        <v>4.1357370095440098</v>
      </c>
      <c r="Y31" s="420">
        <v>0</v>
      </c>
      <c r="Z31" s="420">
        <v>0</v>
      </c>
      <c r="AA31" s="420">
        <v>5.5811277330264701</v>
      </c>
      <c r="AB31" s="420">
        <v>1.5781922525107599</v>
      </c>
      <c r="AC31" s="420">
        <v>30.208921513269299</v>
      </c>
      <c r="AD31" s="420">
        <v>0.96525096525096499</v>
      </c>
      <c r="AE31" s="420">
        <v>0</v>
      </c>
      <c r="AF31" s="420">
        <v>49.822695035461003</v>
      </c>
      <c r="AG31" s="420">
        <v>6.1330561330561304</v>
      </c>
      <c r="AH31" s="420">
        <v>1.0398613518197599</v>
      </c>
      <c r="AI31" s="420">
        <v>10.349854227405199</v>
      </c>
      <c r="AJ31" s="420">
        <v>29.8369162342476</v>
      </c>
      <c r="AK31" s="420">
        <v>1.39720558882236</v>
      </c>
      <c r="AL31" s="420">
        <v>2.5899280575539598</v>
      </c>
      <c r="AM31" s="420">
        <v>23.106060606060598</v>
      </c>
      <c r="AN31" s="420">
        <v>43.0758524704245</v>
      </c>
      <c r="AO31" s="420">
        <v>50.565843621399203</v>
      </c>
      <c r="AP31" s="420">
        <v>0</v>
      </c>
      <c r="AQ31" s="420">
        <v>0</v>
      </c>
      <c r="AR31" s="420">
        <v>27.992852888624199</v>
      </c>
      <c r="AS31" s="420">
        <v>1.09837631327603</v>
      </c>
      <c r="AT31" s="420">
        <v>0.83857442348008404</v>
      </c>
      <c r="AU31" s="420">
        <v>0</v>
      </c>
      <c r="AV31" s="420">
        <v>4.6187683284457499</v>
      </c>
      <c r="AW31" s="420">
        <v>37.772585669781897</v>
      </c>
      <c r="AX31" s="420">
        <v>10.7252298263534</v>
      </c>
      <c r="AY31" s="420">
        <v>0</v>
      </c>
      <c r="AZ31" s="420">
        <v>50.042194092827003</v>
      </c>
      <c r="BA31" s="420">
        <v>15.081967213114799</v>
      </c>
      <c r="BB31" s="420">
        <v>1.2</v>
      </c>
      <c r="BC31" s="420">
        <v>5.9340659340659299</v>
      </c>
      <c r="BD31" s="420">
        <v>0</v>
      </c>
      <c r="BE31" s="420">
        <v>0</v>
      </c>
      <c r="BF31" s="420">
        <v>0</v>
      </c>
      <c r="BG31" s="420">
        <v>4.2386185243328098</v>
      </c>
      <c r="BH31" s="420">
        <v>0.238095238095238</v>
      </c>
      <c r="BI31" s="420">
        <v>0.38022813688212898</v>
      </c>
      <c r="BJ31" s="420">
        <v>0</v>
      </c>
      <c r="BK31" s="420">
        <v>0</v>
      </c>
      <c r="BL31" s="420">
        <v>0</v>
      </c>
      <c r="BM31" s="420">
        <v>1.15384615384615</v>
      </c>
      <c r="BN31" s="420">
        <v>0.10101010101010099</v>
      </c>
      <c r="BO31" s="420">
        <v>3.0701754385964901</v>
      </c>
      <c r="BP31" s="420">
        <v>5.6944444444444402</v>
      </c>
      <c r="BQ31" s="420">
        <v>22.495274102079399</v>
      </c>
      <c r="BR31" s="420">
        <v>13.840155945419101</v>
      </c>
      <c r="BS31" s="420">
        <v>23.110465116279101</v>
      </c>
      <c r="BT31" s="420">
        <v>0</v>
      </c>
      <c r="BU31" s="420">
        <v>6.875</v>
      </c>
      <c r="BV31" s="420">
        <v>0</v>
      </c>
      <c r="BW31" s="420">
        <v>97.391304347826093</v>
      </c>
      <c r="BX31" s="420">
        <v>0</v>
      </c>
      <c r="BY31" s="420">
        <v>0</v>
      </c>
      <c r="BZ31" s="420">
        <v>0</v>
      </c>
      <c r="CA31" s="420">
        <v>0</v>
      </c>
      <c r="CB31" s="420">
        <v>0.27027027027027001</v>
      </c>
      <c r="CC31" s="420">
        <v>0.39370078740157499</v>
      </c>
      <c r="CD31" s="420">
        <v>0</v>
      </c>
      <c r="CE31" s="420">
        <v>25.151515151515198</v>
      </c>
      <c r="CF31" s="420">
        <v>7.3649754500818299</v>
      </c>
      <c r="CG31" s="420">
        <v>0</v>
      </c>
      <c r="CH31" s="420">
        <v>90.7944514501892</v>
      </c>
      <c r="CI31" s="420">
        <v>8.3916083916083899</v>
      </c>
      <c r="CJ31" s="420">
        <v>0</v>
      </c>
      <c r="CK31" s="420">
        <v>0.23474178403755899</v>
      </c>
      <c r="CL31" s="420">
        <v>0.86206896551724099</v>
      </c>
      <c r="CM31" s="420">
        <v>0.78740157480314998</v>
      </c>
      <c r="CN31" s="420">
        <v>0.28653295128939799</v>
      </c>
      <c r="CO31" s="420">
        <v>3.3112582781456998</v>
      </c>
      <c r="CP31" s="420">
        <v>20.2298850574713</v>
      </c>
      <c r="CQ31" s="420">
        <v>0.392927308447937</v>
      </c>
      <c r="CR31" s="420">
        <v>0.53191489361702105</v>
      </c>
      <c r="CS31" s="420">
        <v>26.973684210526301</v>
      </c>
      <c r="CT31" s="420">
        <v>0</v>
      </c>
      <c r="CU31" s="420">
        <v>0</v>
      </c>
      <c r="CV31" s="420">
        <v>0</v>
      </c>
      <c r="CW31" s="420">
        <v>4.2253521126760596</v>
      </c>
      <c r="CX31" s="420">
        <v>3.9215686274509798</v>
      </c>
      <c r="CY31" s="420">
        <v>0.22497187851518599</v>
      </c>
      <c r="CZ31" s="420">
        <v>2.3728813559322002</v>
      </c>
      <c r="DA31" s="420">
        <v>0</v>
      </c>
      <c r="DB31" s="420">
        <v>0</v>
      </c>
      <c r="DC31" s="420">
        <v>8.7692307692307701</v>
      </c>
      <c r="DD31" s="420">
        <v>7.2727272727272698</v>
      </c>
      <c r="DE31" s="420">
        <v>0.16778523489932901</v>
      </c>
      <c r="DF31" s="420">
        <v>1.87695516162669</v>
      </c>
      <c r="DG31" s="420">
        <v>0</v>
      </c>
      <c r="DH31" s="420">
        <v>0</v>
      </c>
      <c r="DI31" s="420">
        <v>0</v>
      </c>
      <c r="DJ31" s="420">
        <v>0.12987012987013</v>
      </c>
      <c r="DK31" s="420">
        <v>0</v>
      </c>
      <c r="DL31" s="420">
        <v>0.246103363412633</v>
      </c>
      <c r="DM31" s="420">
        <v>10.2420856610801</v>
      </c>
      <c r="DN31" s="420">
        <v>0</v>
      </c>
      <c r="DO31" s="420">
        <v>0</v>
      </c>
      <c r="DP31" s="420">
        <v>4.1850220264317199</v>
      </c>
      <c r="DQ31" s="420">
        <v>0</v>
      </c>
      <c r="DR31" s="420">
        <v>8.1463009143807206</v>
      </c>
      <c r="DS31" s="420">
        <v>19.6428571428571</v>
      </c>
      <c r="DT31" s="420">
        <v>0</v>
      </c>
      <c r="DU31" s="420">
        <v>3.29087048832272</v>
      </c>
      <c r="DV31" s="420">
        <v>0</v>
      </c>
      <c r="DW31" s="420">
        <v>4.5853000674308797</v>
      </c>
      <c r="DX31" s="420">
        <v>0</v>
      </c>
      <c r="DY31" s="420">
        <v>0</v>
      </c>
      <c r="DZ31" s="420">
        <v>7.0496083550913804</v>
      </c>
      <c r="EA31" s="420">
        <v>0</v>
      </c>
      <c r="EB31" s="420">
        <v>1.6666666666666701</v>
      </c>
      <c r="EC31" s="420">
        <v>0</v>
      </c>
      <c r="ED31" s="420">
        <v>0</v>
      </c>
      <c r="EE31" s="366"/>
      <c r="EF31" s="366"/>
      <c r="EG31" s="366"/>
    </row>
    <row r="32" spans="1:137" s="11" customFormat="1" x14ac:dyDescent="0.3">
      <c r="A32"/>
      <c r="B32" s="366" t="s">
        <v>439</v>
      </c>
      <c r="C32" s="420">
        <v>0.88</v>
      </c>
      <c r="D32" s="420">
        <v>0.59699999999999998</v>
      </c>
      <c r="E32" s="420">
        <v>0.91900000000000004</v>
      </c>
      <c r="F32" s="420">
        <v>3.41</v>
      </c>
      <c r="G32" s="420">
        <v>0.28599999999999998</v>
      </c>
      <c r="H32" s="420"/>
      <c r="I32" s="420">
        <v>0.76100000000000001</v>
      </c>
      <c r="J32" s="420">
        <v>1.34</v>
      </c>
      <c r="K32" s="420">
        <v>3.69</v>
      </c>
      <c r="L32" s="420">
        <v>0.314</v>
      </c>
      <c r="M32" s="420"/>
      <c r="N32" s="420">
        <v>7.4738415545590395E-2</v>
      </c>
      <c r="O32" s="420">
        <v>0.94574415131906397</v>
      </c>
      <c r="P32" s="420">
        <v>0.93495934959349603</v>
      </c>
      <c r="Q32" s="420">
        <v>2.5862068965517202</v>
      </c>
      <c r="R32" s="420">
        <v>0.23677979479084499</v>
      </c>
      <c r="S32" s="420">
        <v>0.20080321285140601</v>
      </c>
      <c r="T32" s="420">
        <v>7.8125E-2</v>
      </c>
      <c r="U32" s="420">
        <v>3.7117903930131</v>
      </c>
      <c r="V32" s="420">
        <v>0.197498354180382</v>
      </c>
      <c r="W32" s="420">
        <v>0.18621973929236499</v>
      </c>
      <c r="X32" s="420">
        <v>0.106044538706257</v>
      </c>
      <c r="Y32" s="420">
        <v>0.140845070422535</v>
      </c>
      <c r="Z32" s="420">
        <v>3.7107516650808798</v>
      </c>
      <c r="AA32" s="420">
        <v>5.75373993095512E-2</v>
      </c>
      <c r="AB32" s="420">
        <v>0.66953610712577705</v>
      </c>
      <c r="AC32" s="420">
        <v>3.9525691699604701</v>
      </c>
      <c r="AD32" s="420">
        <v>0</v>
      </c>
      <c r="AE32" s="420">
        <v>0</v>
      </c>
      <c r="AF32" s="420">
        <v>0.44326241134751798</v>
      </c>
      <c r="AG32" s="420">
        <v>0</v>
      </c>
      <c r="AH32" s="420">
        <v>8.6655112651646396E-2</v>
      </c>
      <c r="AI32" s="420">
        <v>2.2837706511175901</v>
      </c>
      <c r="AJ32" s="420">
        <v>0.29651593773165302</v>
      </c>
      <c r="AK32" s="420">
        <v>0</v>
      </c>
      <c r="AL32" s="420">
        <v>0.215827338129496</v>
      </c>
      <c r="AM32" s="420">
        <v>0.37878787878787901</v>
      </c>
      <c r="AN32" s="420">
        <v>0.20876826722338199</v>
      </c>
      <c r="AO32" s="420">
        <v>0.360082304526749</v>
      </c>
      <c r="AP32" s="420">
        <v>9.00900900900901E-2</v>
      </c>
      <c r="AQ32" s="420">
        <v>0.125470514429109</v>
      </c>
      <c r="AR32" s="420">
        <v>0.17867778439547299</v>
      </c>
      <c r="AS32" s="420">
        <v>0.23877745940783199</v>
      </c>
      <c r="AT32" s="420">
        <v>0.262054507337526</v>
      </c>
      <c r="AU32" s="420">
        <v>0.15026296018031601</v>
      </c>
      <c r="AV32" s="420">
        <v>0</v>
      </c>
      <c r="AW32" s="420">
        <v>0</v>
      </c>
      <c r="AX32" s="420">
        <v>0</v>
      </c>
      <c r="AY32" s="420">
        <v>0</v>
      </c>
      <c r="AZ32" s="420">
        <v>0.253164556962025</v>
      </c>
      <c r="BA32" s="420">
        <v>0</v>
      </c>
      <c r="BB32" s="420">
        <v>6.93333333333333</v>
      </c>
      <c r="BC32" s="420">
        <v>0</v>
      </c>
      <c r="BD32" s="420">
        <v>0</v>
      </c>
      <c r="BE32" s="420">
        <v>0</v>
      </c>
      <c r="BF32" s="420">
        <v>0</v>
      </c>
      <c r="BG32" s="420">
        <v>0.47095761381475698</v>
      </c>
      <c r="BH32" s="420">
        <v>0</v>
      </c>
      <c r="BI32" s="420">
        <v>0.95057034220532299</v>
      </c>
      <c r="BJ32" s="420">
        <v>0.107642626480086</v>
      </c>
      <c r="BK32" s="420">
        <v>0</v>
      </c>
      <c r="BL32" s="420">
        <v>0</v>
      </c>
      <c r="BM32" s="420">
        <v>0</v>
      </c>
      <c r="BN32" s="420">
        <v>0.10101010101010099</v>
      </c>
      <c r="BO32" s="420">
        <v>4.2397660818713403</v>
      </c>
      <c r="BP32" s="420">
        <v>6.1111111111111098</v>
      </c>
      <c r="BQ32" s="420">
        <v>1.89035916824197</v>
      </c>
      <c r="BR32" s="420">
        <v>0.38986354775828502</v>
      </c>
      <c r="BS32" s="420">
        <v>0.145348837209302</v>
      </c>
      <c r="BT32" s="420">
        <v>0</v>
      </c>
      <c r="BU32" s="420">
        <v>11.5</v>
      </c>
      <c r="BV32" s="420">
        <v>0</v>
      </c>
      <c r="BW32" s="420">
        <v>0.28985507246376802</v>
      </c>
      <c r="BX32" s="420">
        <v>2</v>
      </c>
      <c r="BY32" s="420">
        <v>0.625</v>
      </c>
      <c r="BZ32" s="420">
        <v>0.74074074074074103</v>
      </c>
      <c r="CA32" s="420">
        <v>0.43859649122806998</v>
      </c>
      <c r="CB32" s="420">
        <v>0.81081081081081097</v>
      </c>
      <c r="CC32" s="420">
        <v>3.1496062992125999</v>
      </c>
      <c r="CD32" s="420">
        <v>0</v>
      </c>
      <c r="CE32" s="420">
        <v>0.15151515151515199</v>
      </c>
      <c r="CF32" s="420">
        <v>0</v>
      </c>
      <c r="CG32" s="420">
        <v>0</v>
      </c>
      <c r="CH32" s="420">
        <v>0</v>
      </c>
      <c r="CI32" s="420">
        <v>7.6923076923076898</v>
      </c>
      <c r="CJ32" s="420">
        <v>0</v>
      </c>
      <c r="CK32" s="420">
        <v>9.8591549295774605</v>
      </c>
      <c r="CL32" s="420">
        <v>9.4827586206896495</v>
      </c>
      <c r="CM32" s="420">
        <v>2.36220472440945</v>
      </c>
      <c r="CN32" s="420">
        <v>0</v>
      </c>
      <c r="CO32" s="420">
        <v>9.8233995584989007</v>
      </c>
      <c r="CP32" s="420">
        <v>1.83908045977011</v>
      </c>
      <c r="CQ32" s="420">
        <v>40.275049115913603</v>
      </c>
      <c r="CR32" s="420">
        <v>0</v>
      </c>
      <c r="CS32" s="420">
        <v>0.32894736842105299</v>
      </c>
      <c r="CT32" s="420">
        <v>1.4285714285714299</v>
      </c>
      <c r="CU32" s="420">
        <v>0.80160320641282601</v>
      </c>
      <c r="CV32" s="420">
        <v>0</v>
      </c>
      <c r="CW32" s="420">
        <v>0.20120724346076499</v>
      </c>
      <c r="CX32" s="420">
        <v>0.56022408963585402</v>
      </c>
      <c r="CY32" s="420">
        <v>0.22497187851518599</v>
      </c>
      <c r="CZ32" s="420">
        <v>0</v>
      </c>
      <c r="DA32" s="420">
        <v>2.6027397260274001</v>
      </c>
      <c r="DB32" s="420">
        <v>0.50167224080267603</v>
      </c>
      <c r="DC32" s="420">
        <v>0.15384615384615399</v>
      </c>
      <c r="DD32" s="420">
        <v>0.27272727272727298</v>
      </c>
      <c r="DE32" s="420">
        <v>0.16778523489932901</v>
      </c>
      <c r="DF32" s="420">
        <v>0</v>
      </c>
      <c r="DG32" s="420">
        <v>0</v>
      </c>
      <c r="DH32" s="420">
        <v>0.10183299389002</v>
      </c>
      <c r="DI32" s="420">
        <v>0.33613445378151302</v>
      </c>
      <c r="DJ32" s="420">
        <v>0.51948051948051899</v>
      </c>
      <c r="DK32" s="420">
        <v>0</v>
      </c>
      <c r="DL32" s="420">
        <v>0.246103363412633</v>
      </c>
      <c r="DM32" s="420">
        <v>0.55865921787709505</v>
      </c>
      <c r="DN32" s="420">
        <v>4.5703839122486301</v>
      </c>
      <c r="DO32" s="420">
        <v>0.21786492374727701</v>
      </c>
      <c r="DP32" s="420">
        <v>0</v>
      </c>
      <c r="DQ32" s="420">
        <v>9.0661831368993695E-2</v>
      </c>
      <c r="DR32" s="420">
        <v>8.3125519534497094E-2</v>
      </c>
      <c r="DS32" s="420">
        <v>0</v>
      </c>
      <c r="DT32" s="420">
        <v>0.16366612111293</v>
      </c>
      <c r="DU32" s="420">
        <v>0.106157112526539</v>
      </c>
      <c r="DV32" s="420">
        <v>0</v>
      </c>
      <c r="DW32" s="420">
        <v>0.26972353337828697</v>
      </c>
      <c r="DX32" s="420">
        <v>0.209205020920502</v>
      </c>
      <c r="DY32" s="420">
        <v>0</v>
      </c>
      <c r="DZ32" s="420">
        <v>0</v>
      </c>
      <c r="EA32" s="420">
        <v>0</v>
      </c>
      <c r="EB32" s="420">
        <v>0</v>
      </c>
      <c r="EC32" s="420">
        <v>0</v>
      </c>
      <c r="ED32" s="420">
        <v>0</v>
      </c>
      <c r="EE32" s="366"/>
      <c r="EF32" s="366"/>
      <c r="EG32" s="366"/>
    </row>
    <row r="33" spans="1:259" s="11" customFormat="1" x14ac:dyDescent="0.3">
      <c r="A33"/>
      <c r="B33" s="366" t="s">
        <v>135</v>
      </c>
      <c r="C33" s="420">
        <v>0.28999999999999998</v>
      </c>
      <c r="D33" s="420">
        <v>0.30499999999999999</v>
      </c>
      <c r="E33" s="420">
        <v>7.0099999999999996E-2</v>
      </c>
      <c r="F33" s="420">
        <v>0.35399999999999998</v>
      </c>
      <c r="G33" s="420">
        <v>0.47099999999999997</v>
      </c>
      <c r="H33" s="420"/>
      <c r="I33" s="420">
        <v>0.28299999999999997</v>
      </c>
      <c r="J33" s="420">
        <v>0.12</v>
      </c>
      <c r="K33" s="420">
        <v>0.33</v>
      </c>
      <c r="L33" s="420">
        <v>0.501</v>
      </c>
      <c r="M33" s="420"/>
      <c r="N33" s="420">
        <v>0</v>
      </c>
      <c r="O33" s="420">
        <v>0.99552015928322501</v>
      </c>
      <c r="P33" s="420">
        <v>8.1300813008130093E-2</v>
      </c>
      <c r="Q33" s="420">
        <v>0.21551724137931</v>
      </c>
      <c r="R33" s="420">
        <v>0</v>
      </c>
      <c r="S33" s="420">
        <v>0.50200803212851397</v>
      </c>
      <c r="T33" s="420">
        <v>7.8125E-2</v>
      </c>
      <c r="U33" s="420">
        <v>0.32751091703056801</v>
      </c>
      <c r="V33" s="420">
        <v>0</v>
      </c>
      <c r="W33" s="420">
        <v>0.806952203600248</v>
      </c>
      <c r="X33" s="420">
        <v>0.31813361611877</v>
      </c>
      <c r="Y33" s="420">
        <v>0</v>
      </c>
      <c r="Z33" s="420">
        <v>0</v>
      </c>
      <c r="AA33" s="420">
        <v>1.20828538550058</v>
      </c>
      <c r="AB33" s="420">
        <v>1.5781922525107599</v>
      </c>
      <c r="AC33" s="420">
        <v>0.16939582156973501</v>
      </c>
      <c r="AD33" s="420">
        <v>9.6525096525096499E-2</v>
      </c>
      <c r="AE33" s="420">
        <v>0</v>
      </c>
      <c r="AF33" s="420">
        <v>8.8652482269503494E-2</v>
      </c>
      <c r="AG33" s="420">
        <v>0.207900207900208</v>
      </c>
      <c r="AH33" s="420">
        <v>0.17331022530329299</v>
      </c>
      <c r="AI33" s="420">
        <v>0.29154518950437303</v>
      </c>
      <c r="AJ33" s="420">
        <v>3.70644922164566E-2</v>
      </c>
      <c r="AK33" s="420">
        <v>0</v>
      </c>
      <c r="AL33" s="420">
        <v>0.35971223021582699</v>
      </c>
      <c r="AM33" s="420">
        <v>0</v>
      </c>
      <c r="AN33" s="420">
        <v>0</v>
      </c>
      <c r="AO33" s="420">
        <v>0.61728395061728403</v>
      </c>
      <c r="AP33" s="420">
        <v>0</v>
      </c>
      <c r="AQ33" s="420">
        <v>0.125470514429109</v>
      </c>
      <c r="AR33" s="420">
        <v>0</v>
      </c>
      <c r="AS33" s="420">
        <v>4.77554918815664E-2</v>
      </c>
      <c r="AT33" s="420">
        <v>0.15723270440251599</v>
      </c>
      <c r="AU33" s="420">
        <v>0.22539444027047301</v>
      </c>
      <c r="AV33" s="420">
        <v>0.14662756598240501</v>
      </c>
      <c r="AW33" s="420">
        <v>0</v>
      </c>
      <c r="AX33" s="420">
        <v>0.10214504596527101</v>
      </c>
      <c r="AY33" s="420">
        <v>0</v>
      </c>
      <c r="AZ33" s="420">
        <v>0</v>
      </c>
      <c r="BA33" s="420">
        <v>0</v>
      </c>
      <c r="BB33" s="420">
        <v>0.53333333333333299</v>
      </c>
      <c r="BC33" s="420">
        <v>0</v>
      </c>
      <c r="BD33" s="420">
        <v>0.147275405007364</v>
      </c>
      <c r="BE33" s="420">
        <v>0</v>
      </c>
      <c r="BF33" s="420">
        <v>0</v>
      </c>
      <c r="BG33" s="420">
        <v>0.156985871271586</v>
      </c>
      <c r="BH33" s="420">
        <v>0</v>
      </c>
      <c r="BI33" s="420">
        <v>0</v>
      </c>
      <c r="BJ33" s="420">
        <v>0.21528525296017201</v>
      </c>
      <c r="BK33" s="420">
        <v>0</v>
      </c>
      <c r="BL33" s="420">
        <v>0.21505376344086</v>
      </c>
      <c r="BM33" s="420">
        <v>0</v>
      </c>
      <c r="BN33" s="420">
        <v>0.30303030303030298</v>
      </c>
      <c r="BO33" s="420">
        <v>0.58479532163742698</v>
      </c>
      <c r="BP33" s="420">
        <v>0.27777777777777801</v>
      </c>
      <c r="BQ33" s="420">
        <v>0</v>
      </c>
      <c r="BR33" s="420">
        <v>0</v>
      </c>
      <c r="BS33" s="420">
        <v>0</v>
      </c>
      <c r="BT33" s="420">
        <v>0</v>
      </c>
      <c r="BU33" s="420">
        <v>0.125</v>
      </c>
      <c r="BV33" s="420">
        <v>0</v>
      </c>
      <c r="BW33" s="420">
        <v>0</v>
      </c>
      <c r="BX33" s="420">
        <v>0</v>
      </c>
      <c r="BY33" s="420">
        <v>0</v>
      </c>
      <c r="BZ33" s="420">
        <v>0</v>
      </c>
      <c r="CA33" s="420">
        <v>0</v>
      </c>
      <c r="CB33" s="420">
        <v>0.27027027027027001</v>
      </c>
      <c r="CC33" s="420">
        <v>1.1811023622047201</v>
      </c>
      <c r="CD33" s="420">
        <v>0</v>
      </c>
      <c r="CE33" s="420">
        <v>0</v>
      </c>
      <c r="CF33" s="420">
        <v>0</v>
      </c>
      <c r="CG33" s="420">
        <v>0</v>
      </c>
      <c r="CH33" s="420">
        <v>0.126103404791929</v>
      </c>
      <c r="CI33" s="420">
        <v>0.69930069930069905</v>
      </c>
      <c r="CJ33" s="420">
        <v>0</v>
      </c>
      <c r="CK33" s="420">
        <v>0</v>
      </c>
      <c r="CL33" s="420">
        <v>0</v>
      </c>
      <c r="CM33" s="420">
        <v>3.54330708661417</v>
      </c>
      <c r="CN33" s="420">
        <v>0</v>
      </c>
      <c r="CO33" s="420">
        <v>0</v>
      </c>
      <c r="CP33" s="420">
        <v>3.2183908045976999</v>
      </c>
      <c r="CQ33" s="420">
        <v>0</v>
      </c>
      <c r="CR33" s="420">
        <v>0</v>
      </c>
      <c r="CS33" s="420">
        <v>0</v>
      </c>
      <c r="CT33" s="420">
        <v>0</v>
      </c>
      <c r="CU33" s="420">
        <v>0</v>
      </c>
      <c r="CV33" s="420">
        <v>0</v>
      </c>
      <c r="CW33" s="420">
        <v>0</v>
      </c>
      <c r="CX33" s="420">
        <v>0</v>
      </c>
      <c r="CY33" s="420">
        <v>0</v>
      </c>
      <c r="CZ33" s="420">
        <v>0.112994350282486</v>
      </c>
      <c r="DA33" s="420">
        <v>0</v>
      </c>
      <c r="DB33" s="420">
        <v>0</v>
      </c>
      <c r="DC33" s="420">
        <v>0</v>
      </c>
      <c r="DD33" s="420">
        <v>0</v>
      </c>
      <c r="DE33" s="420">
        <v>0</v>
      </c>
      <c r="DF33" s="420">
        <v>0</v>
      </c>
      <c r="DG33" s="420">
        <v>0</v>
      </c>
      <c r="DH33" s="420">
        <v>11.9144602851324</v>
      </c>
      <c r="DI33" s="420">
        <v>0</v>
      </c>
      <c r="DJ33" s="420">
        <v>0</v>
      </c>
      <c r="DK33" s="420">
        <v>0.338983050847458</v>
      </c>
      <c r="DL33" s="420">
        <v>0</v>
      </c>
      <c r="DM33" s="420">
        <v>0</v>
      </c>
      <c r="DN33" s="420">
        <v>0</v>
      </c>
      <c r="DO33" s="420">
        <v>0</v>
      </c>
      <c r="DP33" s="420">
        <v>0</v>
      </c>
      <c r="DQ33" s="420">
        <v>0</v>
      </c>
      <c r="DR33" s="420">
        <v>0</v>
      </c>
      <c r="DS33" s="420">
        <v>0.19841269841269801</v>
      </c>
      <c r="DT33" s="420">
        <v>0</v>
      </c>
      <c r="DU33" s="420">
        <v>0.21231422505307901</v>
      </c>
      <c r="DV33" s="420">
        <v>0</v>
      </c>
      <c r="DW33" s="420">
        <v>6.7430883344571799E-2</v>
      </c>
      <c r="DX33" s="420">
        <v>0</v>
      </c>
      <c r="DY33" s="420">
        <v>0</v>
      </c>
      <c r="DZ33" s="420">
        <v>0</v>
      </c>
      <c r="EA33" s="420">
        <v>0</v>
      </c>
      <c r="EB33" s="420">
        <v>0</v>
      </c>
      <c r="EC33" s="420">
        <v>0</v>
      </c>
      <c r="ED33" s="420">
        <v>0.19011406844106499</v>
      </c>
      <c r="EE33" s="366"/>
      <c r="EF33" s="366"/>
      <c r="EG33" s="366"/>
    </row>
    <row r="34" spans="1:259" s="11" customFormat="1" x14ac:dyDescent="0.3">
      <c r="A34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66"/>
      <c r="N34" s="366"/>
      <c r="O34" s="366"/>
      <c r="P34" s="366"/>
      <c r="Q34" s="366"/>
      <c r="R34" s="366"/>
      <c r="S34" s="366"/>
      <c r="T34" s="366"/>
      <c r="U34" s="366"/>
      <c r="V34" s="366"/>
      <c r="W34" s="366"/>
      <c r="X34" s="366"/>
      <c r="Y34" s="366"/>
      <c r="Z34" s="366"/>
      <c r="AA34" s="366"/>
      <c r="AB34" s="366"/>
      <c r="AC34" s="366"/>
      <c r="AD34" s="366"/>
      <c r="AE34" s="366"/>
      <c r="AF34" s="366"/>
      <c r="AG34" s="366"/>
      <c r="AH34" s="366"/>
      <c r="AI34" s="366"/>
      <c r="AJ34" s="366"/>
      <c r="AK34" s="366"/>
      <c r="AL34" s="366"/>
      <c r="AM34" s="366"/>
      <c r="AN34" s="366"/>
      <c r="AO34" s="366"/>
      <c r="AP34" s="366"/>
      <c r="AQ34" s="366"/>
      <c r="AR34" s="366"/>
      <c r="AS34" s="366"/>
      <c r="AT34" s="366"/>
      <c r="AU34" s="366"/>
      <c r="AV34" s="366"/>
      <c r="AW34" s="366"/>
      <c r="AX34" s="366"/>
      <c r="AY34" s="366"/>
      <c r="AZ34" s="366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66"/>
      <c r="BM34" s="366"/>
      <c r="BN34" s="366"/>
      <c r="BO34" s="366"/>
      <c r="BP34" s="366"/>
      <c r="BQ34" s="366"/>
      <c r="BR34" s="366"/>
      <c r="BS34" s="366"/>
      <c r="BT34" s="366"/>
      <c r="BU34" s="366"/>
      <c r="BV34" s="366"/>
      <c r="BW34" s="366"/>
      <c r="BX34" s="366"/>
      <c r="BY34" s="366"/>
      <c r="BZ34" s="366"/>
      <c r="CA34" s="366"/>
      <c r="CB34" s="366"/>
      <c r="CC34" s="366"/>
      <c r="CD34" s="366"/>
      <c r="CE34" s="366"/>
      <c r="CF34" s="366"/>
      <c r="CG34" s="366"/>
      <c r="CH34" s="366"/>
      <c r="CI34" s="366"/>
      <c r="CJ34" s="366"/>
      <c r="CK34" s="366"/>
      <c r="CL34" s="366"/>
      <c r="CM34" s="366"/>
      <c r="CN34" s="366"/>
      <c r="CO34" s="366"/>
      <c r="CP34" s="366"/>
      <c r="CQ34" s="366"/>
      <c r="CR34" s="366"/>
      <c r="CS34" s="366"/>
      <c r="CT34" s="366"/>
      <c r="CU34" s="366"/>
      <c r="CV34" s="366"/>
      <c r="CW34" s="366"/>
      <c r="CX34" s="366"/>
      <c r="CY34" s="366"/>
      <c r="CZ34" s="366"/>
      <c r="DA34" s="366"/>
      <c r="DB34" s="366"/>
      <c r="DC34" s="366"/>
      <c r="DD34" s="366"/>
      <c r="DE34" s="366"/>
      <c r="DF34" s="366"/>
      <c r="DG34" s="366"/>
      <c r="DH34" s="366"/>
      <c r="DI34" s="366"/>
      <c r="DJ34" s="366"/>
      <c r="DK34" s="366"/>
      <c r="DL34" s="366"/>
      <c r="DM34" s="366"/>
      <c r="DN34" s="366"/>
      <c r="DO34" s="366"/>
      <c r="DP34" s="366"/>
      <c r="DQ34" s="366"/>
      <c r="DR34" s="366"/>
      <c r="DS34" s="366"/>
      <c r="DT34" s="366"/>
      <c r="DU34" s="366"/>
      <c r="DV34" s="366"/>
      <c r="DW34" s="366"/>
      <c r="DX34" s="366"/>
      <c r="DY34" s="366"/>
      <c r="DZ34" s="366"/>
      <c r="EA34" s="366"/>
      <c r="EB34" s="366"/>
      <c r="EC34" s="366"/>
      <c r="ED34" s="366"/>
      <c r="EE34" s="366"/>
      <c r="EF34" s="366"/>
      <c r="EG34" s="366"/>
    </row>
    <row r="35" spans="1:259" s="11" customFormat="1" x14ac:dyDescent="0.3">
      <c r="A35">
        <v>6</v>
      </c>
      <c r="B35" s="402" t="s">
        <v>443</v>
      </c>
      <c r="C35" s="366">
        <v>160654</v>
      </c>
      <c r="D35" s="366">
        <v>79674</v>
      </c>
      <c r="E35" s="366">
        <v>37106</v>
      </c>
      <c r="F35" s="366">
        <v>15241</v>
      </c>
      <c r="G35" s="366">
        <v>28633</v>
      </c>
      <c r="H35" s="366">
        <f>SUM(I35:L35)</f>
        <v>110672</v>
      </c>
      <c r="I35" s="366">
        <v>54784</v>
      </c>
      <c r="J35" s="366">
        <v>18302</v>
      </c>
      <c r="K35" s="366">
        <v>12425</v>
      </c>
      <c r="L35" s="366">
        <v>25161</v>
      </c>
      <c r="M35" s="366"/>
      <c r="N35" s="366">
        <v>1338</v>
      </c>
      <c r="O35" s="366">
        <v>2009</v>
      </c>
      <c r="P35" s="366">
        <v>2460</v>
      </c>
      <c r="Q35" s="366">
        <v>1392</v>
      </c>
      <c r="R35" s="366">
        <v>1267</v>
      </c>
      <c r="S35" s="366">
        <v>996</v>
      </c>
      <c r="T35" s="366">
        <v>1280</v>
      </c>
      <c r="U35" s="366">
        <v>2748</v>
      </c>
      <c r="V35" s="366">
        <v>1519</v>
      </c>
      <c r="W35" s="366">
        <v>1611</v>
      </c>
      <c r="X35" s="366">
        <v>943</v>
      </c>
      <c r="Y35" s="366">
        <v>710</v>
      </c>
      <c r="Z35" s="366">
        <v>1051</v>
      </c>
      <c r="AA35" s="366">
        <v>1738</v>
      </c>
      <c r="AB35" s="366">
        <v>2091</v>
      </c>
      <c r="AC35" s="366">
        <v>1771</v>
      </c>
      <c r="AD35" s="366">
        <v>1036</v>
      </c>
      <c r="AE35" s="366">
        <v>570</v>
      </c>
      <c r="AF35" s="366">
        <v>1128</v>
      </c>
      <c r="AG35" s="366">
        <v>962</v>
      </c>
      <c r="AH35" s="366">
        <v>1154</v>
      </c>
      <c r="AI35" s="366">
        <v>2058</v>
      </c>
      <c r="AJ35" s="366">
        <v>2698</v>
      </c>
      <c r="AK35" s="366">
        <v>1002</v>
      </c>
      <c r="AL35" s="366">
        <v>1390</v>
      </c>
      <c r="AM35" s="366">
        <v>1320</v>
      </c>
      <c r="AN35" s="366">
        <v>1437</v>
      </c>
      <c r="AO35" s="366">
        <v>1944</v>
      </c>
      <c r="AP35" s="366">
        <v>1110</v>
      </c>
      <c r="AQ35" s="366">
        <v>2391</v>
      </c>
      <c r="AR35" s="366">
        <v>1679</v>
      </c>
      <c r="AS35" s="366">
        <v>2094</v>
      </c>
      <c r="AT35" s="366">
        <v>1908</v>
      </c>
      <c r="AU35" s="366">
        <v>1331</v>
      </c>
      <c r="AV35" s="366">
        <v>1364</v>
      </c>
      <c r="AW35" s="366">
        <v>1284</v>
      </c>
      <c r="AX35" s="366">
        <v>979</v>
      </c>
      <c r="AY35" s="366">
        <v>588</v>
      </c>
      <c r="AZ35" s="366">
        <v>1185</v>
      </c>
      <c r="BA35" s="366">
        <v>305</v>
      </c>
      <c r="BB35" s="366">
        <v>750</v>
      </c>
      <c r="BC35" s="366">
        <v>455</v>
      </c>
      <c r="BD35" s="366">
        <v>679</v>
      </c>
      <c r="BE35" s="366">
        <v>103</v>
      </c>
      <c r="BF35" s="366">
        <v>510</v>
      </c>
      <c r="BG35" s="366">
        <v>1274</v>
      </c>
      <c r="BH35" s="366">
        <v>840</v>
      </c>
      <c r="BI35" s="366">
        <v>526</v>
      </c>
      <c r="BJ35" s="366">
        <v>929</v>
      </c>
      <c r="BK35" s="366">
        <v>925</v>
      </c>
      <c r="BL35" s="366">
        <v>930</v>
      </c>
      <c r="BM35" s="366">
        <v>780</v>
      </c>
      <c r="BN35" s="366">
        <v>990</v>
      </c>
      <c r="BO35" s="366">
        <v>684</v>
      </c>
      <c r="BP35" s="366">
        <v>720</v>
      </c>
      <c r="BQ35" s="366">
        <v>529</v>
      </c>
      <c r="BR35" s="366">
        <v>513</v>
      </c>
      <c r="BS35" s="366">
        <v>688</v>
      </c>
      <c r="BT35" s="366">
        <v>1020</v>
      </c>
      <c r="BU35" s="366">
        <v>800</v>
      </c>
      <c r="BV35" s="366">
        <v>600</v>
      </c>
      <c r="BW35" s="366">
        <v>345</v>
      </c>
      <c r="BX35" s="366">
        <v>500</v>
      </c>
      <c r="BY35" s="366">
        <v>480</v>
      </c>
      <c r="BZ35" s="366">
        <v>270</v>
      </c>
      <c r="CA35" s="366">
        <v>228</v>
      </c>
      <c r="CB35" s="366">
        <v>370</v>
      </c>
      <c r="CC35" s="366">
        <v>508</v>
      </c>
      <c r="CD35" s="366">
        <v>479</v>
      </c>
      <c r="CE35" s="366">
        <v>660</v>
      </c>
      <c r="CF35" s="366">
        <v>611</v>
      </c>
      <c r="CG35" s="366">
        <v>492</v>
      </c>
      <c r="CH35" s="366">
        <v>793</v>
      </c>
      <c r="CI35" s="366">
        <v>143</v>
      </c>
      <c r="CJ35" s="366">
        <v>150</v>
      </c>
      <c r="CK35" s="366">
        <v>426</v>
      </c>
      <c r="CL35" s="366">
        <v>464</v>
      </c>
      <c r="CM35" s="366">
        <v>508</v>
      </c>
      <c r="CN35" s="366">
        <v>349</v>
      </c>
      <c r="CO35" s="366">
        <v>906</v>
      </c>
      <c r="CP35" s="366">
        <v>435</v>
      </c>
      <c r="CQ35" s="366">
        <v>509</v>
      </c>
      <c r="CR35" s="366">
        <v>752</v>
      </c>
      <c r="CS35" s="366">
        <v>304</v>
      </c>
      <c r="CT35" s="366">
        <v>210</v>
      </c>
      <c r="CU35" s="366">
        <v>499</v>
      </c>
      <c r="CV35" s="366">
        <v>180</v>
      </c>
      <c r="CW35" s="366">
        <v>497</v>
      </c>
      <c r="CX35" s="366">
        <v>357</v>
      </c>
      <c r="CY35" s="366">
        <v>889</v>
      </c>
      <c r="CZ35" s="366">
        <v>885</v>
      </c>
      <c r="DA35" s="366">
        <v>730</v>
      </c>
      <c r="DB35" s="366">
        <v>598</v>
      </c>
      <c r="DC35" s="366">
        <v>650</v>
      </c>
      <c r="DD35" s="366">
        <v>1100</v>
      </c>
      <c r="DE35" s="366">
        <v>596</v>
      </c>
      <c r="DF35" s="366">
        <v>959</v>
      </c>
      <c r="DG35" s="366">
        <v>569</v>
      </c>
      <c r="DH35" s="366">
        <v>982</v>
      </c>
      <c r="DI35" s="366">
        <v>595</v>
      </c>
      <c r="DJ35" s="366">
        <v>770</v>
      </c>
      <c r="DK35" s="366">
        <v>590</v>
      </c>
      <c r="DL35" s="366">
        <v>1219</v>
      </c>
      <c r="DM35" s="366">
        <v>537</v>
      </c>
      <c r="DN35" s="366">
        <v>547</v>
      </c>
      <c r="DO35" s="366">
        <v>1377</v>
      </c>
      <c r="DP35" s="366">
        <v>454</v>
      </c>
      <c r="DQ35" s="366">
        <v>1103</v>
      </c>
      <c r="DR35" s="366">
        <v>1203</v>
      </c>
      <c r="DS35" s="366">
        <v>504</v>
      </c>
      <c r="DT35" s="366">
        <v>611</v>
      </c>
      <c r="DU35" s="366">
        <v>942</v>
      </c>
      <c r="DV35" s="366">
        <v>430</v>
      </c>
      <c r="DW35" s="366">
        <v>1483</v>
      </c>
      <c r="DX35" s="366">
        <v>478</v>
      </c>
      <c r="DY35" s="366">
        <v>539</v>
      </c>
      <c r="DZ35" s="366">
        <v>1149</v>
      </c>
      <c r="EA35" s="366">
        <v>763</v>
      </c>
      <c r="EB35" s="366">
        <v>420</v>
      </c>
      <c r="EC35" s="366">
        <v>437</v>
      </c>
      <c r="ED35" s="366">
        <v>1052</v>
      </c>
      <c r="EE35" s="366"/>
      <c r="EF35" s="366"/>
      <c r="EG35" s="366"/>
      <c r="EI35" s="11">
        <v>889</v>
      </c>
      <c r="EJ35" s="11">
        <v>885</v>
      </c>
      <c r="EK35" s="11">
        <v>730</v>
      </c>
      <c r="EL35" s="11">
        <v>598</v>
      </c>
      <c r="EM35" s="11">
        <v>650</v>
      </c>
      <c r="EN35" s="11">
        <v>1100</v>
      </c>
      <c r="EO35" s="11">
        <v>596</v>
      </c>
      <c r="EP35" s="11">
        <v>959</v>
      </c>
      <c r="EQ35" s="11">
        <v>569</v>
      </c>
      <c r="ER35" s="11">
        <v>982</v>
      </c>
      <c r="ES35" s="11">
        <v>595</v>
      </c>
      <c r="ET35" s="11">
        <v>770</v>
      </c>
      <c r="EU35" s="11">
        <v>590</v>
      </c>
      <c r="EV35" s="11">
        <v>1219</v>
      </c>
      <c r="EW35" s="11">
        <v>537</v>
      </c>
      <c r="EX35" s="11">
        <v>547</v>
      </c>
      <c r="EY35" s="11">
        <v>1377</v>
      </c>
      <c r="EZ35" s="11">
        <v>454</v>
      </c>
      <c r="FA35" s="11">
        <v>1103</v>
      </c>
      <c r="FB35" s="11">
        <v>1203</v>
      </c>
      <c r="FC35" s="11">
        <v>504</v>
      </c>
      <c r="FD35" s="11">
        <v>611</v>
      </c>
      <c r="FE35" s="11">
        <v>942</v>
      </c>
      <c r="FF35" s="11">
        <v>430</v>
      </c>
      <c r="FG35" s="11">
        <v>1483</v>
      </c>
      <c r="FH35" s="11">
        <v>478</v>
      </c>
      <c r="FI35" s="11">
        <v>539</v>
      </c>
      <c r="FJ35" s="11">
        <v>1149</v>
      </c>
      <c r="FK35" s="11">
        <v>763</v>
      </c>
      <c r="FL35" s="11">
        <v>420</v>
      </c>
      <c r="FM35" s="11">
        <v>437</v>
      </c>
      <c r="FN35" s="11">
        <v>1052</v>
      </c>
      <c r="FO35" s="11">
        <v>1338</v>
      </c>
      <c r="FP35" s="11">
        <v>2009</v>
      </c>
      <c r="FQ35" s="11">
        <v>2460</v>
      </c>
      <c r="FR35" s="11">
        <v>1392</v>
      </c>
      <c r="FS35" s="11">
        <v>1267</v>
      </c>
      <c r="FT35" s="11">
        <v>996</v>
      </c>
      <c r="FU35" s="11">
        <v>1280</v>
      </c>
      <c r="FV35" s="11">
        <v>2748</v>
      </c>
      <c r="FW35" s="11">
        <v>1519</v>
      </c>
      <c r="FX35" s="11">
        <v>1611</v>
      </c>
      <c r="FY35" s="11">
        <v>943</v>
      </c>
      <c r="FZ35" s="11">
        <v>710</v>
      </c>
      <c r="GA35" s="11">
        <v>1051</v>
      </c>
      <c r="GB35" s="11">
        <v>1738</v>
      </c>
      <c r="GC35" s="11">
        <v>2091</v>
      </c>
      <c r="GD35" s="11">
        <v>1771</v>
      </c>
      <c r="GE35" s="11">
        <v>1036</v>
      </c>
      <c r="GF35" s="11">
        <v>570</v>
      </c>
      <c r="GG35" s="11">
        <v>1128</v>
      </c>
      <c r="GH35" s="11">
        <v>962</v>
      </c>
      <c r="GI35" s="11">
        <v>1154</v>
      </c>
      <c r="GJ35" s="11">
        <v>2058</v>
      </c>
      <c r="GK35" s="11">
        <v>2698</v>
      </c>
      <c r="GL35" s="11">
        <v>1002</v>
      </c>
      <c r="GM35" s="11">
        <v>1390</v>
      </c>
      <c r="GN35" s="11">
        <v>1320</v>
      </c>
      <c r="GO35" s="11">
        <v>1437</v>
      </c>
      <c r="GP35" s="11">
        <v>1944</v>
      </c>
      <c r="GQ35" s="11">
        <v>1110</v>
      </c>
      <c r="GR35" s="11">
        <v>2391</v>
      </c>
      <c r="GS35" s="11">
        <v>1679</v>
      </c>
      <c r="GT35" s="11">
        <v>2094</v>
      </c>
      <c r="GU35" s="11">
        <v>1908</v>
      </c>
      <c r="GV35" s="11">
        <v>1331</v>
      </c>
      <c r="GW35" s="11">
        <v>1364</v>
      </c>
      <c r="GX35" s="11">
        <v>1284</v>
      </c>
      <c r="GY35" s="11">
        <v>979</v>
      </c>
      <c r="GZ35" s="11">
        <v>588</v>
      </c>
      <c r="HA35" s="11">
        <v>1185</v>
      </c>
      <c r="HB35" s="11">
        <v>305</v>
      </c>
      <c r="HC35" s="11">
        <v>750</v>
      </c>
      <c r="HD35" s="11">
        <v>455</v>
      </c>
      <c r="HE35" s="11">
        <v>679</v>
      </c>
      <c r="HF35" s="11">
        <v>103</v>
      </c>
      <c r="HG35" s="11">
        <v>510</v>
      </c>
      <c r="HH35" s="11">
        <v>1274</v>
      </c>
      <c r="HI35" s="11">
        <v>840</v>
      </c>
      <c r="HJ35" s="11">
        <v>526</v>
      </c>
      <c r="HK35" s="11">
        <v>929</v>
      </c>
      <c r="HL35" s="11">
        <v>925</v>
      </c>
      <c r="HM35" s="11">
        <v>930</v>
      </c>
      <c r="HN35" s="11">
        <v>780</v>
      </c>
      <c r="HO35" s="11">
        <v>990</v>
      </c>
      <c r="HP35" s="11">
        <v>684</v>
      </c>
      <c r="HQ35" s="11">
        <v>720</v>
      </c>
      <c r="HR35" s="11">
        <v>529</v>
      </c>
      <c r="HS35" s="11">
        <v>513</v>
      </c>
      <c r="HT35" s="11">
        <v>688</v>
      </c>
      <c r="HU35" s="11">
        <v>1020</v>
      </c>
      <c r="HV35" s="11">
        <v>800</v>
      </c>
      <c r="HW35" s="11">
        <v>600</v>
      </c>
      <c r="HX35" s="11">
        <v>345</v>
      </c>
      <c r="HY35" s="11">
        <v>500</v>
      </c>
      <c r="HZ35" s="11">
        <v>480</v>
      </c>
      <c r="IA35" s="11">
        <v>270</v>
      </c>
      <c r="IB35" s="11">
        <v>228</v>
      </c>
      <c r="IC35" s="11">
        <v>370</v>
      </c>
      <c r="ID35" s="11">
        <v>508</v>
      </c>
      <c r="IE35" s="11">
        <v>479</v>
      </c>
      <c r="IF35" s="11">
        <v>660</v>
      </c>
      <c r="IG35" s="11">
        <v>611</v>
      </c>
      <c r="IH35" s="11">
        <v>492</v>
      </c>
      <c r="II35" s="11">
        <v>793</v>
      </c>
      <c r="IJ35" s="11">
        <v>143</v>
      </c>
      <c r="IK35" s="11">
        <v>150</v>
      </c>
      <c r="IL35" s="11">
        <v>426</v>
      </c>
      <c r="IM35" s="11">
        <v>464</v>
      </c>
      <c r="IN35" s="11">
        <v>508</v>
      </c>
      <c r="IO35" s="11">
        <v>349</v>
      </c>
      <c r="IP35" s="11">
        <v>906</v>
      </c>
      <c r="IQ35" s="11">
        <v>435</v>
      </c>
      <c r="IR35" s="11">
        <v>509</v>
      </c>
      <c r="IS35" s="11">
        <v>752</v>
      </c>
      <c r="IT35" s="11">
        <v>304</v>
      </c>
      <c r="IU35" s="11">
        <v>210</v>
      </c>
      <c r="IV35" s="11">
        <v>499</v>
      </c>
      <c r="IW35" s="11">
        <v>180</v>
      </c>
      <c r="IX35" s="11">
        <v>497</v>
      </c>
      <c r="IY35" s="11">
        <v>357</v>
      </c>
    </row>
    <row r="36" spans="1:259" s="11" customFormat="1" x14ac:dyDescent="0.3">
      <c r="A36"/>
      <c r="B36" s="366" t="s">
        <v>444</v>
      </c>
      <c r="C36" s="420">
        <v>11.58</v>
      </c>
      <c r="D36" s="366">
        <v>9.76</v>
      </c>
      <c r="E36" s="366">
        <v>10.5</v>
      </c>
      <c r="F36" s="366">
        <v>21</v>
      </c>
      <c r="G36" s="366">
        <v>13.1</v>
      </c>
      <c r="H36" s="366"/>
      <c r="I36" s="366">
        <v>13.8</v>
      </c>
      <c r="J36" s="366">
        <v>18.8</v>
      </c>
      <c r="K36" s="366">
        <v>25.1</v>
      </c>
      <c r="L36" s="366">
        <v>14.8</v>
      </c>
      <c r="M36" s="366"/>
      <c r="N36" s="420">
        <v>3.4379671150971598</v>
      </c>
      <c r="O36" s="420">
        <v>27.874564459930301</v>
      </c>
      <c r="P36" s="420">
        <v>21.585365853658502</v>
      </c>
      <c r="Q36" s="420">
        <v>21.695402298850599</v>
      </c>
      <c r="R36" s="420">
        <v>2.3677979479084401</v>
      </c>
      <c r="S36" s="420">
        <v>43.674698795180703</v>
      </c>
      <c r="T36" s="420">
        <v>29.0625</v>
      </c>
      <c r="U36" s="420">
        <v>12.3362445414847</v>
      </c>
      <c r="V36" s="420">
        <v>1.44832126398947</v>
      </c>
      <c r="W36" s="420">
        <v>0.93109869646182497</v>
      </c>
      <c r="X36" s="420">
        <v>12.0890774125133</v>
      </c>
      <c r="Y36" s="420">
        <v>0.98591549295774605</v>
      </c>
      <c r="Z36" s="420">
        <v>4.6622264509990501</v>
      </c>
      <c r="AA36" s="420">
        <v>33.947065592635198</v>
      </c>
      <c r="AB36" s="420">
        <v>3.9215686274509798</v>
      </c>
      <c r="AC36" s="420">
        <v>13.833992094861699</v>
      </c>
      <c r="AD36" s="420">
        <v>21.428571428571399</v>
      </c>
      <c r="AE36" s="420">
        <v>18.596491228070199</v>
      </c>
      <c r="AF36" s="420">
        <v>9.5744680851063801</v>
      </c>
      <c r="AG36" s="420">
        <v>9.0436590436590407</v>
      </c>
      <c r="AH36" s="420">
        <v>17.071057192374401</v>
      </c>
      <c r="AI36" s="420">
        <v>13.7512147716229</v>
      </c>
      <c r="AJ36" s="420">
        <v>27.9836916234248</v>
      </c>
      <c r="AK36" s="420">
        <v>1.19760479041916</v>
      </c>
      <c r="AL36" s="420">
        <v>3.7410071942446002</v>
      </c>
      <c r="AM36" s="420">
        <v>5.3787878787878798</v>
      </c>
      <c r="AN36" s="420">
        <v>11.621433542101601</v>
      </c>
      <c r="AO36" s="420">
        <v>25.3086419753086</v>
      </c>
      <c r="AP36" s="420">
        <v>37.027027027027003</v>
      </c>
      <c r="AQ36" s="420">
        <v>3.4713508992053499</v>
      </c>
      <c r="AR36" s="420">
        <v>7.0279928528886204</v>
      </c>
      <c r="AS36" s="420">
        <v>17.000955109837601</v>
      </c>
      <c r="AT36" s="420">
        <v>0.89098532494758897</v>
      </c>
      <c r="AU36" s="420">
        <v>1.0518407212622101</v>
      </c>
      <c r="AV36" s="420">
        <v>10.777126099706701</v>
      </c>
      <c r="AW36" s="420">
        <v>7.7881619937694699</v>
      </c>
      <c r="AX36" s="420">
        <v>24.004085801838599</v>
      </c>
      <c r="AY36" s="420">
        <v>0</v>
      </c>
      <c r="AZ36" s="420">
        <v>11.983122362869199</v>
      </c>
      <c r="BA36" s="420">
        <v>1.9672131147541001</v>
      </c>
      <c r="BB36" s="420">
        <v>10.4</v>
      </c>
      <c r="BC36" s="420">
        <v>18.901098901098901</v>
      </c>
      <c r="BD36" s="420">
        <v>2.0618556701030899</v>
      </c>
      <c r="BE36" s="420">
        <v>3.8834951456310698</v>
      </c>
      <c r="BF36" s="420">
        <v>7.0588235294117601</v>
      </c>
      <c r="BG36" s="420">
        <v>6.3579277864992196</v>
      </c>
      <c r="BH36" s="420">
        <v>2.8571428571428599</v>
      </c>
      <c r="BI36" s="420">
        <v>18.631178707224301</v>
      </c>
      <c r="BJ36" s="420">
        <v>23.681377825618899</v>
      </c>
      <c r="BK36" s="420">
        <v>0.21621621621621601</v>
      </c>
      <c r="BL36" s="420">
        <v>26.6666666666667</v>
      </c>
      <c r="BM36" s="420">
        <v>0</v>
      </c>
      <c r="BN36" s="420">
        <v>17.979797979798001</v>
      </c>
      <c r="BO36" s="420">
        <v>29.824561403508799</v>
      </c>
      <c r="BP36" s="420">
        <v>41.5277777777778</v>
      </c>
      <c r="BQ36" s="420">
        <v>11.342155009451799</v>
      </c>
      <c r="BR36" s="420">
        <v>10.3313840155945</v>
      </c>
      <c r="BS36" s="420">
        <v>18.604651162790699</v>
      </c>
      <c r="BT36" s="420">
        <v>46.6666666666667</v>
      </c>
      <c r="BU36" s="420">
        <v>39.125</v>
      </c>
      <c r="BV36" s="420">
        <v>77.3333333333333</v>
      </c>
      <c r="BW36" s="420">
        <v>9.27536231884058</v>
      </c>
      <c r="BX36" s="420">
        <v>52.8</v>
      </c>
      <c r="BY36" s="420">
        <v>53.9583333333333</v>
      </c>
      <c r="BZ36" s="420">
        <v>11.1111111111111</v>
      </c>
      <c r="CA36" s="420">
        <v>16.228070175438599</v>
      </c>
      <c r="CB36" s="420">
        <v>12.972972972973</v>
      </c>
      <c r="CC36" s="420">
        <v>9.4488188976377891</v>
      </c>
      <c r="CD36" s="420">
        <v>13.361169102296399</v>
      </c>
      <c r="CE36" s="420">
        <v>21.2121212121212</v>
      </c>
      <c r="CF36" s="420">
        <v>12.9296235679214</v>
      </c>
      <c r="CG36" s="420">
        <v>53.252032520325201</v>
      </c>
      <c r="CH36" s="420">
        <v>57.881462799495601</v>
      </c>
      <c r="CI36" s="420">
        <v>2.0979020979021001</v>
      </c>
      <c r="CJ36" s="420">
        <v>5.3333333333333304</v>
      </c>
      <c r="CK36" s="420">
        <v>24.647887323943699</v>
      </c>
      <c r="CL36" s="420">
        <v>0</v>
      </c>
      <c r="CM36" s="420">
        <v>26.968503937007899</v>
      </c>
      <c r="CN36" s="420">
        <v>2.2922636103151901</v>
      </c>
      <c r="CO36" s="420">
        <v>3.3112582781456998</v>
      </c>
      <c r="CP36" s="420">
        <v>24.137931034482801</v>
      </c>
      <c r="CQ36" s="420">
        <v>57.170923379174901</v>
      </c>
      <c r="CR36" s="420">
        <v>0.13297872340425501</v>
      </c>
      <c r="CS36" s="420">
        <v>41.776315789473699</v>
      </c>
      <c r="CT36" s="420">
        <v>33.809523809523803</v>
      </c>
      <c r="CU36" s="420">
        <v>27.655310621242499</v>
      </c>
      <c r="CV36" s="420">
        <v>68.8888888888889</v>
      </c>
      <c r="CW36" s="420">
        <v>15.492957746478901</v>
      </c>
      <c r="CX36" s="420">
        <v>47.899159663865497</v>
      </c>
      <c r="CY36" s="420">
        <v>4.1619797525309297</v>
      </c>
      <c r="CZ36" s="420">
        <v>51.977401129943502</v>
      </c>
      <c r="DA36" s="420">
        <v>23.287671232876701</v>
      </c>
      <c r="DB36" s="420">
        <v>22.073578595317699</v>
      </c>
      <c r="DC36" s="420">
        <v>24.461538461538499</v>
      </c>
      <c r="DD36" s="420">
        <v>3.7272727272727302</v>
      </c>
      <c r="DE36" s="420">
        <v>2.8523489932885902</v>
      </c>
      <c r="DF36" s="420">
        <v>3.6496350364963499</v>
      </c>
      <c r="DG36" s="420">
        <v>0.87873462214411302</v>
      </c>
      <c r="DH36" s="420">
        <v>6.0081466395112004</v>
      </c>
      <c r="DI36" s="420">
        <v>8.7394957983193304</v>
      </c>
      <c r="DJ36" s="420">
        <v>12.0779220779221</v>
      </c>
      <c r="DK36" s="420">
        <v>12.203389830508501</v>
      </c>
      <c r="DL36" s="420">
        <v>52.337981952420002</v>
      </c>
      <c r="DM36" s="420">
        <v>13.407821229050301</v>
      </c>
      <c r="DN36" s="420">
        <v>13.893967093235799</v>
      </c>
      <c r="DO36" s="420">
        <v>13.7254901960784</v>
      </c>
      <c r="DP36" s="420">
        <v>3.9647577092511002</v>
      </c>
      <c r="DQ36" s="420">
        <v>9.0661831368993706</v>
      </c>
      <c r="DR36" s="420">
        <v>2.7431421446384001</v>
      </c>
      <c r="DS36" s="420">
        <v>25.793650793650801</v>
      </c>
      <c r="DT36" s="420">
        <v>45.335515548281499</v>
      </c>
      <c r="DU36" s="420">
        <v>1.5923566878980899</v>
      </c>
      <c r="DV36" s="420">
        <v>13.255813953488399</v>
      </c>
      <c r="DW36" s="420">
        <v>3.5738368172623098</v>
      </c>
      <c r="DX36" s="420">
        <v>26.778242677824299</v>
      </c>
      <c r="DY36" s="420">
        <v>28.942486085343202</v>
      </c>
      <c r="DZ36" s="420">
        <v>3.2201914708442101</v>
      </c>
      <c r="EA36" s="420">
        <v>17.038007863695899</v>
      </c>
      <c r="EB36" s="420">
        <v>5.2380952380952399</v>
      </c>
      <c r="EC36" s="420">
        <v>32.0366132723112</v>
      </c>
      <c r="ED36" s="420">
        <v>11.977186311787101</v>
      </c>
      <c r="EE36" s="366"/>
      <c r="EF36" s="366"/>
      <c r="EG36" s="366"/>
      <c r="EI36" s="11">
        <v>4.1619797525309297</v>
      </c>
      <c r="EJ36" s="11">
        <v>51.977401129943502</v>
      </c>
      <c r="EK36" s="11">
        <v>23.287671232876701</v>
      </c>
      <c r="EL36" s="11">
        <v>22.073578595317699</v>
      </c>
      <c r="EM36" s="11">
        <v>24.461538461538499</v>
      </c>
      <c r="EN36" s="11">
        <v>3.7272727272727302</v>
      </c>
      <c r="EO36" s="11">
        <v>2.8523489932885902</v>
      </c>
      <c r="EP36" s="11">
        <v>3.6496350364963499</v>
      </c>
      <c r="EQ36" s="11">
        <v>0.87873462214411302</v>
      </c>
      <c r="ER36" s="11">
        <v>6.0081466395112004</v>
      </c>
      <c r="ES36" s="11">
        <v>8.7394957983193304</v>
      </c>
      <c r="ET36" s="11">
        <v>12.0779220779221</v>
      </c>
      <c r="EU36" s="11">
        <v>12.203389830508501</v>
      </c>
      <c r="EV36" s="11">
        <v>52.337981952420002</v>
      </c>
      <c r="EW36" s="11">
        <v>13.407821229050301</v>
      </c>
      <c r="EX36" s="11">
        <v>13.893967093235799</v>
      </c>
      <c r="EY36" s="11">
        <v>13.7254901960784</v>
      </c>
      <c r="EZ36" s="11">
        <v>3.9647577092511002</v>
      </c>
      <c r="FA36" s="11">
        <v>9.0661831368993706</v>
      </c>
      <c r="FB36" s="11">
        <v>2.7431421446384001</v>
      </c>
      <c r="FC36" s="11">
        <v>25.793650793650801</v>
      </c>
      <c r="FD36" s="11">
        <v>45.335515548281499</v>
      </c>
      <c r="FE36" s="11">
        <v>1.5923566878980899</v>
      </c>
      <c r="FF36" s="11">
        <v>13.255813953488399</v>
      </c>
      <c r="FG36" s="11">
        <v>3.5738368172623098</v>
      </c>
      <c r="FH36" s="11">
        <v>26.778242677824299</v>
      </c>
      <c r="FI36" s="11">
        <v>28.942486085343202</v>
      </c>
      <c r="FJ36" s="11">
        <v>3.2201914708442101</v>
      </c>
      <c r="FK36" s="11">
        <v>17.038007863695899</v>
      </c>
      <c r="FL36" s="11">
        <v>5.2380952380952399</v>
      </c>
      <c r="FM36" s="11">
        <v>32.0366132723112</v>
      </c>
      <c r="FN36" s="11">
        <v>11.977186311787101</v>
      </c>
      <c r="FO36" s="11">
        <v>3.4379671150971598</v>
      </c>
      <c r="FP36" s="11">
        <v>27.874564459930301</v>
      </c>
      <c r="FQ36" s="11">
        <v>21.585365853658502</v>
      </c>
      <c r="FR36" s="11">
        <v>21.695402298850599</v>
      </c>
      <c r="FS36" s="11">
        <v>2.3677979479084401</v>
      </c>
      <c r="FT36" s="11">
        <v>43.674698795180703</v>
      </c>
      <c r="FU36" s="11">
        <v>29.0625</v>
      </c>
      <c r="FV36" s="11">
        <v>12.3362445414847</v>
      </c>
      <c r="FW36" s="11">
        <v>1.44832126398947</v>
      </c>
      <c r="FX36" s="11">
        <v>0.93109869646182497</v>
      </c>
      <c r="FY36" s="11">
        <v>12.0890774125133</v>
      </c>
      <c r="FZ36" s="11">
        <v>0.98591549295774605</v>
      </c>
      <c r="GA36" s="11">
        <v>4.6622264509990501</v>
      </c>
      <c r="GB36" s="11">
        <v>33.947065592635198</v>
      </c>
      <c r="GC36" s="11">
        <v>3.9215686274509798</v>
      </c>
      <c r="GD36" s="11">
        <v>13.833992094861699</v>
      </c>
      <c r="GE36" s="11">
        <v>21.428571428571399</v>
      </c>
      <c r="GF36" s="11">
        <v>18.596491228070199</v>
      </c>
      <c r="GG36" s="11">
        <v>9.5744680851063801</v>
      </c>
      <c r="GH36" s="11">
        <v>9.0436590436590407</v>
      </c>
      <c r="GI36" s="11">
        <v>17.071057192374401</v>
      </c>
      <c r="GJ36" s="11">
        <v>13.7512147716229</v>
      </c>
      <c r="GK36" s="11">
        <v>27.9836916234248</v>
      </c>
      <c r="GL36" s="11">
        <v>1.19760479041916</v>
      </c>
      <c r="GM36" s="11">
        <v>3.7410071942446002</v>
      </c>
      <c r="GN36" s="11">
        <v>5.3787878787878798</v>
      </c>
      <c r="GO36" s="11">
        <v>11.621433542101601</v>
      </c>
      <c r="GP36" s="11">
        <v>25.3086419753086</v>
      </c>
      <c r="GQ36" s="11">
        <v>37.027027027027003</v>
      </c>
      <c r="GR36" s="11">
        <v>3.4713508992053499</v>
      </c>
      <c r="GS36" s="11">
        <v>7.0279928528886204</v>
      </c>
      <c r="GT36" s="11">
        <v>17.000955109837601</v>
      </c>
      <c r="GU36" s="11">
        <v>0.89098532494758897</v>
      </c>
      <c r="GV36" s="11">
        <v>1.0518407212622101</v>
      </c>
      <c r="GW36" s="11">
        <v>10.777126099706701</v>
      </c>
      <c r="GX36" s="11">
        <v>7.7881619937694699</v>
      </c>
      <c r="GY36" s="11">
        <v>24.004085801838599</v>
      </c>
      <c r="GZ36" s="11">
        <v>0</v>
      </c>
      <c r="HA36" s="11">
        <v>11.983122362869199</v>
      </c>
      <c r="HB36" s="11">
        <v>1.9672131147541001</v>
      </c>
      <c r="HC36" s="11">
        <v>10.4</v>
      </c>
      <c r="HD36" s="11">
        <v>18.901098901098901</v>
      </c>
      <c r="HE36" s="11">
        <v>2.0618556701030899</v>
      </c>
      <c r="HF36" s="11">
        <v>3.8834951456310698</v>
      </c>
      <c r="HG36" s="11">
        <v>7.0588235294117601</v>
      </c>
      <c r="HH36" s="11">
        <v>6.3579277864992196</v>
      </c>
      <c r="HI36" s="11">
        <v>2.8571428571428599</v>
      </c>
      <c r="HJ36" s="11">
        <v>18.631178707224301</v>
      </c>
      <c r="HK36" s="11">
        <v>23.681377825618899</v>
      </c>
      <c r="HL36" s="11">
        <v>0.21621621621621601</v>
      </c>
      <c r="HM36" s="11">
        <v>26.6666666666667</v>
      </c>
      <c r="HN36" s="11">
        <v>0</v>
      </c>
      <c r="HO36" s="11">
        <v>17.979797979798001</v>
      </c>
      <c r="HP36" s="11">
        <v>29.824561403508799</v>
      </c>
      <c r="HQ36" s="11">
        <v>41.5277777777778</v>
      </c>
      <c r="HR36" s="11">
        <v>11.342155009451799</v>
      </c>
      <c r="HS36" s="11">
        <v>10.3313840155945</v>
      </c>
      <c r="HT36" s="11">
        <v>18.604651162790699</v>
      </c>
      <c r="HU36" s="11">
        <v>46.6666666666667</v>
      </c>
      <c r="HV36" s="11">
        <v>39.125</v>
      </c>
      <c r="HW36" s="11">
        <v>77.3333333333333</v>
      </c>
      <c r="HX36" s="11">
        <v>9.27536231884058</v>
      </c>
      <c r="HY36" s="11">
        <v>52.8</v>
      </c>
      <c r="HZ36" s="11">
        <v>53.9583333333333</v>
      </c>
      <c r="IA36" s="11">
        <v>11.1111111111111</v>
      </c>
      <c r="IB36" s="11">
        <v>16.228070175438599</v>
      </c>
      <c r="IC36" s="11">
        <v>12.972972972973</v>
      </c>
      <c r="ID36" s="11">
        <v>9.4488188976377891</v>
      </c>
      <c r="IE36" s="11">
        <v>13.361169102296399</v>
      </c>
      <c r="IF36" s="11">
        <v>21.2121212121212</v>
      </c>
      <c r="IG36" s="11">
        <v>12.9296235679214</v>
      </c>
      <c r="IH36" s="11">
        <v>53.252032520325201</v>
      </c>
      <c r="II36" s="11">
        <v>57.881462799495601</v>
      </c>
      <c r="IJ36" s="11">
        <v>2.0979020979021001</v>
      </c>
      <c r="IK36" s="11">
        <v>5.3333333333333304</v>
      </c>
      <c r="IL36" s="11">
        <v>24.647887323943699</v>
      </c>
      <c r="IM36" s="11">
        <v>0</v>
      </c>
      <c r="IN36" s="11">
        <v>26.968503937007899</v>
      </c>
      <c r="IO36" s="11">
        <v>2.2922636103151901</v>
      </c>
      <c r="IP36" s="11">
        <v>3.3112582781456998</v>
      </c>
      <c r="IQ36" s="11">
        <v>24.137931034482801</v>
      </c>
      <c r="IR36" s="11">
        <v>57.170923379174901</v>
      </c>
      <c r="IS36" s="11">
        <v>0.13297872340425501</v>
      </c>
      <c r="IT36" s="11">
        <v>41.776315789473699</v>
      </c>
      <c r="IU36" s="11">
        <v>33.809523809523803</v>
      </c>
      <c r="IV36" s="11">
        <v>27.655310621242499</v>
      </c>
      <c r="IW36" s="11">
        <v>68.8888888888889</v>
      </c>
      <c r="IX36" s="11">
        <v>15.492957746478901</v>
      </c>
      <c r="IY36" s="11">
        <v>47.899159663865497</v>
      </c>
    </row>
    <row r="37" spans="1:259" s="11" customFormat="1" x14ac:dyDescent="0.3">
      <c r="A37"/>
      <c r="B37" s="366" t="s">
        <v>468</v>
      </c>
      <c r="C37" s="420">
        <v>78.61</v>
      </c>
      <c r="D37" s="366">
        <v>88.7</v>
      </c>
      <c r="E37" s="366">
        <v>72.5</v>
      </c>
      <c r="F37" s="366">
        <v>35.1</v>
      </c>
      <c r="G37" s="366">
        <v>81.599999999999994</v>
      </c>
      <c r="H37" s="366"/>
      <c r="I37" s="366">
        <v>84.3</v>
      </c>
      <c r="J37" s="366">
        <v>49.4</v>
      </c>
      <c r="K37" s="366">
        <v>25.7</v>
      </c>
      <c r="L37" s="366">
        <v>79.3</v>
      </c>
      <c r="M37" s="366"/>
      <c r="N37" s="420">
        <v>96.337817638266102</v>
      </c>
      <c r="O37" s="420">
        <v>71.8267794922847</v>
      </c>
      <c r="P37" s="420">
        <v>77.195121951219505</v>
      </c>
      <c r="Q37" s="420">
        <v>55.890804597701099</v>
      </c>
      <c r="R37" s="420">
        <v>97.474348855564301</v>
      </c>
      <c r="S37" s="420">
        <v>56.1244979919679</v>
      </c>
      <c r="T37" s="420">
        <v>68.75</v>
      </c>
      <c r="U37" s="420">
        <v>87.336244541484703</v>
      </c>
      <c r="V37" s="420">
        <v>98.485845951283693</v>
      </c>
      <c r="W37" s="420">
        <v>98.758535071384202</v>
      </c>
      <c r="X37" s="420">
        <v>87.910922587486695</v>
      </c>
      <c r="Y37" s="420">
        <v>98.873239436619698</v>
      </c>
      <c r="Z37" s="420">
        <v>95.3377735490009</v>
      </c>
      <c r="AA37" s="420">
        <v>65.304948216340605</v>
      </c>
      <c r="AB37" s="420">
        <v>95.3610712577714</v>
      </c>
      <c r="AC37" s="420">
        <v>83.399209486166001</v>
      </c>
      <c r="AD37" s="420">
        <v>78.3783783783784</v>
      </c>
      <c r="AE37" s="420">
        <v>81.403508771929793</v>
      </c>
      <c r="AF37" s="420">
        <v>90.159574468085097</v>
      </c>
      <c r="AG37" s="420">
        <v>90.644490644490602</v>
      </c>
      <c r="AH37" s="420">
        <v>82.495667244367397</v>
      </c>
      <c r="AI37" s="420">
        <v>85.568513119533506</v>
      </c>
      <c r="AJ37" s="420">
        <v>71.497405485544803</v>
      </c>
      <c r="AK37" s="420">
        <v>98.403193612774501</v>
      </c>
      <c r="AL37" s="420">
        <v>95.251798561151105</v>
      </c>
      <c r="AM37" s="420">
        <v>94.621212121212096</v>
      </c>
      <c r="AN37" s="420">
        <v>84.690327070285306</v>
      </c>
      <c r="AO37" s="420">
        <v>72.993827160493794</v>
      </c>
      <c r="AP37" s="420">
        <v>62.972972972972997</v>
      </c>
      <c r="AQ37" s="420">
        <v>96.3613550815558</v>
      </c>
      <c r="AR37" s="420">
        <v>92.972007147111398</v>
      </c>
      <c r="AS37" s="420">
        <v>82.951289398280807</v>
      </c>
      <c r="AT37" s="420">
        <v>99.109014675052407</v>
      </c>
      <c r="AU37" s="420">
        <v>98.572501878286999</v>
      </c>
      <c r="AV37" s="420">
        <v>88.489736070381198</v>
      </c>
      <c r="AW37" s="420">
        <v>57.398753894080997</v>
      </c>
      <c r="AX37" s="420">
        <v>20.7354443309499</v>
      </c>
      <c r="AY37" s="420">
        <v>65.986394557823104</v>
      </c>
      <c r="AZ37" s="420">
        <v>55.696202531645604</v>
      </c>
      <c r="BA37" s="420">
        <v>52.786885245901601</v>
      </c>
      <c r="BB37" s="420">
        <v>78.6666666666667</v>
      </c>
      <c r="BC37" s="420">
        <v>52.967032967032999</v>
      </c>
      <c r="BD37" s="420">
        <v>93.814432989690701</v>
      </c>
      <c r="BE37" s="420">
        <v>83.495145631067999</v>
      </c>
      <c r="BF37" s="420">
        <v>64.313725490196106</v>
      </c>
      <c r="BG37" s="420">
        <v>40.188383045525903</v>
      </c>
      <c r="BH37" s="420">
        <v>60.238095238095198</v>
      </c>
      <c r="BI37" s="420">
        <v>50</v>
      </c>
      <c r="BJ37" s="420">
        <v>31.001076426264799</v>
      </c>
      <c r="BK37" s="420">
        <v>88.864864864864899</v>
      </c>
      <c r="BL37" s="420">
        <v>37.096774193548399</v>
      </c>
      <c r="BM37" s="420">
        <v>77.051282051282101</v>
      </c>
      <c r="BN37" s="420">
        <v>48.383838383838402</v>
      </c>
      <c r="BO37" s="420">
        <v>42.982456140350898</v>
      </c>
      <c r="BP37" s="420">
        <v>28.0555555555556</v>
      </c>
      <c r="BQ37" s="420">
        <v>59.357277882797703</v>
      </c>
      <c r="BR37" s="420">
        <v>44.834307992202703</v>
      </c>
      <c r="BS37" s="420">
        <v>35.610465116279101</v>
      </c>
      <c r="BT37" s="420">
        <v>18.921568627450998</v>
      </c>
      <c r="BU37" s="420">
        <v>39.625</v>
      </c>
      <c r="BV37" s="420">
        <v>22.3333333333333</v>
      </c>
      <c r="BW37" s="420">
        <v>2.8985507246376798</v>
      </c>
      <c r="BX37" s="420">
        <v>10</v>
      </c>
      <c r="BY37" s="420">
        <v>4.5833333333333304</v>
      </c>
      <c r="BZ37" s="420">
        <v>88.8888888888889</v>
      </c>
      <c r="CA37" s="420">
        <v>10.9649122807018</v>
      </c>
      <c r="CB37" s="420">
        <v>1.35135135135135</v>
      </c>
      <c r="CC37" s="420">
        <v>59.645669291338599</v>
      </c>
      <c r="CD37" s="420">
        <v>3.7578288100208801</v>
      </c>
      <c r="CE37" s="420">
        <v>1.36363636363636</v>
      </c>
      <c r="CF37" s="420">
        <v>9.8199672667757802</v>
      </c>
      <c r="CG37" s="420">
        <v>2.6422764227642301</v>
      </c>
      <c r="CH37" s="420">
        <v>1.13493064312736</v>
      </c>
      <c r="CI37" s="420">
        <v>94.4055944055944</v>
      </c>
      <c r="CJ37" s="420">
        <v>74.6666666666667</v>
      </c>
      <c r="CK37" s="420">
        <v>62.206572769952999</v>
      </c>
      <c r="CL37" s="420">
        <v>14.2241379310345</v>
      </c>
      <c r="CM37" s="420">
        <v>62.007874015748001</v>
      </c>
      <c r="CN37" s="420">
        <v>0.28653295128939799</v>
      </c>
      <c r="CO37" s="420">
        <v>67.218543046357595</v>
      </c>
      <c r="CP37" s="420">
        <v>29.6551724137931</v>
      </c>
      <c r="CQ37" s="420">
        <v>12.9666011787819</v>
      </c>
      <c r="CR37" s="420">
        <v>68.617021276595807</v>
      </c>
      <c r="CS37" s="420">
        <v>0.98684210526315796</v>
      </c>
      <c r="CT37" s="420">
        <v>37.619047619047599</v>
      </c>
      <c r="CU37" s="420">
        <v>5.0100200400801604</v>
      </c>
      <c r="CV37" s="420">
        <v>30</v>
      </c>
      <c r="CW37" s="420">
        <v>8.6519114688128802</v>
      </c>
      <c r="CX37" s="420">
        <v>3.6414565826330501</v>
      </c>
      <c r="CY37" s="420">
        <v>95.613048368953898</v>
      </c>
      <c r="CZ37" s="420">
        <v>45.197740112994403</v>
      </c>
      <c r="DA37" s="420">
        <v>75.342465753424705</v>
      </c>
      <c r="DB37" s="420">
        <v>77.591973244147198</v>
      </c>
      <c r="DC37" s="420">
        <v>64.615384615384599</v>
      </c>
      <c r="DD37" s="420">
        <v>87.545454545454504</v>
      </c>
      <c r="DE37" s="420">
        <v>96.140939597315395</v>
      </c>
      <c r="DF37" s="420">
        <v>78.519290928050097</v>
      </c>
      <c r="DG37" s="420">
        <v>93.145869947275898</v>
      </c>
      <c r="DH37" s="420">
        <v>93.584521384928706</v>
      </c>
      <c r="DI37" s="420">
        <v>91.092436974789905</v>
      </c>
      <c r="DJ37" s="420">
        <v>65.714285714285694</v>
      </c>
      <c r="DK37" s="420">
        <v>85.932203389830505</v>
      </c>
      <c r="DL37" s="420">
        <v>47.415914684167298</v>
      </c>
      <c r="DM37" s="420">
        <v>67.7839851024209</v>
      </c>
      <c r="DN37" s="420">
        <v>84.643510054844597</v>
      </c>
      <c r="DO37" s="420">
        <v>85.766158315177904</v>
      </c>
      <c r="DP37" s="420">
        <v>92.731277533039602</v>
      </c>
      <c r="DQ37" s="420">
        <v>90.752493200362693</v>
      </c>
      <c r="DR37" s="420">
        <v>88.528678304239406</v>
      </c>
      <c r="DS37" s="420">
        <v>35.119047619047599</v>
      </c>
      <c r="DT37" s="420">
        <v>54.500818330605597</v>
      </c>
      <c r="DU37" s="420">
        <v>90.870488322717605</v>
      </c>
      <c r="DV37" s="420">
        <v>80.930232558139494</v>
      </c>
      <c r="DW37" s="420">
        <v>89.548213081591399</v>
      </c>
      <c r="DX37" s="420">
        <v>72.175732217573199</v>
      </c>
      <c r="DY37" s="420">
        <v>48.979591836734699</v>
      </c>
      <c r="DZ37" s="420">
        <v>93.298520452567402</v>
      </c>
      <c r="EA37" s="420">
        <v>82.699868938400996</v>
      </c>
      <c r="EB37" s="420">
        <v>77.380952380952394</v>
      </c>
      <c r="EC37" s="420">
        <v>67.276887871853503</v>
      </c>
      <c r="ED37" s="420">
        <v>87.642585551330797</v>
      </c>
      <c r="EE37" s="366"/>
      <c r="EF37" s="366"/>
      <c r="EG37" s="366"/>
      <c r="EI37" s="11">
        <v>95.613048368953898</v>
      </c>
      <c r="EJ37" s="11">
        <v>45.197740112994403</v>
      </c>
      <c r="EK37" s="11">
        <v>75.342465753424705</v>
      </c>
      <c r="EL37" s="11">
        <v>77.591973244147198</v>
      </c>
      <c r="EM37" s="11">
        <v>64.615384615384599</v>
      </c>
      <c r="EN37" s="11">
        <v>87.545454545454504</v>
      </c>
      <c r="EO37" s="11">
        <v>96.140939597315395</v>
      </c>
      <c r="EP37" s="11">
        <v>78.519290928050097</v>
      </c>
      <c r="EQ37" s="11">
        <v>93.145869947275898</v>
      </c>
      <c r="ER37" s="11">
        <v>93.584521384928706</v>
      </c>
      <c r="ES37" s="11">
        <v>91.092436974789905</v>
      </c>
      <c r="ET37" s="11">
        <v>65.714285714285694</v>
      </c>
      <c r="EU37" s="11">
        <v>85.932203389830505</v>
      </c>
      <c r="EV37" s="11">
        <v>47.415914684167298</v>
      </c>
      <c r="EW37" s="11">
        <v>67.7839851024209</v>
      </c>
      <c r="EX37" s="11">
        <v>84.643510054844597</v>
      </c>
      <c r="EY37" s="11">
        <v>85.766158315177904</v>
      </c>
      <c r="EZ37" s="11">
        <v>92.731277533039602</v>
      </c>
      <c r="FA37" s="11">
        <v>90.752493200362693</v>
      </c>
      <c r="FB37" s="11">
        <v>88.528678304239406</v>
      </c>
      <c r="FC37" s="11">
        <v>35.119047619047599</v>
      </c>
      <c r="FD37" s="11">
        <v>54.500818330605597</v>
      </c>
      <c r="FE37" s="11">
        <v>90.870488322717605</v>
      </c>
      <c r="FF37" s="11">
        <v>80.930232558139494</v>
      </c>
      <c r="FG37" s="11">
        <v>89.548213081591399</v>
      </c>
      <c r="FH37" s="11">
        <v>72.175732217573199</v>
      </c>
      <c r="FI37" s="11">
        <v>48.979591836734699</v>
      </c>
      <c r="FJ37" s="11">
        <v>93.298520452567402</v>
      </c>
      <c r="FK37" s="11">
        <v>82.699868938400996</v>
      </c>
      <c r="FL37" s="11">
        <v>77.380952380952394</v>
      </c>
      <c r="FM37" s="11">
        <v>67.276887871853503</v>
      </c>
      <c r="FN37" s="11">
        <v>87.642585551330797</v>
      </c>
      <c r="FO37" s="11">
        <v>96.337817638266102</v>
      </c>
      <c r="FP37" s="11">
        <v>71.8267794922847</v>
      </c>
      <c r="FQ37" s="11">
        <v>77.195121951219505</v>
      </c>
      <c r="FR37" s="11">
        <v>55.890804597701099</v>
      </c>
      <c r="FS37" s="11">
        <v>97.474348855564301</v>
      </c>
      <c r="FT37" s="11">
        <v>56.1244979919679</v>
      </c>
      <c r="FU37" s="11">
        <v>68.75</v>
      </c>
      <c r="FV37" s="11">
        <v>87.336244541484703</v>
      </c>
      <c r="FW37" s="11">
        <v>98.485845951283693</v>
      </c>
      <c r="FX37" s="11">
        <v>98.758535071384202</v>
      </c>
      <c r="FY37" s="11">
        <v>87.910922587486695</v>
      </c>
      <c r="FZ37" s="11">
        <v>98.873239436619698</v>
      </c>
      <c r="GA37" s="11">
        <v>95.3377735490009</v>
      </c>
      <c r="GB37" s="11">
        <v>65.304948216340605</v>
      </c>
      <c r="GC37" s="11">
        <v>95.3610712577714</v>
      </c>
      <c r="GD37" s="11">
        <v>83.399209486166001</v>
      </c>
      <c r="GE37" s="11">
        <v>78.3783783783784</v>
      </c>
      <c r="GF37" s="11">
        <v>81.403508771929793</v>
      </c>
      <c r="GG37" s="11">
        <v>90.159574468085097</v>
      </c>
      <c r="GH37" s="11">
        <v>90.644490644490602</v>
      </c>
      <c r="GI37" s="11">
        <v>82.495667244367397</v>
      </c>
      <c r="GJ37" s="11">
        <v>85.568513119533506</v>
      </c>
      <c r="GK37" s="11">
        <v>71.497405485544803</v>
      </c>
      <c r="GL37" s="11">
        <v>98.403193612774501</v>
      </c>
      <c r="GM37" s="11">
        <v>95.251798561151105</v>
      </c>
      <c r="GN37" s="11">
        <v>94.621212121212096</v>
      </c>
      <c r="GO37" s="11">
        <v>84.690327070285306</v>
      </c>
      <c r="GP37" s="11">
        <v>72.993827160493794</v>
      </c>
      <c r="GQ37" s="11">
        <v>62.972972972972997</v>
      </c>
      <c r="GR37" s="11">
        <v>96.3613550815558</v>
      </c>
      <c r="GS37" s="11">
        <v>92.972007147111398</v>
      </c>
      <c r="GT37" s="11">
        <v>82.951289398280807</v>
      </c>
      <c r="GU37" s="11">
        <v>99.109014675052407</v>
      </c>
      <c r="GV37" s="11">
        <v>98.572501878286999</v>
      </c>
      <c r="GW37" s="11">
        <v>88.489736070381198</v>
      </c>
      <c r="GX37" s="11">
        <v>57.398753894080997</v>
      </c>
      <c r="GY37" s="11">
        <v>20.7354443309499</v>
      </c>
      <c r="GZ37" s="11">
        <v>65.986394557823104</v>
      </c>
      <c r="HA37" s="11">
        <v>55.696202531645604</v>
      </c>
      <c r="HB37" s="11">
        <v>52.786885245901601</v>
      </c>
      <c r="HC37" s="11">
        <v>78.6666666666667</v>
      </c>
      <c r="HD37" s="11">
        <v>52.967032967032999</v>
      </c>
      <c r="HE37" s="11">
        <v>93.814432989690701</v>
      </c>
      <c r="HF37" s="11">
        <v>83.495145631067999</v>
      </c>
      <c r="HG37" s="11">
        <v>64.313725490196106</v>
      </c>
      <c r="HH37" s="11">
        <v>40.188383045525903</v>
      </c>
      <c r="HI37" s="11">
        <v>60.238095238095198</v>
      </c>
      <c r="HJ37" s="11">
        <v>50</v>
      </c>
      <c r="HK37" s="11">
        <v>31.001076426264799</v>
      </c>
      <c r="HL37" s="11">
        <v>88.864864864864899</v>
      </c>
      <c r="HM37" s="11">
        <v>37.096774193548399</v>
      </c>
      <c r="HN37" s="11">
        <v>77.051282051282101</v>
      </c>
      <c r="HO37" s="11">
        <v>48.383838383838402</v>
      </c>
      <c r="HP37" s="11">
        <v>42.982456140350898</v>
      </c>
      <c r="HQ37" s="11">
        <v>28.0555555555556</v>
      </c>
      <c r="HR37" s="11">
        <v>59.357277882797703</v>
      </c>
      <c r="HS37" s="11">
        <v>44.834307992202703</v>
      </c>
      <c r="HT37" s="11">
        <v>35.610465116279101</v>
      </c>
      <c r="HU37" s="11">
        <v>18.921568627450998</v>
      </c>
      <c r="HV37" s="11">
        <v>39.625</v>
      </c>
      <c r="HW37" s="11">
        <v>22.3333333333333</v>
      </c>
      <c r="HX37" s="11">
        <v>2.8985507246376798</v>
      </c>
      <c r="HY37" s="11">
        <v>10</v>
      </c>
      <c r="HZ37" s="11">
        <v>4.5833333333333304</v>
      </c>
      <c r="IA37" s="11">
        <v>88.8888888888889</v>
      </c>
      <c r="IB37" s="11">
        <v>10.9649122807018</v>
      </c>
      <c r="IC37" s="11">
        <v>1.35135135135135</v>
      </c>
      <c r="ID37" s="11">
        <v>59.645669291338599</v>
      </c>
      <c r="IE37" s="11">
        <v>3.7578288100208801</v>
      </c>
      <c r="IF37" s="11">
        <v>1.36363636363636</v>
      </c>
      <c r="IG37" s="11">
        <v>9.8199672667757802</v>
      </c>
      <c r="IH37" s="11">
        <v>2.6422764227642301</v>
      </c>
      <c r="II37" s="11">
        <v>1.13493064312736</v>
      </c>
      <c r="IJ37" s="11">
        <v>94.4055944055944</v>
      </c>
      <c r="IK37" s="11">
        <v>74.6666666666667</v>
      </c>
      <c r="IL37" s="11">
        <v>62.206572769952999</v>
      </c>
      <c r="IM37" s="11">
        <v>14.2241379310345</v>
      </c>
      <c r="IN37" s="11">
        <v>62.007874015748001</v>
      </c>
      <c r="IO37" s="11">
        <v>0.28653295128939799</v>
      </c>
      <c r="IP37" s="11">
        <v>67.218543046357595</v>
      </c>
      <c r="IQ37" s="11">
        <v>29.6551724137931</v>
      </c>
      <c r="IR37" s="11">
        <v>12.9666011787819</v>
      </c>
      <c r="IS37" s="11">
        <v>68.617021276595807</v>
      </c>
      <c r="IT37" s="11">
        <v>0.98684210526315796</v>
      </c>
      <c r="IU37" s="11">
        <v>37.619047619047599</v>
      </c>
      <c r="IV37" s="11">
        <v>5.0100200400801604</v>
      </c>
      <c r="IW37" s="11">
        <v>30</v>
      </c>
      <c r="IX37" s="11">
        <v>8.6519114688128802</v>
      </c>
      <c r="IY37" s="11">
        <v>3.6414565826330501</v>
      </c>
    </row>
    <row r="38" spans="1:259" s="11" customFormat="1" x14ac:dyDescent="0.3">
      <c r="A38"/>
      <c r="B38" s="366" t="s">
        <v>469</v>
      </c>
      <c r="C38" s="420">
        <v>8.9600000000000009</v>
      </c>
      <c r="D38" s="366">
        <v>0.96099999999999997</v>
      </c>
      <c r="E38" s="366">
        <v>15.8</v>
      </c>
      <c r="F38" s="366">
        <v>41</v>
      </c>
      <c r="G38" s="366">
        <v>5.25</v>
      </c>
      <c r="H38" s="366"/>
      <c r="I38" s="366">
        <v>1.3</v>
      </c>
      <c r="J38" s="366">
        <v>29.7</v>
      </c>
      <c r="K38" s="366">
        <v>45.6</v>
      </c>
      <c r="L38" s="366">
        <v>5.78</v>
      </c>
      <c r="M38" s="366"/>
      <c r="N38" s="420">
        <v>0.224215246636771</v>
      </c>
      <c r="O38" s="420">
        <v>0.19910403185664499</v>
      </c>
      <c r="P38" s="420">
        <v>1.09756097560976</v>
      </c>
      <c r="Q38" s="420">
        <v>22.054597701149401</v>
      </c>
      <c r="R38" s="420">
        <v>7.8926598263614797E-2</v>
      </c>
      <c r="S38" s="420">
        <v>0.100401606425703</v>
      </c>
      <c r="T38" s="420">
        <v>1.953125</v>
      </c>
      <c r="U38" s="420">
        <v>7.2780203784570605E-2</v>
      </c>
      <c r="V38" s="420">
        <v>0</v>
      </c>
      <c r="W38" s="420">
        <v>0.31036623215394199</v>
      </c>
      <c r="X38" s="420">
        <v>0</v>
      </c>
      <c r="Y38" s="420">
        <v>0</v>
      </c>
      <c r="Z38" s="420">
        <v>0</v>
      </c>
      <c r="AA38" s="420">
        <v>0.28768699654775598</v>
      </c>
      <c r="AB38" s="420">
        <v>0.191296030607365</v>
      </c>
      <c r="AC38" s="420">
        <v>1.8068887634105</v>
      </c>
      <c r="AD38" s="420">
        <v>0</v>
      </c>
      <c r="AE38" s="420">
        <v>0</v>
      </c>
      <c r="AF38" s="420">
        <v>8.8652482269503494E-2</v>
      </c>
      <c r="AG38" s="420">
        <v>0.207900207900208</v>
      </c>
      <c r="AH38" s="420">
        <v>0.34662045060658597</v>
      </c>
      <c r="AI38" s="420">
        <v>0.34013605442176897</v>
      </c>
      <c r="AJ38" s="420">
        <v>0.18532246108228301</v>
      </c>
      <c r="AK38" s="420">
        <v>9.9800399201596807E-2</v>
      </c>
      <c r="AL38" s="420">
        <v>0</v>
      </c>
      <c r="AM38" s="420">
        <v>0</v>
      </c>
      <c r="AN38" s="420">
        <v>3.6882393876130801</v>
      </c>
      <c r="AO38" s="420">
        <v>0</v>
      </c>
      <c r="AP38" s="420">
        <v>0</v>
      </c>
      <c r="AQ38" s="420">
        <v>8.3647009619406104E-2</v>
      </c>
      <c r="AR38" s="420">
        <v>0</v>
      </c>
      <c r="AS38" s="420">
        <v>0</v>
      </c>
      <c r="AT38" s="420">
        <v>0</v>
      </c>
      <c r="AU38" s="420">
        <v>0</v>
      </c>
      <c r="AV38" s="420">
        <v>0.29325513196480901</v>
      </c>
      <c r="AW38" s="420">
        <v>16.822429906542101</v>
      </c>
      <c r="AX38" s="420">
        <v>44.739530132788602</v>
      </c>
      <c r="AY38" s="420">
        <v>33.673469387755098</v>
      </c>
      <c r="AZ38" s="420">
        <v>31.983122362869199</v>
      </c>
      <c r="BA38" s="420">
        <v>33.442622950819697</v>
      </c>
      <c r="BB38" s="420">
        <v>1.06666666666667</v>
      </c>
      <c r="BC38" s="420">
        <v>24.395604395604401</v>
      </c>
      <c r="BD38" s="420">
        <v>4.1237113402061896</v>
      </c>
      <c r="BE38" s="420">
        <v>12.621359223301001</v>
      </c>
      <c r="BF38" s="420">
        <v>27.647058823529399</v>
      </c>
      <c r="BG38" s="420">
        <v>52.119309262166396</v>
      </c>
      <c r="BH38" s="420">
        <v>36.785714285714299</v>
      </c>
      <c r="BI38" s="420">
        <v>30.228136882129299</v>
      </c>
      <c r="BJ38" s="420">
        <v>45.317545748116302</v>
      </c>
      <c r="BK38" s="420">
        <v>10.9189189189189</v>
      </c>
      <c r="BL38" s="420">
        <v>36.129032258064498</v>
      </c>
      <c r="BM38" s="420">
        <v>21.282051282051299</v>
      </c>
      <c r="BN38" s="420">
        <v>33.3333333333333</v>
      </c>
      <c r="BO38" s="420">
        <v>26.461988304093602</v>
      </c>
      <c r="BP38" s="420">
        <v>29.1666666666667</v>
      </c>
      <c r="BQ38" s="420">
        <v>27.410207939508499</v>
      </c>
      <c r="BR38" s="420">
        <v>41.910331384015599</v>
      </c>
      <c r="BS38" s="420">
        <v>38.226744186046503</v>
      </c>
      <c r="BT38" s="420">
        <v>34.411764705882398</v>
      </c>
      <c r="BU38" s="420">
        <v>20.75</v>
      </c>
      <c r="BV38" s="420">
        <v>0.33333333333333298</v>
      </c>
      <c r="BW38" s="420">
        <v>87.826086956521706</v>
      </c>
      <c r="BX38" s="420">
        <v>37</v>
      </c>
      <c r="BY38" s="420">
        <v>41.25</v>
      </c>
      <c r="BZ38" s="420">
        <v>0</v>
      </c>
      <c r="CA38" s="420">
        <v>72.368421052631604</v>
      </c>
      <c r="CB38" s="420">
        <v>22.702702702702702</v>
      </c>
      <c r="CC38" s="420">
        <v>25</v>
      </c>
      <c r="CD38" s="420">
        <v>82.881002087682702</v>
      </c>
      <c r="CE38" s="420">
        <v>77.121212121212096</v>
      </c>
      <c r="CF38" s="420">
        <v>72.667757774140796</v>
      </c>
      <c r="CG38" s="420">
        <v>43.699186991869901</v>
      </c>
      <c r="CH38" s="420">
        <v>40.857503152585103</v>
      </c>
      <c r="CI38" s="420">
        <v>2.7972027972028002</v>
      </c>
      <c r="CJ38" s="420">
        <v>20</v>
      </c>
      <c r="CK38" s="420">
        <v>13.1455399061033</v>
      </c>
      <c r="CL38" s="420">
        <v>85.560344827586206</v>
      </c>
      <c r="CM38" s="420">
        <v>1.7716535433070899</v>
      </c>
      <c r="CN38" s="420">
        <v>87.965616045845294</v>
      </c>
      <c r="CO38" s="420">
        <v>29.4701986754967</v>
      </c>
      <c r="CP38" s="420">
        <v>46.2068965517241</v>
      </c>
      <c r="CQ38" s="420">
        <v>29.862475442043198</v>
      </c>
      <c r="CR38" s="420">
        <v>30.718085106383</v>
      </c>
      <c r="CS38" s="420">
        <v>54.276315789473699</v>
      </c>
      <c r="CT38" s="420">
        <v>28.571428571428601</v>
      </c>
      <c r="CU38" s="420">
        <v>67.134268537074107</v>
      </c>
      <c r="CV38" s="420">
        <v>1.1111111111111101</v>
      </c>
      <c r="CW38" s="420">
        <v>75.653923541247494</v>
      </c>
      <c r="CX38" s="420">
        <v>35.8543417366947</v>
      </c>
      <c r="CY38" s="420">
        <v>0.112485939257593</v>
      </c>
      <c r="CZ38" s="420">
        <v>2.8248587570621502</v>
      </c>
      <c r="DA38" s="420">
        <v>0.95890410958904104</v>
      </c>
      <c r="DB38" s="420">
        <v>0.167224080267559</v>
      </c>
      <c r="DC38" s="420">
        <v>10.9230769230769</v>
      </c>
      <c r="DD38" s="420">
        <v>8.4545454545454604</v>
      </c>
      <c r="DE38" s="420">
        <v>1.0067114093959699</v>
      </c>
      <c r="DF38" s="420">
        <v>17.726798748696599</v>
      </c>
      <c r="DG38" s="420">
        <v>5.9753954305799599</v>
      </c>
      <c r="DH38" s="420">
        <v>0.30549898167006101</v>
      </c>
      <c r="DI38" s="420">
        <v>0.16806722689075601</v>
      </c>
      <c r="DJ38" s="420">
        <v>21.948051948051901</v>
      </c>
      <c r="DK38" s="420">
        <v>1.6949152542372901</v>
      </c>
      <c r="DL38" s="420">
        <v>0.246103363412633</v>
      </c>
      <c r="DM38" s="420">
        <v>18.435754189944099</v>
      </c>
      <c r="DN38" s="420">
        <v>1.4625228519195601</v>
      </c>
      <c r="DO38" s="420">
        <v>0.43572984749455301</v>
      </c>
      <c r="DP38" s="420">
        <v>3.0837004405286299</v>
      </c>
      <c r="DQ38" s="420">
        <v>0.181323662737987</v>
      </c>
      <c r="DR38" s="420">
        <v>8.5619285120531998</v>
      </c>
      <c r="DS38" s="420">
        <v>39.087301587301603</v>
      </c>
      <c r="DT38" s="420">
        <v>0.16366612111293</v>
      </c>
      <c r="DU38" s="420">
        <v>7.4309978768577496</v>
      </c>
      <c r="DV38" s="420">
        <v>5.81395348837209</v>
      </c>
      <c r="DW38" s="420">
        <v>6.4733648010788896</v>
      </c>
      <c r="DX38" s="420">
        <v>1.04602510460251</v>
      </c>
      <c r="DY38" s="420">
        <v>21.8923933209648</v>
      </c>
      <c r="DZ38" s="420">
        <v>3.0461270670148002</v>
      </c>
      <c r="EA38" s="420">
        <v>0.26212319790301403</v>
      </c>
      <c r="EB38" s="420">
        <v>17.1428571428571</v>
      </c>
      <c r="EC38" s="420">
        <v>0.68649885583523995</v>
      </c>
      <c r="ED38" s="420">
        <v>0.38022813688212898</v>
      </c>
      <c r="EE38" s="366"/>
      <c r="EF38" s="366"/>
      <c r="EG38" s="366"/>
      <c r="EI38" s="11">
        <v>0.112485939257593</v>
      </c>
      <c r="EJ38" s="11">
        <v>2.8248587570621502</v>
      </c>
      <c r="EK38" s="11">
        <v>0.95890410958904104</v>
      </c>
      <c r="EL38" s="11">
        <v>0.167224080267559</v>
      </c>
      <c r="EM38" s="11">
        <v>10.9230769230769</v>
      </c>
      <c r="EN38" s="11">
        <v>8.4545454545454604</v>
      </c>
      <c r="EO38" s="11">
        <v>1.0067114093959699</v>
      </c>
      <c r="EP38" s="11">
        <v>17.726798748696599</v>
      </c>
      <c r="EQ38" s="11">
        <v>5.9753954305799599</v>
      </c>
      <c r="ER38" s="11">
        <v>0.30549898167006101</v>
      </c>
      <c r="ES38" s="11">
        <v>0.16806722689075601</v>
      </c>
      <c r="ET38" s="11">
        <v>21.948051948051901</v>
      </c>
      <c r="EU38" s="11">
        <v>1.6949152542372901</v>
      </c>
      <c r="EV38" s="11">
        <v>0.246103363412633</v>
      </c>
      <c r="EW38" s="11">
        <v>18.435754189944099</v>
      </c>
      <c r="EX38" s="11">
        <v>1.4625228519195601</v>
      </c>
      <c r="EY38" s="11">
        <v>0.43572984749455301</v>
      </c>
      <c r="EZ38" s="11">
        <v>3.0837004405286299</v>
      </c>
      <c r="FA38" s="11">
        <v>0.181323662737987</v>
      </c>
      <c r="FB38" s="11">
        <v>8.5619285120531998</v>
      </c>
      <c r="FC38" s="11">
        <v>39.087301587301603</v>
      </c>
      <c r="FD38" s="11">
        <v>0.16366612111293</v>
      </c>
      <c r="FE38" s="11">
        <v>7.4309978768577496</v>
      </c>
      <c r="FF38" s="11">
        <v>5.81395348837209</v>
      </c>
      <c r="FG38" s="11">
        <v>6.4733648010788896</v>
      </c>
      <c r="FH38" s="11">
        <v>1.04602510460251</v>
      </c>
      <c r="FI38" s="11">
        <v>21.8923933209648</v>
      </c>
      <c r="FJ38" s="11">
        <v>3.0461270670148002</v>
      </c>
      <c r="FK38" s="11">
        <v>0.26212319790301403</v>
      </c>
      <c r="FL38" s="11">
        <v>17.1428571428571</v>
      </c>
      <c r="FM38" s="11">
        <v>0.68649885583523995</v>
      </c>
      <c r="FN38" s="11">
        <v>0.38022813688212898</v>
      </c>
      <c r="FO38" s="11">
        <v>0.224215246636771</v>
      </c>
      <c r="FP38" s="11">
        <v>0.19910403185664499</v>
      </c>
      <c r="FQ38" s="11">
        <v>1.09756097560976</v>
      </c>
      <c r="FR38" s="11">
        <v>22.054597701149401</v>
      </c>
      <c r="FS38" s="11">
        <v>7.8926598263614797E-2</v>
      </c>
      <c r="FT38" s="11">
        <v>0.100401606425703</v>
      </c>
      <c r="FU38" s="11">
        <v>1.953125</v>
      </c>
      <c r="FV38" s="11">
        <v>7.2780203784570605E-2</v>
      </c>
      <c r="FW38" s="11">
        <v>0</v>
      </c>
      <c r="FX38" s="11">
        <v>0.31036623215394199</v>
      </c>
      <c r="FY38" s="11">
        <v>0</v>
      </c>
      <c r="FZ38" s="11">
        <v>0</v>
      </c>
      <c r="GA38" s="11">
        <v>0</v>
      </c>
      <c r="GB38" s="11">
        <v>0.28768699654775598</v>
      </c>
      <c r="GC38" s="11">
        <v>0.191296030607365</v>
      </c>
      <c r="GD38" s="11">
        <v>1.8068887634105</v>
      </c>
      <c r="GE38" s="11">
        <v>0</v>
      </c>
      <c r="GF38" s="11">
        <v>0</v>
      </c>
      <c r="GG38" s="11">
        <v>8.8652482269503494E-2</v>
      </c>
      <c r="GH38" s="11">
        <v>0.207900207900208</v>
      </c>
      <c r="GI38" s="11">
        <v>0.34662045060658597</v>
      </c>
      <c r="GJ38" s="11">
        <v>0.34013605442176897</v>
      </c>
      <c r="GK38" s="11">
        <v>0.18532246108228301</v>
      </c>
      <c r="GL38" s="11">
        <v>9.9800399201596807E-2</v>
      </c>
      <c r="GM38" s="11">
        <v>0</v>
      </c>
      <c r="GN38" s="11">
        <v>0</v>
      </c>
      <c r="GO38" s="11">
        <v>3.6882393876130801</v>
      </c>
      <c r="GP38" s="11">
        <v>0</v>
      </c>
      <c r="GQ38" s="11">
        <v>0</v>
      </c>
      <c r="GR38" s="11">
        <v>8.3647009619406104E-2</v>
      </c>
      <c r="GS38" s="11">
        <v>0</v>
      </c>
      <c r="GT38" s="11">
        <v>0</v>
      </c>
      <c r="GU38" s="11">
        <v>0</v>
      </c>
      <c r="GV38" s="11">
        <v>0</v>
      </c>
      <c r="GW38" s="11">
        <v>0.29325513196480901</v>
      </c>
      <c r="GX38" s="11">
        <v>16.822429906542101</v>
      </c>
      <c r="GY38" s="11">
        <v>44.739530132788602</v>
      </c>
      <c r="GZ38" s="11">
        <v>33.673469387755098</v>
      </c>
      <c r="HA38" s="11">
        <v>31.983122362869199</v>
      </c>
      <c r="HB38" s="11">
        <v>33.442622950819697</v>
      </c>
      <c r="HC38" s="11">
        <v>1.06666666666667</v>
      </c>
      <c r="HD38" s="11">
        <v>24.395604395604401</v>
      </c>
      <c r="HE38" s="11">
        <v>4.1237113402061896</v>
      </c>
      <c r="HF38" s="11">
        <v>12.621359223301001</v>
      </c>
      <c r="HG38" s="11">
        <v>27.647058823529399</v>
      </c>
      <c r="HH38" s="11">
        <v>52.119309262166396</v>
      </c>
      <c r="HI38" s="11">
        <v>36.785714285714299</v>
      </c>
      <c r="HJ38" s="11">
        <v>30.228136882129299</v>
      </c>
      <c r="HK38" s="11">
        <v>45.317545748116302</v>
      </c>
      <c r="HL38" s="11">
        <v>10.9189189189189</v>
      </c>
      <c r="HM38" s="11">
        <v>36.129032258064498</v>
      </c>
      <c r="HN38" s="11">
        <v>21.282051282051299</v>
      </c>
      <c r="HO38" s="11">
        <v>33.3333333333333</v>
      </c>
      <c r="HP38" s="11">
        <v>26.461988304093602</v>
      </c>
      <c r="HQ38" s="11">
        <v>29.1666666666667</v>
      </c>
      <c r="HR38" s="11">
        <v>27.410207939508499</v>
      </c>
      <c r="HS38" s="11">
        <v>41.910331384015599</v>
      </c>
      <c r="HT38" s="11">
        <v>38.226744186046503</v>
      </c>
      <c r="HU38" s="11">
        <v>34.411764705882398</v>
      </c>
      <c r="HV38" s="11">
        <v>20.75</v>
      </c>
      <c r="HW38" s="11">
        <v>0.33333333333333298</v>
      </c>
      <c r="HX38" s="11">
        <v>87.826086956521706</v>
      </c>
      <c r="HY38" s="11">
        <v>37</v>
      </c>
      <c r="HZ38" s="11">
        <v>41.25</v>
      </c>
      <c r="IA38" s="11">
        <v>0</v>
      </c>
      <c r="IB38" s="11">
        <v>72.368421052631604</v>
      </c>
      <c r="IC38" s="11">
        <v>22.702702702702702</v>
      </c>
      <c r="ID38" s="11">
        <v>25</v>
      </c>
      <c r="IE38" s="11">
        <v>82.881002087682702</v>
      </c>
      <c r="IF38" s="11">
        <v>77.121212121212096</v>
      </c>
      <c r="IG38" s="11">
        <v>72.667757774140796</v>
      </c>
      <c r="IH38" s="11">
        <v>43.699186991869901</v>
      </c>
      <c r="II38" s="11">
        <v>40.857503152585103</v>
      </c>
      <c r="IJ38" s="11">
        <v>2.7972027972028002</v>
      </c>
      <c r="IK38" s="11">
        <v>20</v>
      </c>
      <c r="IL38" s="11">
        <v>13.1455399061033</v>
      </c>
      <c r="IM38" s="11">
        <v>85.560344827586206</v>
      </c>
      <c r="IN38" s="11">
        <v>1.7716535433070899</v>
      </c>
      <c r="IO38" s="11">
        <v>87.965616045845294</v>
      </c>
      <c r="IP38" s="11">
        <v>29.4701986754967</v>
      </c>
      <c r="IQ38" s="11">
        <v>46.2068965517241</v>
      </c>
      <c r="IR38" s="11">
        <v>29.862475442043198</v>
      </c>
      <c r="IS38" s="11">
        <v>30.718085106383</v>
      </c>
      <c r="IT38" s="11">
        <v>54.276315789473699</v>
      </c>
      <c r="IU38" s="11">
        <v>28.571428571428601</v>
      </c>
      <c r="IV38" s="11">
        <v>67.134268537074107</v>
      </c>
      <c r="IW38" s="11">
        <v>1.1111111111111101</v>
      </c>
      <c r="IX38" s="11">
        <v>75.653923541247494</v>
      </c>
      <c r="IY38" s="11">
        <v>35.8543417366947</v>
      </c>
    </row>
    <row r="39" spans="1:259" s="11" customFormat="1" x14ac:dyDescent="0.3">
      <c r="A39"/>
      <c r="B39" s="366" t="s">
        <v>445</v>
      </c>
      <c r="C39" s="420">
        <v>0.85</v>
      </c>
      <c r="D39" s="366">
        <v>0.54</v>
      </c>
      <c r="E39" s="366">
        <v>1.23</v>
      </c>
      <c r="F39" s="366">
        <v>2.94</v>
      </c>
      <c r="G39" s="366">
        <v>0.115</v>
      </c>
      <c r="H39" s="366"/>
      <c r="I39" s="366">
        <v>0.68799999999999994</v>
      </c>
      <c r="J39" s="366">
        <v>2.06</v>
      </c>
      <c r="K39" s="366">
        <v>3.55</v>
      </c>
      <c r="L39" s="366">
        <v>0.13100000000000001</v>
      </c>
      <c r="M39" s="366"/>
      <c r="N39" s="420">
        <v>0</v>
      </c>
      <c r="O39" s="420">
        <v>9.9552015928322607E-2</v>
      </c>
      <c r="P39" s="420">
        <v>0.12195121951219499</v>
      </c>
      <c r="Q39" s="420">
        <v>0.359195402298851</v>
      </c>
      <c r="R39" s="420">
        <v>7.8926598263614797E-2</v>
      </c>
      <c r="S39" s="420">
        <v>0.100401606425703</v>
      </c>
      <c r="T39" s="420">
        <v>0.234375</v>
      </c>
      <c r="U39" s="420">
        <v>0.254730713245997</v>
      </c>
      <c r="V39" s="420">
        <v>6.5832784726793894E-2</v>
      </c>
      <c r="W39" s="420">
        <v>0</v>
      </c>
      <c r="X39" s="420">
        <v>0</v>
      </c>
      <c r="Y39" s="420">
        <v>0.140845070422535</v>
      </c>
      <c r="Z39" s="420">
        <v>0</v>
      </c>
      <c r="AA39" s="420">
        <v>0.46029919447640999</v>
      </c>
      <c r="AB39" s="420">
        <v>0.52606408417025297</v>
      </c>
      <c r="AC39" s="420">
        <v>0.95990965556182895</v>
      </c>
      <c r="AD39" s="420">
        <v>0.193050193050193</v>
      </c>
      <c r="AE39" s="420">
        <v>0</v>
      </c>
      <c r="AF39" s="420">
        <v>0.17730496453900699</v>
      </c>
      <c r="AG39" s="420">
        <v>0.103950103950104</v>
      </c>
      <c r="AH39" s="420">
        <v>8.6655112651646396E-2</v>
      </c>
      <c r="AI39" s="420">
        <v>0.34013605442176897</v>
      </c>
      <c r="AJ39" s="420">
        <v>0.33358042994810999</v>
      </c>
      <c r="AK39" s="420">
        <v>0.29940119760479</v>
      </c>
      <c r="AL39" s="420">
        <v>1.0071942446043201</v>
      </c>
      <c r="AM39" s="420">
        <v>0</v>
      </c>
      <c r="AN39" s="420">
        <v>0</v>
      </c>
      <c r="AO39" s="420">
        <v>1.69753086419753</v>
      </c>
      <c r="AP39" s="420">
        <v>0</v>
      </c>
      <c r="AQ39" s="420">
        <v>8.3647009619406104E-2</v>
      </c>
      <c r="AR39" s="420">
        <v>0</v>
      </c>
      <c r="AS39" s="420">
        <v>4.77554918815664E-2</v>
      </c>
      <c r="AT39" s="420">
        <v>0</v>
      </c>
      <c r="AU39" s="420">
        <v>0.37565740045078899</v>
      </c>
      <c r="AV39" s="420">
        <v>0.43988269794721402</v>
      </c>
      <c r="AW39" s="420">
        <v>17.990654205607498</v>
      </c>
      <c r="AX39" s="420">
        <v>10.5209397344229</v>
      </c>
      <c r="AY39" s="420">
        <v>0.34013605442176897</v>
      </c>
      <c r="AZ39" s="420">
        <v>0.33755274261603402</v>
      </c>
      <c r="BA39" s="420">
        <v>11.8032786885246</v>
      </c>
      <c r="BB39" s="420">
        <v>9.8666666666666707</v>
      </c>
      <c r="BC39" s="420">
        <v>3.7362637362637399</v>
      </c>
      <c r="BD39" s="420">
        <v>0</v>
      </c>
      <c r="BE39" s="420">
        <v>0</v>
      </c>
      <c r="BF39" s="420">
        <v>0.98039215686274495</v>
      </c>
      <c r="BG39" s="420">
        <v>1.33437990580848</v>
      </c>
      <c r="BH39" s="420">
        <v>0.119047619047619</v>
      </c>
      <c r="BI39" s="420">
        <v>1.14068441064639</v>
      </c>
      <c r="BJ39" s="420">
        <v>0</v>
      </c>
      <c r="BK39" s="420">
        <v>0</v>
      </c>
      <c r="BL39" s="420">
        <v>0.10752688172043</v>
      </c>
      <c r="BM39" s="420">
        <v>1.6666666666666701</v>
      </c>
      <c r="BN39" s="420">
        <v>0.30303030303030298</v>
      </c>
      <c r="BO39" s="420">
        <v>0.73099415204678397</v>
      </c>
      <c r="BP39" s="420">
        <v>1.25</v>
      </c>
      <c r="BQ39" s="420">
        <v>1.89035916824197</v>
      </c>
      <c r="BR39" s="420">
        <v>2.9239766081871301</v>
      </c>
      <c r="BS39" s="420">
        <v>7.5581395348837201</v>
      </c>
      <c r="BT39" s="420">
        <v>0</v>
      </c>
      <c r="BU39" s="420">
        <v>0.5</v>
      </c>
      <c r="BV39" s="420">
        <v>0</v>
      </c>
      <c r="BW39" s="420">
        <v>0</v>
      </c>
      <c r="BX39" s="420">
        <v>0.2</v>
      </c>
      <c r="BY39" s="420">
        <v>0.20833333333333301</v>
      </c>
      <c r="BZ39" s="420">
        <v>0</v>
      </c>
      <c r="CA39" s="420">
        <v>0.43859649122806998</v>
      </c>
      <c r="CB39" s="420">
        <v>62.972972972972997</v>
      </c>
      <c r="CC39" s="420">
        <v>5.9055118110236204</v>
      </c>
      <c r="CD39" s="420">
        <v>0</v>
      </c>
      <c r="CE39" s="420">
        <v>0.30303030303030298</v>
      </c>
      <c r="CF39" s="420">
        <v>4.5826513911620301</v>
      </c>
      <c r="CG39" s="420">
        <v>0.40650406504065001</v>
      </c>
      <c r="CH39" s="420">
        <v>0.126103404791929</v>
      </c>
      <c r="CI39" s="420">
        <v>0.69930069930069905</v>
      </c>
      <c r="CJ39" s="420">
        <v>0</v>
      </c>
      <c r="CK39" s="420">
        <v>0</v>
      </c>
      <c r="CL39" s="420">
        <v>0.21551724137931</v>
      </c>
      <c r="CM39" s="420">
        <v>9.2519685039370092</v>
      </c>
      <c r="CN39" s="420">
        <v>9.4555873925501395</v>
      </c>
      <c r="CO39" s="420">
        <v>0</v>
      </c>
      <c r="CP39" s="420">
        <v>0</v>
      </c>
      <c r="CQ39" s="420">
        <v>0</v>
      </c>
      <c r="CR39" s="420">
        <v>0.53191489361702105</v>
      </c>
      <c r="CS39" s="420">
        <v>2.9605263157894699</v>
      </c>
      <c r="CT39" s="420">
        <v>0</v>
      </c>
      <c r="CU39" s="420">
        <v>0.200400801603206</v>
      </c>
      <c r="CV39" s="420">
        <v>0</v>
      </c>
      <c r="CW39" s="420">
        <v>0.20120724346076499</v>
      </c>
      <c r="CX39" s="420">
        <v>12.605042016806699</v>
      </c>
      <c r="CY39" s="420">
        <v>0.112485939257593</v>
      </c>
      <c r="CZ39" s="420">
        <v>0</v>
      </c>
      <c r="DA39" s="420">
        <v>0.41095890410958902</v>
      </c>
      <c r="DB39" s="420">
        <v>0.167224080267559</v>
      </c>
      <c r="DC39" s="420">
        <v>0</v>
      </c>
      <c r="DD39" s="420">
        <v>0.27272727272727298</v>
      </c>
      <c r="DE39" s="420">
        <v>0</v>
      </c>
      <c r="DF39" s="420">
        <v>0.104275286757039</v>
      </c>
      <c r="DG39" s="420">
        <v>0</v>
      </c>
      <c r="DH39" s="420">
        <v>0.10183299389002</v>
      </c>
      <c r="DI39" s="420">
        <v>0</v>
      </c>
      <c r="DJ39" s="420">
        <v>0.25974025974025999</v>
      </c>
      <c r="DK39" s="420">
        <v>0.169491525423729</v>
      </c>
      <c r="DL39" s="420">
        <v>0</v>
      </c>
      <c r="DM39" s="420">
        <v>0.37243947858472998</v>
      </c>
      <c r="DN39" s="420">
        <v>0</v>
      </c>
      <c r="DO39" s="420">
        <v>7.2621641249092206E-2</v>
      </c>
      <c r="DP39" s="420">
        <v>0.22026431718061701</v>
      </c>
      <c r="DQ39" s="420">
        <v>0</v>
      </c>
      <c r="DR39" s="420">
        <v>0.16625103906899399</v>
      </c>
      <c r="DS39" s="420">
        <v>0</v>
      </c>
      <c r="DT39" s="420">
        <v>0</v>
      </c>
      <c r="DU39" s="420">
        <v>0.106157112526539</v>
      </c>
      <c r="DV39" s="420">
        <v>0</v>
      </c>
      <c r="DW39" s="420">
        <v>0.40458530006743099</v>
      </c>
      <c r="DX39" s="420">
        <v>0</v>
      </c>
      <c r="DY39" s="420">
        <v>0.18552875695732801</v>
      </c>
      <c r="DZ39" s="420">
        <v>0.43516100957354198</v>
      </c>
      <c r="EA39" s="420">
        <v>0</v>
      </c>
      <c r="EB39" s="420">
        <v>0.238095238095238</v>
      </c>
      <c r="EC39" s="420">
        <v>0</v>
      </c>
      <c r="ED39" s="420">
        <v>0</v>
      </c>
      <c r="EE39" s="366"/>
      <c r="EF39" s="366"/>
      <c r="EG39" s="366"/>
      <c r="EI39" s="11">
        <v>0.112485939257593</v>
      </c>
      <c r="EJ39" s="11">
        <v>0</v>
      </c>
      <c r="EK39" s="11">
        <v>0.41095890410958902</v>
      </c>
      <c r="EL39" s="11">
        <v>0.167224080267559</v>
      </c>
      <c r="EM39" s="11">
        <v>0</v>
      </c>
      <c r="EN39" s="11">
        <v>0.27272727272727298</v>
      </c>
      <c r="EO39" s="11">
        <v>0</v>
      </c>
      <c r="EP39" s="11">
        <v>0.104275286757039</v>
      </c>
      <c r="EQ39" s="11">
        <v>0</v>
      </c>
      <c r="ER39" s="11">
        <v>0.10183299389002</v>
      </c>
      <c r="ES39" s="11">
        <v>0</v>
      </c>
      <c r="ET39" s="11">
        <v>0.25974025974025999</v>
      </c>
      <c r="EU39" s="11">
        <v>0.169491525423729</v>
      </c>
      <c r="EV39" s="11">
        <v>0</v>
      </c>
      <c r="EW39" s="11">
        <v>0.37243947858472998</v>
      </c>
      <c r="EX39" s="11">
        <v>0</v>
      </c>
      <c r="EY39" s="11">
        <v>7.2621641249092206E-2</v>
      </c>
      <c r="EZ39" s="11">
        <v>0.22026431718061701</v>
      </c>
      <c r="FA39" s="11">
        <v>0</v>
      </c>
      <c r="FB39" s="11">
        <v>0.16625103906899399</v>
      </c>
      <c r="FC39" s="11">
        <v>0</v>
      </c>
      <c r="FD39" s="11">
        <v>0</v>
      </c>
      <c r="FE39" s="11">
        <v>0.106157112526539</v>
      </c>
      <c r="FF39" s="11">
        <v>0</v>
      </c>
      <c r="FG39" s="11">
        <v>0.40458530006743099</v>
      </c>
      <c r="FH39" s="11">
        <v>0</v>
      </c>
      <c r="FI39" s="11">
        <v>0.18552875695732801</v>
      </c>
      <c r="FJ39" s="11">
        <v>0.43516100957354198</v>
      </c>
      <c r="FK39" s="11">
        <v>0</v>
      </c>
      <c r="FL39" s="11">
        <v>0.238095238095238</v>
      </c>
      <c r="FM39" s="11">
        <v>0</v>
      </c>
      <c r="FN39" s="11">
        <v>0</v>
      </c>
      <c r="FO39" s="11">
        <v>0</v>
      </c>
      <c r="FP39" s="11">
        <v>9.9552015928322607E-2</v>
      </c>
      <c r="FQ39" s="11">
        <v>0.12195121951219499</v>
      </c>
      <c r="FR39" s="11">
        <v>0.359195402298851</v>
      </c>
      <c r="FS39" s="11">
        <v>7.8926598263614797E-2</v>
      </c>
      <c r="FT39" s="11">
        <v>0.100401606425703</v>
      </c>
      <c r="FU39" s="11">
        <v>0.234375</v>
      </c>
      <c r="FV39" s="11">
        <v>0.254730713245997</v>
      </c>
      <c r="FW39" s="11">
        <v>6.5832784726793894E-2</v>
      </c>
      <c r="FX39" s="11">
        <v>0</v>
      </c>
      <c r="FY39" s="11">
        <v>0</v>
      </c>
      <c r="FZ39" s="11">
        <v>0.140845070422535</v>
      </c>
      <c r="GA39" s="11">
        <v>0</v>
      </c>
      <c r="GB39" s="11">
        <v>0.46029919447640999</v>
      </c>
      <c r="GC39" s="11">
        <v>0.52606408417025297</v>
      </c>
      <c r="GD39" s="11">
        <v>0.95990965556182895</v>
      </c>
      <c r="GE39" s="11">
        <v>0.193050193050193</v>
      </c>
      <c r="GF39" s="11">
        <v>0</v>
      </c>
      <c r="GG39" s="11">
        <v>0.17730496453900699</v>
      </c>
      <c r="GH39" s="11">
        <v>0.103950103950104</v>
      </c>
      <c r="GI39" s="11">
        <v>8.6655112651646396E-2</v>
      </c>
      <c r="GJ39" s="11">
        <v>0.34013605442176897</v>
      </c>
      <c r="GK39" s="11">
        <v>0.33358042994810999</v>
      </c>
      <c r="GL39" s="11">
        <v>0.29940119760479</v>
      </c>
      <c r="GM39" s="11">
        <v>1.0071942446043201</v>
      </c>
      <c r="GN39" s="11">
        <v>0</v>
      </c>
      <c r="GO39" s="11">
        <v>0</v>
      </c>
      <c r="GP39" s="11">
        <v>1.69753086419753</v>
      </c>
      <c r="GQ39" s="11">
        <v>0</v>
      </c>
      <c r="GR39" s="11">
        <v>8.3647009619406104E-2</v>
      </c>
      <c r="GS39" s="11">
        <v>0</v>
      </c>
      <c r="GT39" s="11">
        <v>4.77554918815664E-2</v>
      </c>
      <c r="GU39" s="11">
        <v>0</v>
      </c>
      <c r="GV39" s="11">
        <v>0.37565740045078899</v>
      </c>
      <c r="GW39" s="11">
        <v>0.43988269794721402</v>
      </c>
      <c r="GX39" s="11">
        <v>17.990654205607498</v>
      </c>
      <c r="GY39" s="11">
        <v>10.5209397344229</v>
      </c>
      <c r="GZ39" s="11">
        <v>0.34013605442176897</v>
      </c>
      <c r="HA39" s="11">
        <v>0.33755274261603402</v>
      </c>
      <c r="HB39" s="11">
        <v>11.8032786885246</v>
      </c>
      <c r="HC39" s="11">
        <v>9.8666666666666707</v>
      </c>
      <c r="HD39" s="11">
        <v>3.7362637362637399</v>
      </c>
      <c r="HE39" s="11">
        <v>0</v>
      </c>
      <c r="HF39" s="11">
        <v>0</v>
      </c>
      <c r="HG39" s="11">
        <v>0.98039215686274495</v>
      </c>
      <c r="HH39" s="11">
        <v>1.33437990580848</v>
      </c>
      <c r="HI39" s="11">
        <v>0.119047619047619</v>
      </c>
      <c r="HJ39" s="11">
        <v>1.14068441064639</v>
      </c>
      <c r="HK39" s="11">
        <v>0</v>
      </c>
      <c r="HL39" s="11">
        <v>0</v>
      </c>
      <c r="HM39" s="11">
        <v>0.10752688172043</v>
      </c>
      <c r="HN39" s="11">
        <v>1.6666666666666701</v>
      </c>
      <c r="HO39" s="11">
        <v>0.30303030303030298</v>
      </c>
      <c r="HP39" s="11">
        <v>0.73099415204678397</v>
      </c>
      <c r="HQ39" s="11">
        <v>1.25</v>
      </c>
      <c r="HR39" s="11">
        <v>1.89035916824197</v>
      </c>
      <c r="HS39" s="11">
        <v>2.9239766081871301</v>
      </c>
      <c r="HT39" s="11">
        <v>7.5581395348837201</v>
      </c>
      <c r="HU39" s="11">
        <v>0</v>
      </c>
      <c r="HV39" s="11">
        <v>0.5</v>
      </c>
      <c r="HW39" s="11">
        <v>0</v>
      </c>
      <c r="HX39" s="11">
        <v>0</v>
      </c>
      <c r="HY39" s="11">
        <v>0.2</v>
      </c>
      <c r="HZ39" s="11">
        <v>0.20833333333333301</v>
      </c>
      <c r="IA39" s="11">
        <v>0</v>
      </c>
      <c r="IB39" s="11">
        <v>0.43859649122806998</v>
      </c>
      <c r="IC39" s="11">
        <v>62.972972972972997</v>
      </c>
      <c r="ID39" s="11">
        <v>5.9055118110236204</v>
      </c>
      <c r="IE39" s="11">
        <v>0</v>
      </c>
      <c r="IF39" s="11">
        <v>0.30303030303030298</v>
      </c>
      <c r="IG39" s="11">
        <v>4.5826513911620301</v>
      </c>
      <c r="IH39" s="11">
        <v>0.40650406504065001</v>
      </c>
      <c r="II39" s="11">
        <v>0.126103404791929</v>
      </c>
      <c r="IJ39" s="11">
        <v>0.69930069930069905</v>
      </c>
      <c r="IK39" s="11">
        <v>0</v>
      </c>
      <c r="IL39" s="11">
        <v>0</v>
      </c>
      <c r="IM39" s="11">
        <v>0.21551724137931</v>
      </c>
      <c r="IN39" s="11">
        <v>9.2519685039370092</v>
      </c>
      <c r="IO39" s="11">
        <v>9.4555873925501395</v>
      </c>
      <c r="IP39" s="11">
        <v>0</v>
      </c>
      <c r="IQ39" s="11">
        <v>0</v>
      </c>
      <c r="IR39" s="11">
        <v>0</v>
      </c>
      <c r="IS39" s="11">
        <v>0.53191489361702105</v>
      </c>
      <c r="IT39" s="11">
        <v>2.9605263157894699</v>
      </c>
      <c r="IU39" s="11">
        <v>0</v>
      </c>
      <c r="IV39" s="11">
        <v>0.200400801603206</v>
      </c>
      <c r="IW39" s="11">
        <v>0</v>
      </c>
      <c r="IX39" s="11">
        <v>0.20120724346076499</v>
      </c>
      <c r="IY39" s="11">
        <v>12.605042016806699</v>
      </c>
    </row>
    <row r="40" spans="1:259" s="11" customFormat="1" x14ac:dyDescent="0.3">
      <c r="A40" s="399"/>
      <c r="B40" s="366"/>
      <c r="C40" s="420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Y40" s="420"/>
      <c r="Z40" s="420"/>
      <c r="AA40" s="420"/>
      <c r="AB40" s="420"/>
      <c r="AC40" s="420"/>
      <c r="AD40" s="420"/>
      <c r="AE40" s="420"/>
      <c r="AF40" s="420"/>
      <c r="AG40" s="420"/>
      <c r="AH40" s="420"/>
      <c r="AI40" s="420"/>
      <c r="AJ40" s="420"/>
      <c r="AK40" s="420"/>
      <c r="AL40" s="420"/>
      <c r="AM40" s="420"/>
      <c r="AN40" s="420"/>
      <c r="AO40" s="420"/>
      <c r="AP40" s="420"/>
      <c r="AQ40" s="420"/>
      <c r="AR40" s="420"/>
      <c r="AS40" s="420"/>
      <c r="AT40" s="420"/>
      <c r="AU40" s="420"/>
      <c r="AV40" s="420"/>
      <c r="AW40" s="420"/>
      <c r="AX40" s="420"/>
      <c r="AY40" s="420"/>
      <c r="AZ40" s="420"/>
      <c r="BA40" s="420"/>
      <c r="BB40" s="420"/>
      <c r="BC40" s="420"/>
      <c r="BD40" s="420"/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420"/>
      <c r="CO40" s="420"/>
      <c r="CP40" s="420"/>
      <c r="CQ40" s="420"/>
      <c r="CR40" s="420"/>
      <c r="CS40" s="420"/>
      <c r="CT40" s="420"/>
      <c r="CU40" s="420"/>
      <c r="CV40" s="420"/>
      <c r="CW40" s="420"/>
      <c r="CX40" s="420"/>
      <c r="CY40" s="420"/>
      <c r="CZ40" s="420"/>
      <c r="DA40" s="420"/>
      <c r="DB40" s="420"/>
      <c r="DC40" s="420"/>
      <c r="DD40" s="420"/>
      <c r="DE40" s="420"/>
      <c r="DF40" s="420"/>
      <c r="DG40" s="420"/>
      <c r="DH40" s="420"/>
      <c r="DI40" s="420"/>
      <c r="DJ40" s="420"/>
      <c r="DK40" s="420"/>
      <c r="DL40" s="420"/>
      <c r="DM40" s="420"/>
      <c r="DN40" s="420"/>
      <c r="DO40" s="420"/>
      <c r="DP40" s="420"/>
      <c r="DQ40" s="420"/>
      <c r="DR40" s="420"/>
      <c r="DS40" s="420"/>
      <c r="DT40" s="420"/>
      <c r="DU40" s="420"/>
      <c r="DV40" s="420"/>
      <c r="DW40" s="420"/>
      <c r="DX40" s="420"/>
      <c r="DY40" s="420"/>
      <c r="DZ40" s="420"/>
      <c r="EA40" s="420"/>
      <c r="EB40" s="420"/>
      <c r="EC40" s="420"/>
      <c r="ED40" s="420"/>
      <c r="EE40" s="366"/>
      <c r="EF40" s="366"/>
      <c r="EG40" s="366"/>
    </row>
    <row r="41" spans="1:259" s="11" customFormat="1" x14ac:dyDescent="0.3">
      <c r="A41"/>
      <c r="B41" s="401" t="s">
        <v>447</v>
      </c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/>
      <c r="AC41" s="366"/>
      <c r="AD41" s="366"/>
      <c r="AE41" s="366"/>
      <c r="AF41" s="366"/>
      <c r="AG41" s="366"/>
      <c r="AH41" s="366"/>
      <c r="AI41" s="366"/>
      <c r="AJ41" s="366"/>
      <c r="AK41" s="366"/>
      <c r="AL41" s="366"/>
      <c r="AM41" s="366"/>
      <c r="AN41" s="366"/>
      <c r="AO41" s="366"/>
      <c r="AP41" s="366"/>
      <c r="AQ41" s="366"/>
      <c r="AR41" s="366"/>
      <c r="AS41" s="366"/>
      <c r="AT41" s="366"/>
      <c r="AU41" s="366"/>
      <c r="AV41" s="366"/>
      <c r="AW41" s="366"/>
      <c r="AX41" s="366"/>
      <c r="AY41" s="366"/>
      <c r="AZ41" s="366"/>
      <c r="BA41" s="366"/>
      <c r="BB41" s="366"/>
      <c r="BC41" s="366"/>
      <c r="BD41" s="366"/>
      <c r="BE41" s="366"/>
      <c r="BF41" s="366"/>
      <c r="BG41" s="366"/>
      <c r="BH41" s="366"/>
      <c r="BI41" s="366"/>
      <c r="BJ41" s="366"/>
      <c r="BK41" s="366"/>
      <c r="BL41" s="366"/>
      <c r="BM41" s="366"/>
      <c r="BN41" s="366"/>
      <c r="BO41" s="366"/>
      <c r="BP41" s="366"/>
      <c r="BQ41" s="366"/>
      <c r="BR41" s="366"/>
      <c r="BS41" s="366"/>
      <c r="BT41" s="366"/>
      <c r="BU41" s="366"/>
      <c r="BV41" s="366"/>
      <c r="BW41" s="366"/>
      <c r="BX41" s="366"/>
      <c r="BY41" s="366"/>
      <c r="BZ41" s="366"/>
      <c r="CA41" s="366"/>
      <c r="CB41" s="366"/>
      <c r="CC41" s="366"/>
      <c r="CD41" s="366"/>
      <c r="CE41" s="366"/>
      <c r="CF41" s="366"/>
      <c r="CG41" s="366"/>
      <c r="CH41" s="366"/>
      <c r="CI41" s="366"/>
      <c r="CJ41" s="366"/>
      <c r="CK41" s="366"/>
      <c r="CL41" s="366"/>
      <c r="CM41" s="366"/>
      <c r="CN41" s="366"/>
      <c r="CO41" s="366"/>
      <c r="CP41" s="366"/>
      <c r="CQ41" s="366"/>
      <c r="CR41" s="366"/>
      <c r="CS41" s="366"/>
      <c r="CT41" s="366"/>
      <c r="CU41" s="366"/>
      <c r="CV41" s="366"/>
      <c r="CW41" s="366"/>
      <c r="CX41" s="366"/>
      <c r="CY41" s="366"/>
      <c r="CZ41" s="366"/>
      <c r="DA41" s="366"/>
      <c r="DB41" s="366"/>
      <c r="DC41" s="366"/>
      <c r="DD41" s="366"/>
      <c r="DE41" s="366"/>
      <c r="DF41" s="366"/>
      <c r="DG41" s="366"/>
      <c r="DH41" s="366"/>
      <c r="DI41" s="366"/>
      <c r="DJ41" s="366"/>
      <c r="DK41" s="366"/>
      <c r="DL41" s="366"/>
      <c r="DM41" s="366"/>
      <c r="DN41" s="366"/>
      <c r="DO41" s="366"/>
      <c r="DP41" s="366"/>
      <c r="DQ41" s="366"/>
      <c r="DR41" s="366"/>
      <c r="DS41" s="366"/>
      <c r="DT41" s="366"/>
      <c r="DU41" s="366"/>
      <c r="DV41" s="366"/>
      <c r="DW41" s="366"/>
      <c r="DX41" s="366"/>
      <c r="DY41" s="366"/>
      <c r="DZ41" s="366"/>
      <c r="EA41" s="366"/>
      <c r="EB41" s="366"/>
      <c r="EC41" s="366"/>
      <c r="ED41" s="366"/>
      <c r="EE41" s="366"/>
      <c r="EF41" s="366"/>
      <c r="EG41" s="366"/>
    </row>
    <row r="42" spans="1:259" s="11" customFormat="1" x14ac:dyDescent="0.3">
      <c r="A42">
        <v>7</v>
      </c>
      <c r="B42" s="402" t="s">
        <v>446</v>
      </c>
      <c r="C42" s="426">
        <f t="shared" ref="C42:L42" si="0">SUM(C44,C51)</f>
        <v>26215418</v>
      </c>
      <c r="D42" s="426">
        <f t="shared" si="0"/>
        <v>14371998</v>
      </c>
      <c r="E42" s="426">
        <f t="shared" si="0"/>
        <v>6537524</v>
      </c>
      <c r="F42" s="426">
        <f t="shared" si="0"/>
        <v>1473324</v>
      </c>
      <c r="G42" s="426">
        <f t="shared" si="0"/>
        <v>3156722</v>
      </c>
      <c r="H42" s="426">
        <f t="shared" si="0"/>
        <v>17655414</v>
      </c>
      <c r="I42" s="426">
        <f t="shared" si="0"/>
        <v>9671249</v>
      </c>
      <c r="J42" s="426">
        <f t="shared" si="0"/>
        <v>3600345</v>
      </c>
      <c r="K42" s="426">
        <f t="shared" si="0"/>
        <v>1116737</v>
      </c>
      <c r="L42" s="426">
        <f t="shared" si="0"/>
        <v>2672365</v>
      </c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  <c r="X42" s="366"/>
      <c r="Y42" s="366"/>
      <c r="Z42" s="366"/>
      <c r="AA42" s="366"/>
      <c r="AB42" s="366"/>
      <c r="AC42" s="366"/>
      <c r="AD42" s="366"/>
      <c r="AE42" s="366"/>
      <c r="AF42" s="366"/>
      <c r="AG42" s="366"/>
      <c r="AH42" s="366"/>
      <c r="AI42" s="366"/>
      <c r="AJ42" s="366"/>
      <c r="AK42" s="366"/>
      <c r="AL42" s="366"/>
      <c r="AM42" s="366"/>
      <c r="AN42" s="366"/>
      <c r="AO42" s="366"/>
      <c r="AP42" s="366"/>
      <c r="AQ42" s="366"/>
      <c r="AR42" s="366"/>
      <c r="AS42" s="366"/>
      <c r="AT42" s="366"/>
      <c r="AU42" s="366"/>
      <c r="AV42" s="366"/>
      <c r="AW42" s="366"/>
      <c r="AX42" s="366"/>
      <c r="AY42" s="366"/>
      <c r="AZ42" s="366"/>
      <c r="BA42" s="366"/>
      <c r="BB42" s="366"/>
      <c r="BC42" s="366"/>
      <c r="BD42" s="366"/>
      <c r="BE42" s="366"/>
      <c r="BF42" s="366"/>
      <c r="BG42" s="366"/>
      <c r="BH42" s="366"/>
      <c r="BI42" s="366"/>
      <c r="BJ42" s="366"/>
      <c r="BK42" s="366"/>
      <c r="BL42" s="366"/>
      <c r="BM42" s="366"/>
      <c r="BN42" s="366"/>
      <c r="BO42" s="366"/>
      <c r="BP42" s="366"/>
      <c r="BQ42" s="366"/>
      <c r="BR42" s="366"/>
      <c r="BS42" s="366"/>
      <c r="BT42" s="366"/>
      <c r="BU42" s="366"/>
      <c r="BV42" s="366"/>
      <c r="BW42" s="366"/>
      <c r="BX42" s="366"/>
      <c r="BY42" s="366"/>
      <c r="BZ42" s="366"/>
      <c r="CA42" s="366"/>
      <c r="CB42" s="366"/>
      <c r="CC42" s="366"/>
      <c r="CD42" s="366"/>
      <c r="CE42" s="366"/>
      <c r="CF42" s="366"/>
      <c r="CG42" s="366"/>
      <c r="CH42" s="366"/>
      <c r="CI42" s="366"/>
      <c r="CJ42" s="366"/>
      <c r="CK42" s="366"/>
      <c r="CL42" s="366"/>
      <c r="CM42" s="366"/>
      <c r="CN42" s="366"/>
      <c r="CO42" s="366"/>
      <c r="CP42" s="366"/>
      <c r="CQ42" s="366"/>
      <c r="CR42" s="366"/>
      <c r="CS42" s="366"/>
      <c r="CT42" s="366"/>
      <c r="CU42" s="366"/>
      <c r="CV42" s="366"/>
      <c r="CW42" s="366"/>
      <c r="CX42" s="366"/>
      <c r="CY42" s="366"/>
      <c r="CZ42" s="366"/>
      <c r="DA42" s="366"/>
      <c r="DB42" s="366"/>
      <c r="DC42" s="366"/>
      <c r="DD42" s="366"/>
      <c r="DE42" s="366"/>
      <c r="DF42" s="366"/>
      <c r="DG42" s="366"/>
      <c r="DH42" s="366"/>
      <c r="DI42" s="366"/>
      <c r="DJ42" s="366"/>
      <c r="DK42" s="366"/>
      <c r="DL42" s="366"/>
      <c r="DM42" s="366"/>
      <c r="DN42" s="366"/>
      <c r="DO42" s="366"/>
      <c r="DP42" s="366"/>
      <c r="DQ42" s="366"/>
      <c r="DR42" s="366"/>
      <c r="DS42" s="366"/>
      <c r="DT42" s="366"/>
      <c r="DU42" s="366"/>
      <c r="DV42" s="366"/>
      <c r="DW42" s="366"/>
      <c r="DX42" s="366"/>
      <c r="DY42" s="366"/>
      <c r="DZ42" s="366"/>
      <c r="EA42" s="366"/>
      <c r="EB42" s="366"/>
      <c r="EC42" s="366"/>
      <c r="ED42" s="366"/>
      <c r="EE42" s="366"/>
      <c r="EF42" s="366"/>
      <c r="EG42" s="366"/>
    </row>
    <row r="43" spans="1:259" s="11" customFormat="1" x14ac:dyDescent="0.3">
      <c r="A43" s="400"/>
      <c r="B43" s="402"/>
      <c r="C43" s="422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66"/>
      <c r="Z43" s="366"/>
      <c r="AA43" s="366"/>
      <c r="AB43" s="366"/>
      <c r="AC43" s="366"/>
      <c r="AD43" s="366"/>
      <c r="AE43" s="366"/>
      <c r="AF43" s="366"/>
      <c r="AG43" s="366"/>
      <c r="AH43" s="366"/>
      <c r="AI43" s="366"/>
      <c r="AJ43" s="366"/>
      <c r="AK43" s="366"/>
      <c r="AL43" s="366"/>
      <c r="AM43" s="366"/>
      <c r="AN43" s="366"/>
      <c r="AO43" s="366"/>
      <c r="AP43" s="366"/>
      <c r="AQ43" s="366"/>
      <c r="AR43" s="366"/>
      <c r="AS43" s="366"/>
      <c r="AT43" s="366"/>
      <c r="AU43" s="366"/>
      <c r="AV43" s="366"/>
      <c r="AW43" s="366"/>
      <c r="AX43" s="366"/>
      <c r="AY43" s="366"/>
      <c r="AZ43" s="366"/>
      <c r="BA43" s="366"/>
      <c r="BB43" s="366"/>
      <c r="BC43" s="366"/>
      <c r="BD43" s="366"/>
      <c r="BE43" s="366"/>
      <c r="BF43" s="366"/>
      <c r="BG43" s="366"/>
      <c r="BH43" s="366"/>
      <c r="BI43" s="366"/>
      <c r="BJ43" s="366"/>
      <c r="BK43" s="366"/>
      <c r="BL43" s="366"/>
      <c r="BM43" s="366"/>
      <c r="BN43" s="366"/>
      <c r="BO43" s="366"/>
      <c r="BP43" s="366"/>
      <c r="BQ43" s="366"/>
      <c r="BR43" s="366"/>
      <c r="BS43" s="366"/>
      <c r="BT43" s="366"/>
      <c r="BU43" s="366"/>
      <c r="BV43" s="366"/>
      <c r="BW43" s="366"/>
      <c r="BX43" s="366"/>
      <c r="BY43" s="366"/>
      <c r="BZ43" s="366"/>
      <c r="CA43" s="366"/>
      <c r="CB43" s="366"/>
      <c r="CC43" s="366"/>
      <c r="CD43" s="366"/>
      <c r="CE43" s="366"/>
      <c r="CF43" s="366"/>
      <c r="CG43" s="366"/>
      <c r="CH43" s="366"/>
      <c r="CI43" s="366"/>
      <c r="CJ43" s="366"/>
      <c r="CK43" s="366"/>
      <c r="CL43" s="366"/>
      <c r="CM43" s="366"/>
      <c r="CN43" s="366"/>
      <c r="CO43" s="366"/>
      <c r="CP43" s="366"/>
      <c r="CQ43" s="366"/>
      <c r="CR43" s="366"/>
      <c r="CS43" s="366"/>
      <c r="CT43" s="366"/>
      <c r="CU43" s="366"/>
      <c r="CV43" s="366"/>
      <c r="CW43" s="366"/>
      <c r="CX43" s="366"/>
      <c r="CY43" s="366"/>
      <c r="CZ43" s="366"/>
      <c r="DA43" s="366"/>
      <c r="DB43" s="366"/>
      <c r="DC43" s="366"/>
      <c r="DD43" s="366"/>
      <c r="DE43" s="366"/>
      <c r="DF43" s="366"/>
      <c r="DG43" s="366"/>
      <c r="DH43" s="366"/>
      <c r="DI43" s="366"/>
      <c r="DJ43" s="366"/>
      <c r="DK43" s="366"/>
      <c r="DL43" s="366"/>
      <c r="DM43" s="366"/>
      <c r="DN43" s="366"/>
      <c r="DO43" s="366"/>
      <c r="DP43" s="366"/>
      <c r="DQ43" s="366"/>
      <c r="DR43" s="366"/>
      <c r="DS43" s="366"/>
      <c r="DT43" s="366"/>
      <c r="DU43" s="366"/>
      <c r="DV43" s="366"/>
      <c r="DW43" s="366"/>
      <c r="DX43" s="366"/>
      <c r="DY43" s="366"/>
      <c r="DZ43" s="366"/>
      <c r="EA43" s="366"/>
      <c r="EB43" s="366"/>
      <c r="EC43" s="366"/>
      <c r="ED43" s="366"/>
      <c r="EE43" s="366"/>
      <c r="EF43" s="366"/>
      <c r="EG43" s="366"/>
    </row>
    <row r="44" spans="1:259" s="11" customFormat="1" x14ac:dyDescent="0.3">
      <c r="A44"/>
      <c r="B44" s="402" t="s">
        <v>470</v>
      </c>
      <c r="C44" s="426">
        <v>22621712</v>
      </c>
      <c r="D44" s="426">
        <v>12954104</v>
      </c>
      <c r="E44" s="426">
        <v>5574662</v>
      </c>
      <c r="F44" s="426">
        <v>1101475</v>
      </c>
      <c r="G44" s="426">
        <v>2536840</v>
      </c>
      <c r="H44" s="426">
        <v>14864876</v>
      </c>
      <c r="I44" s="426">
        <v>8761518</v>
      </c>
      <c r="J44" s="426">
        <v>2845336</v>
      </c>
      <c r="K44" s="426">
        <v>781503</v>
      </c>
      <c r="L44" s="426">
        <v>2084549</v>
      </c>
      <c r="M44" s="366"/>
      <c r="N44" s="366"/>
      <c r="O44" s="366"/>
      <c r="P44" s="366"/>
      <c r="Q44" s="366"/>
      <c r="R44" s="366"/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/>
      <c r="AD44" s="366"/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/>
      <c r="AP44" s="366"/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/>
      <c r="BB44" s="366"/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366"/>
      <c r="BN44" s="366"/>
      <c r="BO44" s="366"/>
      <c r="BP44" s="366"/>
      <c r="BQ44" s="366"/>
      <c r="BR44" s="366"/>
      <c r="BS44" s="366"/>
      <c r="BT44" s="366"/>
      <c r="BU44" s="366"/>
      <c r="BV44" s="366"/>
      <c r="BW44" s="366"/>
      <c r="BX44" s="366"/>
      <c r="BY44" s="366"/>
      <c r="BZ44" s="366"/>
      <c r="CA44" s="366"/>
      <c r="CB44" s="366"/>
      <c r="CC44" s="366"/>
      <c r="CD44" s="366"/>
      <c r="CE44" s="366"/>
      <c r="CF44" s="366"/>
      <c r="CG44" s="366"/>
      <c r="CH44" s="366"/>
      <c r="CI44" s="366"/>
      <c r="CJ44" s="366"/>
      <c r="CK44" s="366"/>
      <c r="CL44" s="366"/>
      <c r="CM44" s="366"/>
      <c r="CN44" s="366"/>
      <c r="CO44" s="366"/>
      <c r="CP44" s="366"/>
      <c r="CQ44" s="366"/>
      <c r="CR44" s="366"/>
      <c r="CS44" s="366"/>
      <c r="CT44" s="366"/>
      <c r="CU44" s="366"/>
      <c r="CV44" s="366"/>
      <c r="CW44" s="366"/>
      <c r="CX44" s="366"/>
      <c r="CY44" s="366"/>
      <c r="CZ44" s="366"/>
      <c r="DA44" s="366"/>
      <c r="DB44" s="366"/>
      <c r="DC44" s="366"/>
      <c r="DD44" s="366"/>
      <c r="DE44" s="366"/>
      <c r="DF44" s="366"/>
      <c r="DG44" s="366"/>
      <c r="DH44" s="366"/>
      <c r="DI44" s="366"/>
      <c r="DJ44" s="366"/>
      <c r="DK44" s="366"/>
      <c r="DL44" s="366"/>
      <c r="DM44" s="366"/>
      <c r="DN44" s="366"/>
      <c r="DO44" s="366"/>
      <c r="DP44" s="366"/>
      <c r="DQ44" s="366"/>
      <c r="DR44" s="366"/>
      <c r="DS44" s="366"/>
      <c r="DT44" s="366"/>
      <c r="DU44" s="366"/>
      <c r="DV44" s="366"/>
      <c r="DW44" s="366"/>
      <c r="DX44" s="366"/>
      <c r="DY44" s="366"/>
      <c r="DZ44" s="366"/>
      <c r="EA44" s="366"/>
      <c r="EB44" s="366"/>
      <c r="EC44" s="366"/>
      <c r="ED44" s="366"/>
      <c r="EE44" s="366"/>
      <c r="EF44" s="366"/>
      <c r="EG44" s="366"/>
    </row>
    <row r="45" spans="1:259" s="11" customFormat="1" x14ac:dyDescent="0.3">
      <c r="A45"/>
      <c r="B45" s="366" t="s">
        <v>664</v>
      </c>
      <c r="C45" s="420">
        <v>35.785173995672828</v>
      </c>
      <c r="D45" s="420">
        <v>26.984413588157079</v>
      </c>
      <c r="E45" s="420">
        <v>50.908001238460734</v>
      </c>
      <c r="F45" s="420">
        <v>48.702875689416466</v>
      </c>
      <c r="G45" s="420">
        <v>41.988812853786598</v>
      </c>
      <c r="H45" s="420">
        <v>31.792596184455224</v>
      </c>
      <c r="I45" s="420">
        <v>23.933877668230551</v>
      </c>
      <c r="J45" s="420">
        <v>46.907359974358037</v>
      </c>
      <c r="K45" s="420">
        <v>39.724095748832703</v>
      </c>
      <c r="L45" s="420">
        <v>40.789110738102103</v>
      </c>
      <c r="M45" s="366"/>
      <c r="N45" s="366"/>
      <c r="O45" s="366"/>
      <c r="P45" s="366"/>
      <c r="Q45" s="366"/>
      <c r="R45" s="366"/>
      <c r="S45" s="366"/>
      <c r="T45" s="366"/>
      <c r="U45" s="366"/>
      <c r="V45" s="366"/>
      <c r="W45" s="366"/>
      <c r="X45" s="366"/>
      <c r="Y45" s="366"/>
      <c r="Z45" s="366"/>
      <c r="AA45" s="366"/>
      <c r="AB45" s="366"/>
      <c r="AC45" s="366"/>
      <c r="AD45" s="366"/>
      <c r="AE45" s="366"/>
      <c r="AF45" s="366"/>
      <c r="AG45" s="366"/>
      <c r="AH45" s="366"/>
      <c r="AI45" s="366"/>
      <c r="AJ45" s="366"/>
      <c r="AK45" s="366"/>
      <c r="AL45" s="366"/>
      <c r="AM45" s="366"/>
      <c r="AN45" s="366"/>
      <c r="AO45" s="366"/>
      <c r="AP45" s="366"/>
      <c r="AQ45" s="366"/>
      <c r="AR45" s="366"/>
      <c r="AS45" s="366"/>
      <c r="AT45" s="366"/>
      <c r="AU45" s="366"/>
      <c r="AV45" s="366"/>
      <c r="AW45" s="366"/>
      <c r="AX45" s="366"/>
      <c r="AY45" s="366"/>
      <c r="AZ45" s="366"/>
      <c r="BA45" s="366"/>
      <c r="BB45" s="366"/>
      <c r="BC45" s="366"/>
      <c r="BD45" s="366"/>
      <c r="BE45" s="366"/>
      <c r="BF45" s="366"/>
      <c r="BG45" s="366"/>
      <c r="BH45" s="366"/>
      <c r="BI45" s="366"/>
      <c r="BJ45" s="366"/>
      <c r="BK45" s="366"/>
      <c r="BL45" s="366"/>
      <c r="BM45" s="366"/>
      <c r="BN45" s="366"/>
      <c r="BO45" s="366"/>
      <c r="BP45" s="366"/>
      <c r="BQ45" s="366"/>
      <c r="BR45" s="366"/>
      <c r="BS45" s="366"/>
      <c r="BT45" s="366"/>
      <c r="BU45" s="366"/>
      <c r="BV45" s="366"/>
      <c r="BW45" s="366"/>
      <c r="BX45" s="366"/>
      <c r="BY45" s="366"/>
      <c r="BZ45" s="366"/>
      <c r="CA45" s="366"/>
      <c r="CB45" s="366"/>
      <c r="CC45" s="366"/>
      <c r="CD45" s="366"/>
      <c r="CE45" s="366"/>
      <c r="CF45" s="366"/>
      <c r="CG45" s="366"/>
      <c r="CH45" s="366"/>
      <c r="CI45" s="366"/>
      <c r="CJ45" s="366"/>
      <c r="CK45" s="366"/>
      <c r="CL45" s="366"/>
      <c r="CM45" s="366"/>
      <c r="CN45" s="366"/>
      <c r="CO45" s="366"/>
      <c r="CP45" s="366"/>
      <c r="CQ45" s="366"/>
      <c r="CR45" s="366"/>
      <c r="CS45" s="366"/>
      <c r="CT45" s="366"/>
      <c r="CU45" s="366"/>
      <c r="CV45" s="366"/>
      <c r="CW45" s="366"/>
      <c r="CX45" s="366"/>
      <c r="CY45" s="366"/>
      <c r="CZ45" s="366"/>
      <c r="DA45" s="366"/>
      <c r="DB45" s="366"/>
      <c r="DC45" s="366"/>
      <c r="DD45" s="366"/>
      <c r="DE45" s="366"/>
      <c r="DF45" s="366"/>
      <c r="DG45" s="366"/>
      <c r="DH45" s="366"/>
      <c r="DI45" s="366"/>
      <c r="DJ45" s="366"/>
      <c r="DK45" s="366"/>
      <c r="DL45" s="366"/>
      <c r="DM45" s="366"/>
      <c r="DN45" s="366"/>
      <c r="DO45" s="366"/>
      <c r="DP45" s="366"/>
      <c r="DQ45" s="366"/>
      <c r="DR45" s="366"/>
      <c r="DS45" s="366"/>
      <c r="DT45" s="366"/>
      <c r="DU45" s="366"/>
      <c r="DV45" s="366"/>
      <c r="DW45" s="366"/>
      <c r="DX45" s="366"/>
      <c r="DY45" s="366"/>
      <c r="DZ45" s="366"/>
      <c r="EA45" s="366"/>
      <c r="EB45" s="366"/>
      <c r="EC45" s="366"/>
      <c r="ED45" s="366"/>
      <c r="EE45" s="366"/>
      <c r="EF45" s="366"/>
      <c r="EG45" s="366"/>
    </row>
    <row r="46" spans="1:259" s="11" customFormat="1" x14ac:dyDescent="0.3">
      <c r="A46"/>
      <c r="B46" s="366" t="s">
        <v>665</v>
      </c>
      <c r="C46" s="420">
        <v>53.87369886063442</v>
      </c>
      <c r="D46" s="420">
        <v>69.189030750409287</v>
      </c>
      <c r="E46" s="420">
        <v>36.338848884470487</v>
      </c>
      <c r="F46" s="420">
        <v>8.1439887423681885</v>
      </c>
      <c r="G46" s="420">
        <v>39.55070087195093</v>
      </c>
      <c r="H46" s="420">
        <v>55.898804672168133</v>
      </c>
      <c r="I46" s="420">
        <v>72.089288636969073</v>
      </c>
      <c r="J46" s="420">
        <v>36.645373340793498</v>
      </c>
      <c r="K46" s="420">
        <v>7.6726512886066978</v>
      </c>
      <c r="L46" s="420">
        <v>38.936527757323049</v>
      </c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366"/>
      <c r="AB46" s="366"/>
      <c r="AC46" s="366"/>
      <c r="AD46" s="366"/>
      <c r="AE46" s="366"/>
      <c r="AF46" s="366"/>
      <c r="AG46" s="366"/>
      <c r="AH46" s="366"/>
      <c r="AI46" s="366"/>
      <c r="AJ46" s="366"/>
      <c r="AK46" s="366"/>
      <c r="AL46" s="366"/>
      <c r="AM46" s="366"/>
      <c r="AN46" s="366"/>
      <c r="AO46" s="366"/>
      <c r="AP46" s="366"/>
      <c r="AQ46" s="366"/>
      <c r="AR46" s="366"/>
      <c r="AS46" s="366"/>
      <c r="AT46" s="366"/>
      <c r="AU46" s="366"/>
      <c r="AV46" s="366"/>
      <c r="AW46" s="366"/>
      <c r="AX46" s="366"/>
      <c r="AY46" s="366"/>
      <c r="AZ46" s="366"/>
      <c r="BA46" s="366"/>
      <c r="BB46" s="366"/>
      <c r="BC46" s="366"/>
      <c r="BD46" s="366"/>
      <c r="BE46" s="366"/>
      <c r="BF46" s="366"/>
      <c r="BG46" s="366"/>
      <c r="BH46" s="366"/>
      <c r="BI46" s="366"/>
      <c r="BJ46" s="366"/>
      <c r="BK46" s="366"/>
      <c r="BL46" s="366"/>
      <c r="BM46" s="366"/>
      <c r="BN46" s="366"/>
      <c r="BO46" s="366"/>
      <c r="BP46" s="366"/>
      <c r="BQ46" s="366"/>
      <c r="BR46" s="366"/>
      <c r="BS46" s="366"/>
      <c r="BT46" s="366"/>
      <c r="BU46" s="366"/>
      <c r="BV46" s="366"/>
      <c r="BW46" s="366"/>
      <c r="BX46" s="366"/>
      <c r="BY46" s="366"/>
      <c r="BZ46" s="366"/>
      <c r="CA46" s="366"/>
      <c r="CB46" s="366"/>
      <c r="CC46" s="366"/>
      <c r="CD46" s="366"/>
      <c r="CE46" s="366"/>
      <c r="CF46" s="366"/>
      <c r="CG46" s="366"/>
      <c r="CH46" s="366"/>
      <c r="CI46" s="366"/>
      <c r="CJ46" s="366"/>
      <c r="CK46" s="366"/>
      <c r="CL46" s="366"/>
      <c r="CM46" s="366"/>
      <c r="CN46" s="366"/>
      <c r="CO46" s="366"/>
      <c r="CP46" s="366"/>
      <c r="CQ46" s="366"/>
      <c r="CR46" s="366"/>
      <c r="CS46" s="366"/>
      <c r="CT46" s="366"/>
      <c r="CU46" s="366"/>
      <c r="CV46" s="366"/>
      <c r="CW46" s="366"/>
      <c r="CX46" s="366"/>
      <c r="CY46" s="366"/>
      <c r="CZ46" s="366"/>
      <c r="DA46" s="366"/>
      <c r="DB46" s="366"/>
      <c r="DC46" s="366"/>
      <c r="DD46" s="366"/>
      <c r="DE46" s="366"/>
      <c r="DF46" s="366"/>
      <c r="DG46" s="366"/>
      <c r="DH46" s="366"/>
      <c r="DI46" s="366"/>
      <c r="DJ46" s="366"/>
      <c r="DK46" s="366"/>
      <c r="DL46" s="366"/>
      <c r="DM46" s="366"/>
      <c r="DN46" s="366"/>
      <c r="DO46" s="366"/>
      <c r="DP46" s="366"/>
      <c r="DQ46" s="366"/>
      <c r="DR46" s="366"/>
      <c r="DS46" s="366"/>
      <c r="DT46" s="366"/>
      <c r="DU46" s="366"/>
      <c r="DV46" s="366"/>
      <c r="DW46" s="366"/>
      <c r="DX46" s="366"/>
      <c r="DY46" s="366"/>
      <c r="DZ46" s="366"/>
      <c r="EA46" s="366"/>
      <c r="EB46" s="366"/>
      <c r="EC46" s="366"/>
      <c r="ED46" s="366"/>
      <c r="EE46" s="366"/>
      <c r="EF46" s="366"/>
      <c r="EG46" s="366"/>
    </row>
    <row r="47" spans="1:259" s="11" customFormat="1" x14ac:dyDescent="0.3">
      <c r="A47"/>
      <c r="B47" s="366" t="s">
        <v>666</v>
      </c>
      <c r="C47" s="420">
        <v>2.777079824904499</v>
      </c>
      <c r="D47" s="420">
        <v>0.63315069880556774</v>
      </c>
      <c r="E47" s="420">
        <v>1.4229024109443764</v>
      </c>
      <c r="F47" s="420">
        <v>13.838080755350779</v>
      </c>
      <c r="G47" s="420">
        <v>9.3468251840872902</v>
      </c>
      <c r="H47" s="420">
        <v>3.4358645171342164</v>
      </c>
      <c r="I47" s="420">
        <v>0.70778830791650482</v>
      </c>
      <c r="J47" s="420">
        <v>1.5821330064357955</v>
      </c>
      <c r="K47" s="420">
        <v>15.98279213259578</v>
      </c>
      <c r="L47" s="420">
        <v>9.8244752222183322</v>
      </c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/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/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L47" s="366"/>
      <c r="BM47" s="366"/>
      <c r="BN47" s="366"/>
      <c r="BO47" s="366"/>
      <c r="BP47" s="366"/>
      <c r="BQ47" s="366"/>
      <c r="BR47" s="366"/>
      <c r="BS47" s="366"/>
      <c r="BT47" s="366"/>
      <c r="BU47" s="366"/>
      <c r="BV47" s="366"/>
      <c r="BW47" s="366"/>
      <c r="BX47" s="366"/>
      <c r="BY47" s="366"/>
      <c r="BZ47" s="366"/>
      <c r="CA47" s="366"/>
      <c r="CB47" s="366"/>
      <c r="CC47" s="366"/>
      <c r="CD47" s="366"/>
      <c r="CE47" s="366"/>
      <c r="CF47" s="366"/>
      <c r="CG47" s="366"/>
      <c r="CH47" s="366"/>
      <c r="CI47" s="366"/>
      <c r="CJ47" s="366"/>
      <c r="CK47" s="366"/>
      <c r="CL47" s="366"/>
      <c r="CM47" s="366"/>
      <c r="CN47" s="366"/>
      <c r="CO47" s="366"/>
      <c r="CP47" s="366"/>
      <c r="CQ47" s="366"/>
      <c r="CR47" s="366"/>
      <c r="CS47" s="366"/>
      <c r="CT47" s="366"/>
      <c r="CU47" s="366"/>
      <c r="CV47" s="366"/>
      <c r="CW47" s="366"/>
      <c r="CX47" s="366"/>
      <c r="CY47" s="366"/>
      <c r="CZ47" s="366"/>
      <c r="DA47" s="366"/>
      <c r="DB47" s="366"/>
      <c r="DC47" s="366"/>
      <c r="DD47" s="366"/>
      <c r="DE47" s="366"/>
      <c r="DF47" s="366"/>
      <c r="DG47" s="366"/>
      <c r="DH47" s="366"/>
      <c r="DI47" s="366"/>
      <c r="DJ47" s="366"/>
      <c r="DK47" s="366"/>
      <c r="DL47" s="366"/>
      <c r="DM47" s="366"/>
      <c r="DN47" s="366"/>
      <c r="DO47" s="366"/>
      <c r="DP47" s="366"/>
      <c r="DQ47" s="366"/>
      <c r="DR47" s="366"/>
      <c r="DS47" s="366"/>
      <c r="DT47" s="366"/>
      <c r="DU47" s="366"/>
      <c r="DV47" s="366"/>
      <c r="DW47" s="366"/>
      <c r="DX47" s="366"/>
      <c r="DY47" s="366"/>
      <c r="DZ47" s="366"/>
      <c r="EA47" s="366"/>
      <c r="EB47" s="366"/>
      <c r="EC47" s="366"/>
      <c r="ED47" s="366"/>
      <c r="EE47" s="366"/>
      <c r="EF47" s="366"/>
      <c r="EG47" s="366"/>
    </row>
    <row r="48" spans="1:259" s="11" customFormat="1" x14ac:dyDescent="0.3">
      <c r="A48" s="400"/>
      <c r="B48" s="366" t="s">
        <v>667</v>
      </c>
      <c r="C48" s="420">
        <v>1.3180921054958175</v>
      </c>
      <c r="D48" s="420">
        <v>0.22529539673295812</v>
      </c>
      <c r="E48" s="420">
        <v>2.1570635134470932</v>
      </c>
      <c r="F48" s="420">
        <v>7.9344515309017458</v>
      </c>
      <c r="G48" s="420">
        <v>1.4696630453635231</v>
      </c>
      <c r="H48" s="420">
        <v>1.7953328369506749</v>
      </c>
      <c r="I48" s="420">
        <v>0.25596021146107328</v>
      </c>
      <c r="J48" s="420">
        <v>3.7591342463596562</v>
      </c>
      <c r="K48" s="420">
        <v>10.154407596643903</v>
      </c>
      <c r="L48" s="420">
        <v>1.6643408238424715</v>
      </c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  <c r="AH48" s="366"/>
      <c r="AI48" s="366"/>
      <c r="AJ48" s="366"/>
      <c r="AK48" s="366"/>
      <c r="AL48" s="366"/>
      <c r="AM48" s="366"/>
      <c r="AN48" s="366"/>
      <c r="AO48" s="366"/>
      <c r="AP48" s="366"/>
      <c r="AQ48" s="366"/>
      <c r="AR48" s="366"/>
      <c r="AS48" s="366"/>
      <c r="AT48" s="366"/>
      <c r="AU48" s="366"/>
      <c r="AV48" s="366"/>
      <c r="AW48" s="366"/>
      <c r="AX48" s="366"/>
      <c r="AY48" s="366"/>
      <c r="AZ48" s="366"/>
      <c r="BA48" s="366"/>
      <c r="BB48" s="366"/>
      <c r="BC48" s="366"/>
      <c r="BD48" s="366"/>
      <c r="BE48" s="366"/>
      <c r="BF48" s="366"/>
      <c r="BG48" s="366"/>
      <c r="BH48" s="366"/>
      <c r="BI48" s="366"/>
      <c r="BJ48" s="366"/>
      <c r="BK48" s="366"/>
      <c r="BL48" s="366"/>
      <c r="BM48" s="366"/>
      <c r="BN48" s="366"/>
      <c r="BO48" s="366"/>
      <c r="BP48" s="366"/>
      <c r="BQ48" s="366"/>
      <c r="BR48" s="366"/>
      <c r="BS48" s="366"/>
      <c r="BT48" s="366"/>
      <c r="BU48" s="366"/>
      <c r="BV48" s="366"/>
      <c r="BW48" s="366"/>
      <c r="BX48" s="366"/>
      <c r="BY48" s="366"/>
      <c r="BZ48" s="366"/>
      <c r="CA48" s="366"/>
      <c r="CB48" s="366"/>
      <c r="CC48" s="366"/>
      <c r="CD48" s="366"/>
      <c r="CE48" s="366"/>
      <c r="CF48" s="366"/>
      <c r="CG48" s="366"/>
      <c r="CH48" s="366"/>
      <c r="CI48" s="366"/>
      <c r="CJ48" s="366"/>
      <c r="CK48" s="366"/>
      <c r="CL48" s="366"/>
      <c r="CM48" s="366"/>
      <c r="CN48" s="366"/>
      <c r="CO48" s="366"/>
      <c r="CP48" s="366"/>
      <c r="CQ48" s="366"/>
      <c r="CR48" s="366"/>
      <c r="CS48" s="366"/>
      <c r="CT48" s="366"/>
      <c r="CU48" s="366"/>
      <c r="CV48" s="366"/>
      <c r="CW48" s="366"/>
      <c r="CX48" s="366"/>
      <c r="CY48" s="366"/>
      <c r="CZ48" s="366"/>
      <c r="DA48" s="366"/>
      <c r="DB48" s="366"/>
      <c r="DC48" s="366"/>
      <c r="DD48" s="366"/>
      <c r="DE48" s="366"/>
      <c r="DF48" s="366"/>
      <c r="DG48" s="366"/>
      <c r="DH48" s="366"/>
      <c r="DI48" s="366"/>
      <c r="DJ48" s="366"/>
      <c r="DK48" s="366"/>
      <c r="DL48" s="366"/>
      <c r="DM48" s="366"/>
      <c r="DN48" s="366"/>
      <c r="DO48" s="366"/>
      <c r="DP48" s="366"/>
      <c r="DQ48" s="366"/>
      <c r="DR48" s="366"/>
      <c r="DS48" s="366"/>
      <c r="DT48" s="366"/>
      <c r="DU48" s="366"/>
      <c r="DV48" s="366"/>
      <c r="DW48" s="366"/>
      <c r="DX48" s="366"/>
      <c r="DY48" s="366"/>
      <c r="DZ48" s="366"/>
      <c r="EA48" s="366"/>
      <c r="EB48" s="366"/>
      <c r="EC48" s="366"/>
      <c r="ED48" s="366"/>
      <c r="EE48" s="366"/>
      <c r="EF48" s="366"/>
      <c r="EG48" s="366"/>
    </row>
    <row r="49" spans="1:137" s="11" customFormat="1" x14ac:dyDescent="0.3">
      <c r="A49" s="400"/>
      <c r="B49" s="366" t="s">
        <v>668</v>
      </c>
      <c r="C49" s="420">
        <v>6.245955213292433</v>
      </c>
      <c r="D49" s="420">
        <v>2.9681095658951016</v>
      </c>
      <c r="E49" s="420">
        <v>9.1731839526773111</v>
      </c>
      <c r="F49" s="420">
        <v>21.380603281962824</v>
      </c>
      <c r="G49" s="420">
        <v>7.6439980448116547</v>
      </c>
      <c r="H49" s="420">
        <v>7.0774017892917511</v>
      </c>
      <c r="I49" s="420">
        <v>3.0130851754227979</v>
      </c>
      <c r="J49" s="420">
        <v>11.105999432053014</v>
      </c>
      <c r="K49" s="420">
        <v>26.46605323332092</v>
      </c>
      <c r="L49" s="420">
        <v>8.7855454585140471</v>
      </c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66"/>
      <c r="Z49" s="366"/>
      <c r="AA49" s="366"/>
      <c r="AB49" s="366"/>
      <c r="AC49" s="366"/>
      <c r="AD49" s="366"/>
      <c r="AE49" s="366"/>
      <c r="AF49" s="366"/>
      <c r="AG49" s="366"/>
      <c r="AH49" s="366"/>
      <c r="AI49" s="366"/>
      <c r="AJ49" s="366"/>
      <c r="AK49" s="366"/>
      <c r="AL49" s="366"/>
      <c r="AM49" s="366"/>
      <c r="AN49" s="366"/>
      <c r="AO49" s="366"/>
      <c r="AP49" s="366"/>
      <c r="AQ49" s="366"/>
      <c r="AR49" s="366"/>
      <c r="AS49" s="366"/>
      <c r="AT49" s="366"/>
      <c r="AU49" s="366"/>
      <c r="AV49" s="366"/>
      <c r="AW49" s="366"/>
      <c r="AX49" s="366"/>
      <c r="AY49" s="366"/>
      <c r="AZ49" s="366"/>
      <c r="BA49" s="366"/>
      <c r="BB49" s="366"/>
      <c r="BC49" s="366"/>
      <c r="BD49" s="366"/>
      <c r="BE49" s="366"/>
      <c r="BF49" s="366"/>
      <c r="BG49" s="366"/>
      <c r="BH49" s="366"/>
      <c r="BI49" s="366"/>
      <c r="BJ49" s="366"/>
      <c r="BK49" s="366"/>
      <c r="BL49" s="366"/>
      <c r="BM49" s="366"/>
      <c r="BN49" s="366"/>
      <c r="BO49" s="366"/>
      <c r="BP49" s="366"/>
      <c r="BQ49" s="366"/>
      <c r="BR49" s="366"/>
      <c r="BS49" s="366"/>
      <c r="BT49" s="366"/>
      <c r="BU49" s="366"/>
      <c r="BV49" s="366"/>
      <c r="BW49" s="366"/>
      <c r="BX49" s="366"/>
      <c r="BY49" s="366"/>
      <c r="BZ49" s="366"/>
      <c r="CA49" s="366"/>
      <c r="CB49" s="366"/>
      <c r="CC49" s="366"/>
      <c r="CD49" s="366"/>
      <c r="CE49" s="366"/>
      <c r="CF49" s="366"/>
      <c r="CG49" s="366"/>
      <c r="CH49" s="366"/>
      <c r="CI49" s="366"/>
      <c r="CJ49" s="366"/>
      <c r="CK49" s="366"/>
      <c r="CL49" s="366"/>
      <c r="CM49" s="366"/>
      <c r="CN49" s="366"/>
      <c r="CO49" s="366"/>
      <c r="CP49" s="366"/>
      <c r="CQ49" s="366"/>
      <c r="CR49" s="366"/>
      <c r="CS49" s="366"/>
      <c r="CT49" s="366"/>
      <c r="CU49" s="366"/>
      <c r="CV49" s="366"/>
      <c r="CW49" s="366"/>
      <c r="CX49" s="366"/>
      <c r="CY49" s="366"/>
      <c r="CZ49" s="366"/>
      <c r="DA49" s="366"/>
      <c r="DB49" s="366"/>
      <c r="DC49" s="366"/>
      <c r="DD49" s="366"/>
      <c r="DE49" s="366"/>
      <c r="DF49" s="366"/>
      <c r="DG49" s="366"/>
      <c r="DH49" s="366"/>
      <c r="DI49" s="366"/>
      <c r="DJ49" s="366"/>
      <c r="DK49" s="366"/>
      <c r="DL49" s="366"/>
      <c r="DM49" s="366"/>
      <c r="DN49" s="366"/>
      <c r="DO49" s="366"/>
      <c r="DP49" s="366"/>
      <c r="DQ49" s="366"/>
      <c r="DR49" s="366"/>
      <c r="DS49" s="366"/>
      <c r="DT49" s="366"/>
      <c r="DU49" s="366"/>
      <c r="DV49" s="366"/>
      <c r="DW49" s="366"/>
      <c r="DX49" s="366"/>
      <c r="DY49" s="366"/>
      <c r="DZ49" s="366"/>
      <c r="EA49" s="366"/>
      <c r="EB49" s="366"/>
      <c r="EC49" s="366"/>
      <c r="ED49" s="366"/>
      <c r="EE49" s="366"/>
      <c r="EF49" s="366"/>
      <c r="EG49" s="366"/>
    </row>
    <row r="50" spans="1:137" s="11" customFormat="1" x14ac:dyDescent="0.3">
      <c r="A50" s="400"/>
      <c r="B50" s="366"/>
      <c r="C50" s="423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  <c r="Y50" s="366"/>
      <c r="Z50" s="366"/>
      <c r="AA50" s="366"/>
      <c r="AB50" s="366"/>
      <c r="AC50" s="366"/>
      <c r="AD50" s="366"/>
      <c r="AE50" s="366"/>
      <c r="AF50" s="366"/>
      <c r="AG50" s="366"/>
      <c r="AH50" s="366"/>
      <c r="AI50" s="366"/>
      <c r="AJ50" s="366"/>
      <c r="AK50" s="366"/>
      <c r="AL50" s="366"/>
      <c r="AM50" s="366"/>
      <c r="AN50" s="366"/>
      <c r="AO50" s="366"/>
      <c r="AP50" s="366"/>
      <c r="AQ50" s="366"/>
      <c r="AR50" s="366"/>
      <c r="AS50" s="366"/>
      <c r="AT50" s="366"/>
      <c r="AU50" s="366"/>
      <c r="AV50" s="366"/>
      <c r="AW50" s="366"/>
      <c r="AX50" s="366"/>
      <c r="AY50" s="366"/>
      <c r="AZ50" s="366"/>
      <c r="BA50" s="366"/>
      <c r="BB50" s="366"/>
      <c r="BC50" s="366"/>
      <c r="BD50" s="366"/>
      <c r="BE50" s="366"/>
      <c r="BF50" s="366"/>
      <c r="BG50" s="366"/>
      <c r="BH50" s="366"/>
      <c r="BI50" s="366"/>
      <c r="BJ50" s="366"/>
      <c r="BK50" s="366"/>
      <c r="BL50" s="366"/>
      <c r="BM50" s="366"/>
      <c r="BN50" s="366"/>
      <c r="BO50" s="366"/>
      <c r="BP50" s="366"/>
      <c r="BQ50" s="366"/>
      <c r="BR50" s="366"/>
      <c r="BS50" s="366"/>
      <c r="BT50" s="366"/>
      <c r="BU50" s="366"/>
      <c r="BV50" s="366"/>
      <c r="BW50" s="366"/>
      <c r="BX50" s="366"/>
      <c r="BY50" s="366"/>
      <c r="BZ50" s="366"/>
      <c r="CA50" s="366"/>
      <c r="CB50" s="366"/>
      <c r="CC50" s="366"/>
      <c r="CD50" s="366"/>
      <c r="CE50" s="366"/>
      <c r="CF50" s="366"/>
      <c r="CG50" s="366"/>
      <c r="CH50" s="366"/>
      <c r="CI50" s="366"/>
      <c r="CJ50" s="366"/>
      <c r="CK50" s="366"/>
      <c r="CL50" s="366"/>
      <c r="CM50" s="366"/>
      <c r="CN50" s="366"/>
      <c r="CO50" s="366"/>
      <c r="CP50" s="366"/>
      <c r="CQ50" s="366"/>
      <c r="CR50" s="366"/>
      <c r="CS50" s="366"/>
      <c r="CT50" s="366"/>
      <c r="CU50" s="366"/>
      <c r="CV50" s="366"/>
      <c r="CW50" s="366"/>
      <c r="CX50" s="366"/>
      <c r="CY50" s="366"/>
      <c r="CZ50" s="366"/>
      <c r="DA50" s="366"/>
      <c r="DB50" s="366"/>
      <c r="DC50" s="366"/>
      <c r="DD50" s="366"/>
      <c r="DE50" s="366"/>
      <c r="DF50" s="366"/>
      <c r="DG50" s="366"/>
      <c r="DH50" s="366"/>
      <c r="DI50" s="366"/>
      <c r="DJ50" s="366"/>
      <c r="DK50" s="366"/>
      <c r="DL50" s="366"/>
      <c r="DM50" s="366"/>
      <c r="DN50" s="366"/>
      <c r="DO50" s="366"/>
      <c r="DP50" s="366"/>
      <c r="DQ50" s="366"/>
      <c r="DR50" s="366"/>
      <c r="DS50" s="366"/>
      <c r="DT50" s="366"/>
      <c r="DU50" s="366"/>
      <c r="DV50" s="366"/>
      <c r="DW50" s="366"/>
      <c r="DX50" s="366"/>
      <c r="DY50" s="366"/>
      <c r="DZ50" s="366"/>
      <c r="EA50" s="366"/>
      <c r="EB50" s="366"/>
      <c r="EC50" s="366"/>
      <c r="ED50" s="366"/>
      <c r="EE50" s="366"/>
      <c r="EF50" s="366"/>
      <c r="EG50" s="366"/>
    </row>
    <row r="51" spans="1:137" s="11" customFormat="1" x14ac:dyDescent="0.3">
      <c r="A51"/>
      <c r="B51" s="402" t="s">
        <v>471</v>
      </c>
      <c r="C51" s="426">
        <v>3593706</v>
      </c>
      <c r="D51" s="426">
        <v>1417894</v>
      </c>
      <c r="E51" s="426">
        <v>962862</v>
      </c>
      <c r="F51" s="426">
        <v>371849</v>
      </c>
      <c r="G51" s="426">
        <v>619882</v>
      </c>
      <c r="H51" s="426">
        <v>2790538</v>
      </c>
      <c r="I51" s="426">
        <v>909731</v>
      </c>
      <c r="J51" s="426">
        <v>755009</v>
      </c>
      <c r="K51" s="426">
        <v>335234</v>
      </c>
      <c r="L51" s="426">
        <v>587816</v>
      </c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  <c r="Y51" s="366"/>
      <c r="Z51" s="366"/>
      <c r="AA51" s="366"/>
      <c r="AB51" s="366"/>
      <c r="AC51" s="366"/>
      <c r="AD51" s="366"/>
      <c r="AE51" s="366"/>
      <c r="AF51" s="366"/>
      <c r="AG51" s="366"/>
      <c r="AH51" s="366"/>
      <c r="AI51" s="366"/>
      <c r="AJ51" s="366"/>
      <c r="AK51" s="366"/>
      <c r="AL51" s="366"/>
      <c r="AM51" s="366"/>
      <c r="AN51" s="366"/>
      <c r="AO51" s="366"/>
      <c r="AP51" s="366"/>
      <c r="AQ51" s="366"/>
      <c r="AR51" s="366"/>
      <c r="AS51" s="366"/>
      <c r="AT51" s="366"/>
      <c r="AU51" s="366"/>
      <c r="AV51" s="366"/>
      <c r="AW51" s="366"/>
      <c r="AX51" s="366"/>
      <c r="AY51" s="366"/>
      <c r="AZ51" s="366"/>
      <c r="BA51" s="366"/>
      <c r="BB51" s="366"/>
      <c r="BC51" s="366"/>
      <c r="BD51" s="366"/>
      <c r="BE51" s="366"/>
      <c r="BF51" s="366"/>
      <c r="BG51" s="366"/>
      <c r="BH51" s="366"/>
      <c r="BI51" s="366"/>
      <c r="BJ51" s="366"/>
      <c r="BK51" s="366"/>
      <c r="BL51" s="366"/>
      <c r="BM51" s="366"/>
      <c r="BN51" s="366"/>
      <c r="BO51" s="366"/>
      <c r="BP51" s="366"/>
      <c r="BQ51" s="366"/>
      <c r="BR51" s="366"/>
      <c r="BS51" s="366"/>
      <c r="BT51" s="366"/>
      <c r="BU51" s="366"/>
      <c r="BV51" s="366"/>
      <c r="BW51" s="366"/>
      <c r="BX51" s="366"/>
      <c r="BY51" s="366"/>
      <c r="BZ51" s="366"/>
      <c r="CA51" s="366"/>
      <c r="CB51" s="366"/>
      <c r="CC51" s="366"/>
      <c r="CD51" s="366"/>
      <c r="CE51" s="366"/>
      <c r="CF51" s="366"/>
      <c r="CG51" s="366"/>
      <c r="CH51" s="366"/>
      <c r="CI51" s="366"/>
      <c r="CJ51" s="366"/>
      <c r="CK51" s="366"/>
      <c r="CL51" s="366"/>
      <c r="CM51" s="366"/>
      <c r="CN51" s="366"/>
      <c r="CO51" s="366"/>
      <c r="CP51" s="366"/>
      <c r="CQ51" s="366"/>
      <c r="CR51" s="366"/>
      <c r="CS51" s="366"/>
      <c r="CT51" s="366"/>
      <c r="CU51" s="366"/>
      <c r="CV51" s="366"/>
      <c r="CW51" s="366"/>
      <c r="CX51" s="366"/>
      <c r="CY51" s="366"/>
      <c r="CZ51" s="366"/>
      <c r="DA51" s="366"/>
      <c r="DB51" s="366"/>
      <c r="DC51" s="366"/>
      <c r="DD51" s="366"/>
      <c r="DE51" s="366"/>
      <c r="DF51" s="366"/>
      <c r="DG51" s="366"/>
      <c r="DH51" s="366"/>
      <c r="DI51" s="366"/>
      <c r="DJ51" s="366"/>
      <c r="DK51" s="366"/>
      <c r="DL51" s="366"/>
      <c r="DM51" s="366"/>
      <c r="DN51" s="366"/>
      <c r="DO51" s="366"/>
      <c r="DP51" s="366"/>
      <c r="DQ51" s="366"/>
      <c r="DR51" s="366"/>
      <c r="DS51" s="366"/>
      <c r="DT51" s="366"/>
      <c r="DU51" s="366"/>
      <c r="DV51" s="366"/>
      <c r="DW51" s="366"/>
      <c r="DX51" s="366"/>
      <c r="DY51" s="366"/>
      <c r="DZ51" s="366"/>
      <c r="EA51" s="366"/>
      <c r="EB51" s="366"/>
      <c r="EC51" s="366"/>
      <c r="ED51" s="366"/>
      <c r="EE51" s="366"/>
      <c r="EF51" s="366"/>
      <c r="EG51" s="366"/>
    </row>
    <row r="52" spans="1:137" s="11" customFormat="1" x14ac:dyDescent="0.3">
      <c r="A52" s="400"/>
      <c r="B52" s="366" t="s">
        <v>664</v>
      </c>
      <c r="C52" s="420">
        <v>21.503651105571798</v>
      </c>
      <c r="D52" s="420">
        <v>23.792328622590968</v>
      </c>
      <c r="E52" s="420">
        <v>22.520984315509388</v>
      </c>
      <c r="F52" s="420">
        <v>7.455714550798846</v>
      </c>
      <c r="G52" s="420">
        <v>26.603450334095847</v>
      </c>
      <c r="H52" s="420">
        <v>21.256546228720051</v>
      </c>
      <c r="I52" s="420">
        <v>24.386329585338963</v>
      </c>
      <c r="J52" s="420">
        <v>23.011248872529997</v>
      </c>
      <c r="K52" s="420">
        <v>6.2439967306418795</v>
      </c>
      <c r="L52" s="420">
        <v>26.234229758972194</v>
      </c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366"/>
      <c r="Z52" s="366"/>
      <c r="AA52" s="366"/>
      <c r="AB52" s="366"/>
      <c r="AC52" s="366"/>
      <c r="AD52" s="366"/>
      <c r="AE52" s="366"/>
      <c r="AF52" s="366"/>
      <c r="AG52" s="366"/>
      <c r="AH52" s="366"/>
      <c r="AI52" s="366"/>
      <c r="AJ52" s="366"/>
      <c r="AK52" s="366"/>
      <c r="AL52" s="366"/>
      <c r="AM52" s="366"/>
      <c r="AN52" s="366"/>
      <c r="AO52" s="366"/>
      <c r="AP52" s="366"/>
      <c r="AQ52" s="366"/>
      <c r="AR52" s="366"/>
      <c r="AS52" s="366"/>
      <c r="AT52" s="366"/>
      <c r="AU52" s="366"/>
      <c r="AV52" s="366"/>
      <c r="AW52" s="366"/>
      <c r="AX52" s="366"/>
      <c r="AY52" s="366"/>
      <c r="AZ52" s="366"/>
      <c r="BA52" s="366"/>
      <c r="BB52" s="366"/>
      <c r="BC52" s="366"/>
      <c r="BD52" s="366"/>
      <c r="BE52" s="366"/>
      <c r="BF52" s="366"/>
      <c r="BG52" s="366"/>
      <c r="BH52" s="366"/>
      <c r="BI52" s="366"/>
      <c r="BJ52" s="366"/>
      <c r="BK52" s="366"/>
      <c r="BL52" s="366"/>
      <c r="BM52" s="366"/>
      <c r="BN52" s="366"/>
      <c r="BO52" s="366"/>
      <c r="BP52" s="366"/>
      <c r="BQ52" s="366"/>
      <c r="BR52" s="366"/>
      <c r="BS52" s="366"/>
      <c r="BT52" s="366"/>
      <c r="BU52" s="366"/>
      <c r="BV52" s="366"/>
      <c r="BW52" s="366"/>
      <c r="BX52" s="366"/>
      <c r="BY52" s="366"/>
      <c r="BZ52" s="366"/>
      <c r="CA52" s="366"/>
      <c r="CB52" s="366"/>
      <c r="CC52" s="366"/>
      <c r="CD52" s="366"/>
      <c r="CE52" s="366"/>
      <c r="CF52" s="366"/>
      <c r="CG52" s="366"/>
      <c r="CH52" s="366"/>
      <c r="CI52" s="366"/>
      <c r="CJ52" s="366"/>
      <c r="CK52" s="366"/>
      <c r="CL52" s="366"/>
      <c r="CM52" s="366"/>
      <c r="CN52" s="366"/>
      <c r="CO52" s="366"/>
      <c r="CP52" s="366"/>
      <c r="CQ52" s="366"/>
      <c r="CR52" s="366"/>
      <c r="CS52" s="366"/>
      <c r="CT52" s="366"/>
      <c r="CU52" s="366"/>
      <c r="CV52" s="366"/>
      <c r="CW52" s="366"/>
      <c r="CX52" s="366"/>
      <c r="CY52" s="366"/>
      <c r="CZ52" s="366"/>
      <c r="DA52" s="366"/>
      <c r="DB52" s="366"/>
      <c r="DC52" s="366"/>
      <c r="DD52" s="366"/>
      <c r="DE52" s="366"/>
      <c r="DF52" s="366"/>
      <c r="DG52" s="366"/>
      <c r="DH52" s="366"/>
      <c r="DI52" s="366"/>
      <c r="DJ52" s="366"/>
      <c r="DK52" s="366"/>
      <c r="DL52" s="366"/>
      <c r="DM52" s="366"/>
      <c r="DN52" s="366"/>
      <c r="DO52" s="366"/>
      <c r="DP52" s="366"/>
      <c r="DQ52" s="366"/>
      <c r="DR52" s="366"/>
      <c r="DS52" s="366"/>
      <c r="DT52" s="366"/>
      <c r="DU52" s="366"/>
      <c r="DV52" s="366"/>
      <c r="DW52" s="366"/>
      <c r="DX52" s="366"/>
      <c r="DY52" s="366"/>
      <c r="DZ52" s="366"/>
      <c r="EA52" s="366"/>
      <c r="EB52" s="366"/>
      <c r="EC52" s="366"/>
      <c r="ED52" s="366"/>
      <c r="EE52" s="366"/>
      <c r="EF52" s="366"/>
      <c r="EG52" s="366"/>
    </row>
    <row r="53" spans="1:137" s="11" customFormat="1" x14ac:dyDescent="0.3">
      <c r="A53" s="400"/>
      <c r="B53" s="366" t="s">
        <v>450</v>
      </c>
      <c r="C53" s="420">
        <v>23.225383489912641</v>
      </c>
      <c r="D53" s="420">
        <v>34.293466225260843</v>
      </c>
      <c r="E53" s="420">
        <v>23.218280501255631</v>
      </c>
      <c r="F53" s="420">
        <v>6.8223929605834623</v>
      </c>
      <c r="G53" s="420">
        <v>12.433334086164786</v>
      </c>
      <c r="H53" s="420">
        <v>23.382086178364172</v>
      </c>
      <c r="I53" s="420">
        <v>38.844009932606447</v>
      </c>
      <c r="J53" s="420">
        <v>24.579177201861167</v>
      </c>
      <c r="K53" s="420">
        <v>6.9584230716454778</v>
      </c>
      <c r="L53" s="420">
        <v>12.338895164473236</v>
      </c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366"/>
      <c r="Z53" s="366"/>
      <c r="AA53" s="366"/>
      <c r="AB53" s="366"/>
      <c r="AC53" s="366"/>
      <c r="AD53" s="366"/>
      <c r="AE53" s="366"/>
      <c r="AF53" s="366"/>
      <c r="AG53" s="366"/>
      <c r="AH53" s="366"/>
      <c r="AI53" s="366"/>
      <c r="AJ53" s="366"/>
      <c r="AK53" s="366"/>
      <c r="AL53" s="366"/>
      <c r="AM53" s="366"/>
      <c r="AN53" s="366"/>
      <c r="AO53" s="366"/>
      <c r="AP53" s="366"/>
      <c r="AQ53" s="366"/>
      <c r="AR53" s="366"/>
      <c r="AS53" s="366"/>
      <c r="AT53" s="366"/>
      <c r="AU53" s="366"/>
      <c r="AV53" s="366"/>
      <c r="AW53" s="366"/>
      <c r="AX53" s="366"/>
      <c r="AY53" s="366"/>
      <c r="AZ53" s="366"/>
      <c r="BA53" s="366"/>
      <c r="BB53" s="366"/>
      <c r="BC53" s="366"/>
      <c r="BD53" s="366"/>
      <c r="BE53" s="366"/>
      <c r="BF53" s="366"/>
      <c r="BG53" s="366"/>
      <c r="BH53" s="366"/>
      <c r="BI53" s="366"/>
      <c r="BJ53" s="366"/>
      <c r="BK53" s="366"/>
      <c r="BL53" s="366"/>
      <c r="BM53" s="366"/>
      <c r="BN53" s="366"/>
      <c r="BO53" s="366"/>
      <c r="BP53" s="366"/>
      <c r="BQ53" s="366"/>
      <c r="BR53" s="366"/>
      <c r="BS53" s="366"/>
      <c r="BT53" s="366"/>
      <c r="BU53" s="366"/>
      <c r="BV53" s="366"/>
      <c r="BW53" s="366"/>
      <c r="BX53" s="366"/>
      <c r="BY53" s="366"/>
      <c r="BZ53" s="366"/>
      <c r="CA53" s="366"/>
      <c r="CB53" s="366"/>
      <c r="CC53" s="366"/>
      <c r="CD53" s="366"/>
      <c r="CE53" s="366"/>
      <c r="CF53" s="366"/>
      <c r="CG53" s="366"/>
      <c r="CH53" s="366"/>
      <c r="CI53" s="366"/>
      <c r="CJ53" s="366"/>
      <c r="CK53" s="366"/>
      <c r="CL53" s="366"/>
      <c r="CM53" s="366"/>
      <c r="CN53" s="366"/>
      <c r="CO53" s="366"/>
      <c r="CP53" s="366"/>
      <c r="CQ53" s="366"/>
      <c r="CR53" s="366"/>
      <c r="CS53" s="366"/>
      <c r="CT53" s="366"/>
      <c r="CU53" s="366"/>
      <c r="CV53" s="366"/>
      <c r="CW53" s="366"/>
      <c r="CX53" s="366"/>
      <c r="CY53" s="366"/>
      <c r="CZ53" s="366"/>
      <c r="DA53" s="366"/>
      <c r="DB53" s="366"/>
      <c r="DC53" s="366"/>
      <c r="DD53" s="366"/>
      <c r="DE53" s="366"/>
      <c r="DF53" s="366"/>
      <c r="DG53" s="366"/>
      <c r="DH53" s="366"/>
      <c r="DI53" s="366"/>
      <c r="DJ53" s="366"/>
      <c r="DK53" s="366"/>
      <c r="DL53" s="366"/>
      <c r="DM53" s="366"/>
      <c r="DN53" s="366"/>
      <c r="DO53" s="366"/>
      <c r="DP53" s="366"/>
      <c r="DQ53" s="366"/>
      <c r="DR53" s="366"/>
      <c r="DS53" s="366"/>
      <c r="DT53" s="366"/>
      <c r="DU53" s="366"/>
      <c r="DV53" s="366"/>
      <c r="DW53" s="366"/>
      <c r="DX53" s="366"/>
      <c r="DY53" s="366"/>
      <c r="DZ53" s="366"/>
      <c r="EA53" s="366"/>
      <c r="EB53" s="366"/>
      <c r="EC53" s="366"/>
      <c r="ED53" s="366"/>
      <c r="EE53" s="366"/>
      <c r="EF53" s="366"/>
      <c r="EG53" s="366"/>
    </row>
    <row r="54" spans="1:137" s="11" customFormat="1" x14ac:dyDescent="0.3">
      <c r="A54"/>
      <c r="B54" s="366" t="s">
        <v>451</v>
      </c>
      <c r="C54" s="420">
        <v>5.7111794899193198</v>
      </c>
      <c r="D54" s="420">
        <v>2.4068089716156496</v>
      </c>
      <c r="E54" s="420">
        <v>5.7166032100134805</v>
      </c>
      <c r="F54" s="420">
        <v>9.1235958682153235</v>
      </c>
      <c r="G54" s="420">
        <v>8.3390064560674446</v>
      </c>
      <c r="H54" s="420">
        <v>6.912036317011272</v>
      </c>
      <c r="I54" s="420">
        <v>3.3760529211382262</v>
      </c>
      <c r="J54" s="420">
        <v>6.8860106303368571</v>
      </c>
      <c r="K54" s="420">
        <v>9.4677150885650025</v>
      </c>
      <c r="L54" s="420">
        <v>8.4650638975461714</v>
      </c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66"/>
      <c r="Z54" s="366"/>
      <c r="AA54" s="366"/>
      <c r="AB54" s="366"/>
      <c r="AC54" s="366"/>
      <c r="AD54" s="366"/>
      <c r="AE54" s="366"/>
      <c r="AF54" s="366"/>
      <c r="AG54" s="366"/>
      <c r="AH54" s="366"/>
      <c r="AI54" s="366"/>
      <c r="AJ54" s="366"/>
      <c r="AK54" s="366"/>
      <c r="AL54" s="366"/>
      <c r="AM54" s="366"/>
      <c r="AN54" s="366"/>
      <c r="AO54" s="366"/>
      <c r="AP54" s="366"/>
      <c r="AQ54" s="366"/>
      <c r="AR54" s="366"/>
      <c r="AS54" s="366"/>
      <c r="AT54" s="366"/>
      <c r="AU54" s="366"/>
      <c r="AV54" s="366"/>
      <c r="AW54" s="366"/>
      <c r="AX54" s="366"/>
      <c r="AY54" s="366"/>
      <c r="AZ54" s="366"/>
      <c r="BA54" s="366"/>
      <c r="BB54" s="366"/>
      <c r="BC54" s="366"/>
      <c r="BD54" s="366"/>
      <c r="BE54" s="366"/>
      <c r="BF54" s="366"/>
      <c r="BG54" s="366"/>
      <c r="BH54" s="366"/>
      <c r="BI54" s="366"/>
      <c r="BJ54" s="366"/>
      <c r="BK54" s="366"/>
      <c r="BL54" s="366"/>
      <c r="BM54" s="366"/>
      <c r="BN54" s="366"/>
      <c r="BO54" s="366"/>
      <c r="BP54" s="366"/>
      <c r="BQ54" s="366"/>
      <c r="BR54" s="366"/>
      <c r="BS54" s="366"/>
      <c r="BT54" s="366"/>
      <c r="BU54" s="366"/>
      <c r="BV54" s="366"/>
      <c r="BW54" s="366"/>
      <c r="BX54" s="366"/>
      <c r="BY54" s="366"/>
      <c r="BZ54" s="366"/>
      <c r="CA54" s="366"/>
      <c r="CB54" s="366"/>
      <c r="CC54" s="366"/>
      <c r="CD54" s="366"/>
      <c r="CE54" s="366"/>
      <c r="CF54" s="366"/>
      <c r="CG54" s="366"/>
      <c r="CH54" s="366"/>
      <c r="CI54" s="366"/>
      <c r="CJ54" s="366"/>
      <c r="CK54" s="366"/>
      <c r="CL54" s="366"/>
      <c r="CM54" s="366"/>
      <c r="CN54" s="366"/>
      <c r="CO54" s="366"/>
      <c r="CP54" s="366"/>
      <c r="CQ54" s="366"/>
      <c r="CR54" s="366"/>
      <c r="CS54" s="366"/>
      <c r="CT54" s="366"/>
      <c r="CU54" s="366"/>
      <c r="CV54" s="366"/>
      <c r="CW54" s="366"/>
      <c r="CX54" s="366"/>
      <c r="CY54" s="366"/>
      <c r="CZ54" s="366"/>
      <c r="DA54" s="366"/>
      <c r="DB54" s="366"/>
      <c r="DC54" s="366"/>
      <c r="DD54" s="366"/>
      <c r="DE54" s="366"/>
      <c r="DF54" s="366"/>
      <c r="DG54" s="366"/>
      <c r="DH54" s="366"/>
      <c r="DI54" s="366"/>
      <c r="DJ54" s="366"/>
      <c r="DK54" s="366"/>
      <c r="DL54" s="366"/>
      <c r="DM54" s="366"/>
      <c r="DN54" s="366"/>
      <c r="DO54" s="366"/>
      <c r="DP54" s="366"/>
      <c r="DQ54" s="366"/>
      <c r="DR54" s="366"/>
      <c r="DS54" s="366"/>
      <c r="DT54" s="366"/>
      <c r="DU54" s="366"/>
      <c r="DV54" s="366"/>
      <c r="DW54" s="366"/>
      <c r="DX54" s="366"/>
      <c r="DY54" s="366"/>
      <c r="DZ54" s="366"/>
      <c r="EA54" s="366"/>
      <c r="EB54" s="366"/>
      <c r="EC54" s="366"/>
      <c r="ED54" s="366"/>
      <c r="EE54" s="366"/>
      <c r="EF54" s="366"/>
      <c r="EG54" s="366"/>
    </row>
    <row r="55" spans="1:137" s="11" customFormat="1" x14ac:dyDescent="0.3">
      <c r="A55"/>
      <c r="B55" s="366" t="s">
        <v>452</v>
      </c>
      <c r="C55" s="420">
        <v>5.6715268305198032</v>
      </c>
      <c r="D55" s="420">
        <v>1.446158880706174</v>
      </c>
      <c r="E55" s="420">
        <v>11.038238086039328</v>
      </c>
      <c r="F55" s="420">
        <v>10.672073879451068</v>
      </c>
      <c r="G55" s="420">
        <v>3.5642267399279217</v>
      </c>
      <c r="H55" s="420">
        <v>7.0643366977980584</v>
      </c>
      <c r="I55" s="420">
        <v>2.1659149792631007</v>
      </c>
      <c r="J55" s="420">
        <v>13.586195661243774</v>
      </c>
      <c r="K55" s="420">
        <v>11.477952713626898</v>
      </c>
      <c r="L55" s="420">
        <v>3.710174612463764</v>
      </c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66"/>
      <c r="Z55" s="366"/>
      <c r="AA55" s="366"/>
      <c r="AB55" s="366"/>
      <c r="AC55" s="366"/>
      <c r="AD55" s="366"/>
      <c r="AE55" s="366"/>
      <c r="AF55" s="366"/>
      <c r="AG55" s="366"/>
      <c r="AH55" s="366"/>
      <c r="AI55" s="366"/>
      <c r="AJ55" s="366"/>
      <c r="AK55" s="366"/>
      <c r="AL55" s="366"/>
      <c r="AM55" s="366"/>
      <c r="AN55" s="366"/>
      <c r="AO55" s="366"/>
      <c r="AP55" s="366"/>
      <c r="AQ55" s="366"/>
      <c r="AR55" s="366"/>
      <c r="AS55" s="366"/>
      <c r="AT55" s="366"/>
      <c r="AU55" s="366"/>
      <c r="AV55" s="366"/>
      <c r="AW55" s="366"/>
      <c r="AX55" s="366"/>
      <c r="AY55" s="366"/>
      <c r="AZ55" s="366"/>
      <c r="BA55" s="366"/>
      <c r="BB55" s="366"/>
      <c r="BC55" s="366"/>
      <c r="BD55" s="366"/>
      <c r="BE55" s="366"/>
      <c r="BF55" s="366"/>
      <c r="BG55" s="366"/>
      <c r="BH55" s="366"/>
      <c r="BI55" s="366"/>
      <c r="BJ55" s="366"/>
      <c r="BK55" s="366"/>
      <c r="BL55" s="366"/>
      <c r="BM55" s="366"/>
      <c r="BN55" s="366"/>
      <c r="BO55" s="366"/>
      <c r="BP55" s="366"/>
      <c r="BQ55" s="366"/>
      <c r="BR55" s="366"/>
      <c r="BS55" s="366"/>
      <c r="BT55" s="366"/>
      <c r="BU55" s="366"/>
      <c r="BV55" s="366"/>
      <c r="BW55" s="366"/>
      <c r="BX55" s="366"/>
      <c r="BY55" s="366"/>
      <c r="BZ55" s="366"/>
      <c r="CA55" s="366"/>
      <c r="CB55" s="366"/>
      <c r="CC55" s="366"/>
      <c r="CD55" s="366"/>
      <c r="CE55" s="366"/>
      <c r="CF55" s="366"/>
      <c r="CG55" s="366"/>
      <c r="CH55" s="366"/>
      <c r="CI55" s="366"/>
      <c r="CJ55" s="366"/>
      <c r="CK55" s="366"/>
      <c r="CL55" s="366"/>
      <c r="CM55" s="366"/>
      <c r="CN55" s="366"/>
      <c r="CO55" s="366"/>
      <c r="CP55" s="366"/>
      <c r="CQ55" s="366"/>
      <c r="CR55" s="366"/>
      <c r="CS55" s="366"/>
      <c r="CT55" s="366"/>
      <c r="CU55" s="366"/>
      <c r="CV55" s="366"/>
      <c r="CW55" s="366"/>
      <c r="CX55" s="366"/>
      <c r="CY55" s="366"/>
      <c r="CZ55" s="366"/>
      <c r="DA55" s="366"/>
      <c r="DB55" s="366"/>
      <c r="DC55" s="366"/>
      <c r="DD55" s="366"/>
      <c r="DE55" s="366"/>
      <c r="DF55" s="366"/>
      <c r="DG55" s="366"/>
      <c r="DH55" s="366"/>
      <c r="DI55" s="366"/>
      <c r="DJ55" s="366"/>
      <c r="DK55" s="366"/>
      <c r="DL55" s="366"/>
      <c r="DM55" s="366"/>
      <c r="DN55" s="366"/>
      <c r="DO55" s="366"/>
      <c r="DP55" s="366"/>
      <c r="DQ55" s="366"/>
      <c r="DR55" s="366"/>
      <c r="DS55" s="366"/>
      <c r="DT55" s="366"/>
      <c r="DU55" s="366"/>
      <c r="DV55" s="366"/>
      <c r="DW55" s="366"/>
      <c r="DX55" s="366"/>
      <c r="DY55" s="366"/>
      <c r="DZ55" s="366"/>
      <c r="EA55" s="366"/>
      <c r="EB55" s="366"/>
      <c r="EC55" s="366"/>
      <c r="ED55" s="366"/>
      <c r="EE55" s="366"/>
      <c r="EF55" s="366"/>
      <c r="EG55" s="366"/>
    </row>
    <row r="56" spans="1:137" s="11" customFormat="1" x14ac:dyDescent="0.3">
      <c r="A56" s="400"/>
      <c r="B56" s="366" t="s">
        <v>453</v>
      </c>
      <c r="C56" s="420">
        <v>8.7153484453096599</v>
      </c>
      <c r="D56" s="420">
        <v>1.9698228499450594</v>
      </c>
      <c r="E56" s="420">
        <v>0.55002689897410006</v>
      </c>
      <c r="F56" s="420">
        <v>14.446186489677263</v>
      </c>
      <c r="G56" s="420">
        <v>26.15578448801546</v>
      </c>
      <c r="H56" s="420">
        <v>10.95631021688291</v>
      </c>
      <c r="I56" s="420">
        <v>2.7424590345937427</v>
      </c>
      <c r="J56" s="420">
        <v>0.47866979069123677</v>
      </c>
      <c r="K56" s="420">
        <v>15.876372921601032</v>
      </c>
      <c r="L56" s="420">
        <v>27.296977285409042</v>
      </c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  <c r="Y56" s="366"/>
      <c r="Z56" s="366"/>
      <c r="AA56" s="366"/>
      <c r="AB56" s="366"/>
      <c r="AC56" s="366"/>
      <c r="AD56" s="366"/>
      <c r="AE56" s="366"/>
      <c r="AF56" s="366"/>
      <c r="AG56" s="366"/>
      <c r="AH56" s="366"/>
      <c r="AI56" s="366"/>
      <c r="AJ56" s="366"/>
      <c r="AK56" s="366"/>
      <c r="AL56" s="366"/>
      <c r="AM56" s="366"/>
      <c r="AN56" s="366"/>
      <c r="AO56" s="366"/>
      <c r="AP56" s="366"/>
      <c r="AQ56" s="366"/>
      <c r="AR56" s="366"/>
      <c r="AS56" s="366"/>
      <c r="AT56" s="366"/>
      <c r="AU56" s="366"/>
      <c r="AV56" s="366"/>
      <c r="AW56" s="366"/>
      <c r="AX56" s="366"/>
      <c r="AY56" s="366"/>
      <c r="AZ56" s="366"/>
      <c r="BA56" s="366"/>
      <c r="BB56" s="366"/>
      <c r="BC56" s="366"/>
      <c r="BD56" s="366"/>
      <c r="BE56" s="366"/>
      <c r="BF56" s="366"/>
      <c r="BG56" s="366"/>
      <c r="BH56" s="366"/>
      <c r="BI56" s="366"/>
      <c r="BJ56" s="366"/>
      <c r="BK56" s="366"/>
      <c r="BL56" s="366"/>
      <c r="BM56" s="366"/>
      <c r="BN56" s="366"/>
      <c r="BO56" s="366"/>
      <c r="BP56" s="366"/>
      <c r="BQ56" s="366"/>
      <c r="BR56" s="366"/>
      <c r="BS56" s="366"/>
      <c r="BT56" s="366"/>
      <c r="BU56" s="366"/>
      <c r="BV56" s="366"/>
      <c r="BW56" s="366"/>
      <c r="BX56" s="366"/>
      <c r="BY56" s="366"/>
      <c r="BZ56" s="366"/>
      <c r="CA56" s="366"/>
      <c r="CB56" s="366"/>
      <c r="CC56" s="366"/>
      <c r="CD56" s="366"/>
      <c r="CE56" s="366"/>
      <c r="CF56" s="366"/>
      <c r="CG56" s="366"/>
      <c r="CH56" s="366"/>
      <c r="CI56" s="366"/>
      <c r="CJ56" s="366"/>
      <c r="CK56" s="366"/>
      <c r="CL56" s="366"/>
      <c r="CM56" s="366"/>
      <c r="CN56" s="366"/>
      <c r="CO56" s="366"/>
      <c r="CP56" s="366"/>
      <c r="CQ56" s="366"/>
      <c r="CR56" s="366"/>
      <c r="CS56" s="366"/>
      <c r="CT56" s="366"/>
      <c r="CU56" s="366"/>
      <c r="CV56" s="366"/>
      <c r="CW56" s="366"/>
      <c r="CX56" s="366"/>
      <c r="CY56" s="366"/>
      <c r="CZ56" s="366"/>
      <c r="DA56" s="366"/>
      <c r="DB56" s="366"/>
      <c r="DC56" s="366"/>
      <c r="DD56" s="366"/>
      <c r="DE56" s="366"/>
      <c r="DF56" s="366"/>
      <c r="DG56" s="366"/>
      <c r="DH56" s="366"/>
      <c r="DI56" s="366"/>
      <c r="DJ56" s="366"/>
      <c r="DK56" s="366"/>
      <c r="DL56" s="366"/>
      <c r="DM56" s="366"/>
      <c r="DN56" s="366"/>
      <c r="DO56" s="366"/>
      <c r="DP56" s="366"/>
      <c r="DQ56" s="366"/>
      <c r="DR56" s="366"/>
      <c r="DS56" s="366"/>
      <c r="DT56" s="366"/>
      <c r="DU56" s="366"/>
      <c r="DV56" s="366"/>
      <c r="DW56" s="366"/>
      <c r="DX56" s="366"/>
      <c r="DY56" s="366"/>
      <c r="DZ56" s="366"/>
      <c r="EA56" s="366"/>
      <c r="EB56" s="366"/>
      <c r="EC56" s="366"/>
      <c r="ED56" s="366"/>
      <c r="EE56" s="366"/>
      <c r="EF56" s="366"/>
      <c r="EG56" s="366"/>
    </row>
    <row r="57" spans="1:137" s="11" customFormat="1" x14ac:dyDescent="0.3">
      <c r="A57" s="400"/>
      <c r="B57" s="366" t="s">
        <v>454</v>
      </c>
      <c r="C57" s="420">
        <v>10.810261050848343</v>
      </c>
      <c r="D57" s="420">
        <v>4.7880871207579698</v>
      </c>
      <c r="E57" s="420">
        <v>15.20394407505956</v>
      </c>
      <c r="F57" s="420">
        <v>26.498390475703847</v>
      </c>
      <c r="G57" s="420">
        <v>9.6455454425197047</v>
      </c>
      <c r="H57" s="420">
        <v>12.380480036466086</v>
      </c>
      <c r="I57" s="420">
        <v>5.2192351365403624</v>
      </c>
      <c r="J57" s="420">
        <v>17.740848122340264</v>
      </c>
      <c r="K57" s="420">
        <v>26.990699034107518</v>
      </c>
      <c r="L57" s="420">
        <v>9.8248431481960345</v>
      </c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  <c r="Y57" s="366"/>
      <c r="Z57" s="366"/>
      <c r="AA57" s="366"/>
      <c r="AB57" s="366"/>
      <c r="AC57" s="366"/>
      <c r="AD57" s="366"/>
      <c r="AE57" s="366"/>
      <c r="AF57" s="366"/>
      <c r="AG57" s="366"/>
      <c r="AH57" s="366"/>
      <c r="AI57" s="366"/>
      <c r="AJ57" s="366"/>
      <c r="AK57" s="366"/>
      <c r="AL57" s="366"/>
      <c r="AM57" s="366"/>
      <c r="AN57" s="366"/>
      <c r="AO57" s="366"/>
      <c r="AP57" s="366"/>
      <c r="AQ57" s="366"/>
      <c r="AR57" s="366"/>
      <c r="AS57" s="366"/>
      <c r="AT57" s="366"/>
      <c r="AU57" s="366"/>
      <c r="AV57" s="366"/>
      <c r="AW57" s="366"/>
      <c r="AX57" s="366"/>
      <c r="AY57" s="366"/>
      <c r="AZ57" s="366"/>
      <c r="BA57" s="366"/>
      <c r="BB57" s="366"/>
      <c r="BC57" s="366"/>
      <c r="BD57" s="366"/>
      <c r="BE57" s="366"/>
      <c r="BF57" s="366"/>
      <c r="BG57" s="366"/>
      <c r="BH57" s="366"/>
      <c r="BI57" s="366"/>
      <c r="BJ57" s="366"/>
      <c r="BK57" s="366"/>
      <c r="BL57" s="366"/>
      <c r="BM57" s="366"/>
      <c r="BN57" s="366"/>
      <c r="BO57" s="366"/>
      <c r="BP57" s="366"/>
      <c r="BQ57" s="366"/>
      <c r="BR57" s="366"/>
      <c r="BS57" s="366"/>
      <c r="BT57" s="366"/>
      <c r="BU57" s="366"/>
      <c r="BV57" s="366"/>
      <c r="BW57" s="366"/>
      <c r="BX57" s="366"/>
      <c r="BY57" s="366"/>
      <c r="BZ57" s="366"/>
      <c r="CA57" s="366"/>
      <c r="CB57" s="366"/>
      <c r="CC57" s="366"/>
      <c r="CD57" s="366"/>
      <c r="CE57" s="366"/>
      <c r="CF57" s="366"/>
      <c r="CG57" s="366"/>
      <c r="CH57" s="366"/>
      <c r="CI57" s="366"/>
      <c r="CJ57" s="366"/>
      <c r="CK57" s="366"/>
      <c r="CL57" s="366"/>
      <c r="CM57" s="366"/>
      <c r="CN57" s="366"/>
      <c r="CO57" s="366"/>
      <c r="CP57" s="366"/>
      <c r="CQ57" s="366"/>
      <c r="CR57" s="366"/>
      <c r="CS57" s="366"/>
      <c r="CT57" s="366"/>
      <c r="CU57" s="366"/>
      <c r="CV57" s="366"/>
      <c r="CW57" s="366"/>
      <c r="CX57" s="366"/>
      <c r="CY57" s="366"/>
      <c r="CZ57" s="366"/>
      <c r="DA57" s="366"/>
      <c r="DB57" s="366"/>
      <c r="DC57" s="366"/>
      <c r="DD57" s="366"/>
      <c r="DE57" s="366"/>
      <c r="DF57" s="366"/>
      <c r="DG57" s="366"/>
      <c r="DH57" s="366"/>
      <c r="DI57" s="366"/>
      <c r="DJ57" s="366"/>
      <c r="DK57" s="366"/>
      <c r="DL57" s="366"/>
      <c r="DM57" s="366"/>
      <c r="DN57" s="366"/>
      <c r="DO57" s="366"/>
      <c r="DP57" s="366"/>
      <c r="DQ57" s="366"/>
      <c r="DR57" s="366"/>
      <c r="DS57" s="366"/>
      <c r="DT57" s="366"/>
      <c r="DU57" s="366"/>
      <c r="DV57" s="366"/>
      <c r="DW57" s="366"/>
      <c r="DX57" s="366"/>
      <c r="DY57" s="366"/>
      <c r="DZ57" s="366"/>
      <c r="EA57" s="366"/>
      <c r="EB57" s="366"/>
      <c r="EC57" s="366"/>
      <c r="ED57" s="366"/>
      <c r="EE57" s="366"/>
      <c r="EF57" s="366"/>
      <c r="EG57" s="366"/>
    </row>
    <row r="58" spans="1:137" s="11" customFormat="1" x14ac:dyDescent="0.3">
      <c r="A58"/>
      <c r="B58" s="366" t="s">
        <v>135</v>
      </c>
      <c r="C58" s="420">
        <v>24.362649587918433</v>
      </c>
      <c r="D58" s="420">
        <v>31.303327329123331</v>
      </c>
      <c r="E58" s="420">
        <v>21.751922913148508</v>
      </c>
      <c r="F58" s="420">
        <v>24.98164577557019</v>
      </c>
      <c r="G58" s="420">
        <v>13.258652453208835</v>
      </c>
      <c r="H58" s="420">
        <v>18.048204324757446</v>
      </c>
      <c r="I58" s="420">
        <v>23.265998410519153</v>
      </c>
      <c r="J58" s="420">
        <v>13.717849720996703</v>
      </c>
      <c r="K58" s="420">
        <v>22.984840439812189</v>
      </c>
      <c r="L58" s="420">
        <v>12.12981613293956</v>
      </c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6"/>
      <c r="AN58" s="366"/>
      <c r="AO58" s="366"/>
      <c r="AP58" s="366"/>
      <c r="AQ58" s="366"/>
      <c r="AR58" s="366"/>
      <c r="AS58" s="366"/>
      <c r="AT58" s="366"/>
      <c r="AU58" s="366"/>
      <c r="AV58" s="366"/>
      <c r="AW58" s="366"/>
      <c r="AX58" s="366"/>
      <c r="AY58" s="366"/>
      <c r="AZ58" s="366"/>
      <c r="BA58" s="366"/>
      <c r="BB58" s="366"/>
      <c r="BC58" s="366"/>
      <c r="BD58" s="366"/>
      <c r="BE58" s="366"/>
      <c r="BF58" s="366"/>
      <c r="BG58" s="366"/>
      <c r="BH58" s="366"/>
      <c r="BI58" s="366"/>
      <c r="BJ58" s="366"/>
      <c r="BK58" s="366"/>
      <c r="BL58" s="366"/>
      <c r="BM58" s="366"/>
      <c r="BN58" s="366"/>
      <c r="BO58" s="366"/>
      <c r="BP58" s="366"/>
      <c r="BQ58" s="366"/>
      <c r="BR58" s="366"/>
      <c r="BS58" s="366"/>
      <c r="BT58" s="366"/>
      <c r="BU58" s="366"/>
      <c r="BV58" s="366"/>
      <c r="BW58" s="366"/>
      <c r="BX58" s="366"/>
      <c r="BY58" s="366"/>
      <c r="BZ58" s="366"/>
      <c r="CA58" s="366"/>
      <c r="CB58" s="366"/>
      <c r="CC58" s="366"/>
      <c r="CD58" s="366"/>
      <c r="CE58" s="366"/>
      <c r="CF58" s="366"/>
      <c r="CG58" s="366"/>
      <c r="CH58" s="366"/>
      <c r="CI58" s="366"/>
      <c r="CJ58" s="366"/>
      <c r="CK58" s="366"/>
      <c r="CL58" s="366"/>
      <c r="CM58" s="366"/>
      <c r="CN58" s="366"/>
      <c r="CO58" s="366"/>
      <c r="CP58" s="366"/>
      <c r="CQ58" s="366"/>
      <c r="CR58" s="366"/>
      <c r="CS58" s="366"/>
      <c r="CT58" s="366"/>
      <c r="CU58" s="366"/>
      <c r="CV58" s="366"/>
      <c r="CW58" s="366"/>
      <c r="CX58" s="366"/>
      <c r="CY58" s="366"/>
      <c r="CZ58" s="366"/>
      <c r="DA58" s="366"/>
      <c r="DB58" s="366"/>
      <c r="DC58" s="366"/>
      <c r="DD58" s="366"/>
      <c r="DE58" s="366"/>
      <c r="DF58" s="366"/>
      <c r="DG58" s="366"/>
      <c r="DH58" s="366"/>
      <c r="DI58" s="366"/>
      <c r="DJ58" s="366"/>
      <c r="DK58" s="366"/>
      <c r="DL58" s="366"/>
      <c r="DM58" s="366"/>
      <c r="DN58" s="366"/>
      <c r="DO58" s="366"/>
      <c r="DP58" s="366"/>
      <c r="DQ58" s="366"/>
      <c r="DR58" s="366"/>
      <c r="DS58" s="366"/>
      <c r="DT58" s="366"/>
      <c r="DU58" s="366"/>
      <c r="DV58" s="366"/>
      <c r="DW58" s="366"/>
      <c r="DX58" s="366"/>
      <c r="DY58" s="366"/>
      <c r="DZ58" s="366"/>
      <c r="EA58" s="366"/>
      <c r="EB58" s="366"/>
      <c r="EC58" s="366"/>
      <c r="ED58" s="366"/>
      <c r="EE58" s="366"/>
      <c r="EF58" s="366"/>
      <c r="EG58" s="366"/>
    </row>
    <row r="59" spans="1:137" s="11" customFormat="1" x14ac:dyDescent="0.3">
      <c r="A59" s="400"/>
      <c r="B59" s="366"/>
      <c r="C59" s="366"/>
      <c r="D59" s="366"/>
      <c r="E59" s="366"/>
      <c r="F59" s="366"/>
      <c r="G59" s="366"/>
      <c r="H59" s="366"/>
      <c r="I59" s="366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  <c r="BI59" s="366"/>
      <c r="BJ59" s="366"/>
      <c r="BK59" s="366"/>
      <c r="BL59" s="366"/>
      <c r="BM59" s="366"/>
      <c r="BN59" s="366"/>
      <c r="BO59" s="366"/>
      <c r="BP59" s="366"/>
      <c r="BQ59" s="366"/>
      <c r="BR59" s="366"/>
      <c r="BS59" s="366"/>
      <c r="BT59" s="366"/>
      <c r="BU59" s="366"/>
      <c r="BV59" s="366"/>
      <c r="BW59" s="366"/>
      <c r="BX59" s="366"/>
      <c r="BY59" s="366"/>
      <c r="BZ59" s="366"/>
      <c r="CA59" s="366"/>
      <c r="CB59" s="366"/>
      <c r="CC59" s="366"/>
      <c r="CD59" s="366"/>
      <c r="CE59" s="366"/>
      <c r="CF59" s="366"/>
      <c r="CG59" s="366"/>
      <c r="CH59" s="366"/>
      <c r="CI59" s="366"/>
      <c r="CJ59" s="366"/>
      <c r="CK59" s="366"/>
      <c r="CL59" s="366"/>
      <c r="CM59" s="366"/>
      <c r="CN59" s="366"/>
      <c r="CO59" s="366"/>
      <c r="CP59" s="366"/>
      <c r="CQ59" s="366"/>
      <c r="CR59" s="366"/>
      <c r="CS59" s="366"/>
      <c r="CT59" s="366"/>
      <c r="CU59" s="366"/>
      <c r="CV59" s="366"/>
      <c r="CW59" s="366"/>
      <c r="CX59" s="366"/>
      <c r="CY59" s="366"/>
      <c r="CZ59" s="366"/>
      <c r="DA59" s="366"/>
      <c r="DB59" s="366"/>
      <c r="DC59" s="366"/>
      <c r="DD59" s="366"/>
      <c r="DE59" s="366"/>
      <c r="DF59" s="366"/>
      <c r="DG59" s="366"/>
      <c r="DH59" s="366"/>
      <c r="DI59" s="366"/>
      <c r="DJ59" s="366"/>
      <c r="DK59" s="366"/>
      <c r="DL59" s="366"/>
      <c r="DM59" s="366"/>
      <c r="DN59" s="366"/>
      <c r="DO59" s="366"/>
      <c r="DP59" s="366"/>
      <c r="DQ59" s="366"/>
      <c r="DR59" s="366"/>
      <c r="DS59" s="366"/>
      <c r="DT59" s="366"/>
      <c r="DU59" s="366"/>
      <c r="DV59" s="366"/>
      <c r="DW59" s="366"/>
      <c r="DX59" s="366"/>
      <c r="DY59" s="366"/>
      <c r="DZ59" s="366"/>
      <c r="EA59" s="366"/>
      <c r="EB59" s="366"/>
      <c r="EC59" s="366"/>
      <c r="ED59" s="366"/>
      <c r="EE59" s="366"/>
      <c r="EF59" s="366"/>
      <c r="EG59" s="366"/>
    </row>
    <row r="60" spans="1:137" s="11" customFormat="1" x14ac:dyDescent="0.3">
      <c r="A60">
        <v>8</v>
      </c>
      <c r="B60" s="7" t="s">
        <v>467</v>
      </c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  <c r="Y60" s="366"/>
      <c r="Z60" s="366"/>
      <c r="AA60" s="366"/>
      <c r="AB60" s="366"/>
      <c r="AC60" s="366"/>
      <c r="AD60" s="366"/>
      <c r="AE60" s="366"/>
      <c r="AF60" s="366"/>
      <c r="AG60" s="366"/>
      <c r="AH60" s="366"/>
      <c r="AI60" s="366"/>
      <c r="AJ60" s="366"/>
      <c r="AK60" s="366"/>
      <c r="AL60" s="366"/>
      <c r="AM60" s="366"/>
      <c r="AN60" s="366"/>
      <c r="AO60" s="366"/>
      <c r="AP60" s="366"/>
      <c r="AQ60" s="366"/>
      <c r="AR60" s="366"/>
      <c r="AS60" s="366"/>
      <c r="AT60" s="366"/>
      <c r="AU60" s="366"/>
      <c r="AV60" s="366"/>
      <c r="AW60" s="366"/>
      <c r="AX60" s="366"/>
      <c r="AY60" s="366"/>
      <c r="AZ60" s="366"/>
      <c r="BA60" s="366"/>
      <c r="BB60" s="366"/>
      <c r="BC60" s="366"/>
      <c r="BD60" s="366"/>
      <c r="BE60" s="366"/>
      <c r="BF60" s="366"/>
      <c r="BG60" s="366"/>
      <c r="BH60" s="366"/>
      <c r="BI60" s="366"/>
      <c r="BJ60" s="366"/>
      <c r="BK60" s="366"/>
      <c r="BL60" s="366"/>
      <c r="BM60" s="366"/>
      <c r="BN60" s="366"/>
      <c r="BO60" s="366"/>
      <c r="BP60" s="366"/>
      <c r="BQ60" s="366"/>
      <c r="BR60" s="366"/>
      <c r="BS60" s="366"/>
      <c r="BT60" s="366"/>
      <c r="BU60" s="366"/>
      <c r="BV60" s="366"/>
      <c r="BW60" s="366"/>
      <c r="BX60" s="366"/>
      <c r="BY60" s="366"/>
      <c r="BZ60" s="366"/>
      <c r="CA60" s="366"/>
      <c r="CB60" s="366"/>
      <c r="CC60" s="366"/>
      <c r="CD60" s="366"/>
      <c r="CE60" s="366"/>
      <c r="CF60" s="366"/>
      <c r="CG60" s="366"/>
      <c r="CH60" s="366"/>
      <c r="CI60" s="366"/>
      <c r="CJ60" s="366"/>
      <c r="CK60" s="366"/>
      <c r="CL60" s="366"/>
      <c r="CM60" s="366"/>
      <c r="CN60" s="366"/>
      <c r="CO60" s="366"/>
      <c r="CP60" s="366"/>
      <c r="CQ60" s="366"/>
      <c r="CR60" s="366"/>
      <c r="CS60" s="366"/>
      <c r="CT60" s="366"/>
      <c r="CU60" s="366"/>
      <c r="CV60" s="366"/>
      <c r="CW60" s="366"/>
      <c r="CX60" s="366"/>
      <c r="CY60" s="366"/>
      <c r="CZ60" s="366"/>
      <c r="DA60" s="366"/>
      <c r="DB60" s="366"/>
      <c r="DC60" s="366"/>
      <c r="DD60" s="366"/>
      <c r="DE60" s="366"/>
      <c r="DF60" s="366"/>
      <c r="DG60" s="366"/>
      <c r="DH60" s="366"/>
      <c r="DI60" s="366"/>
      <c r="DJ60" s="366"/>
      <c r="DK60" s="366"/>
      <c r="DL60" s="366"/>
      <c r="DM60" s="366"/>
      <c r="DN60" s="366"/>
      <c r="DO60" s="366"/>
      <c r="DP60" s="366"/>
      <c r="DQ60" s="366"/>
      <c r="DR60" s="366"/>
      <c r="DS60" s="366"/>
      <c r="DT60" s="366"/>
      <c r="DU60" s="366"/>
      <c r="DV60" s="366"/>
      <c r="DW60" s="366"/>
      <c r="DX60" s="366"/>
      <c r="DY60" s="366"/>
      <c r="DZ60" s="366"/>
      <c r="EA60" s="366"/>
      <c r="EB60" s="366"/>
      <c r="EC60" s="366"/>
      <c r="ED60" s="366"/>
      <c r="EE60" s="366"/>
      <c r="EF60" s="366"/>
      <c r="EG60" s="366"/>
    </row>
    <row r="61" spans="1:137" s="11" customFormat="1" x14ac:dyDescent="0.3">
      <c r="A61" s="400"/>
      <c r="B61" s="7" t="s">
        <v>456</v>
      </c>
      <c r="C61" s="426">
        <v>31915884</v>
      </c>
      <c r="D61" s="426">
        <v>16999685</v>
      </c>
      <c r="E61" s="426">
        <v>8478047</v>
      </c>
      <c r="F61" s="426">
        <v>1745994</v>
      </c>
      <c r="G61" s="426">
        <v>3801046</v>
      </c>
      <c r="H61" s="426">
        <v>19837143</v>
      </c>
      <c r="I61" s="426">
        <v>10632689</v>
      </c>
      <c r="J61" s="426">
        <v>4148451</v>
      </c>
      <c r="K61" s="426">
        <v>1280876</v>
      </c>
      <c r="L61" s="426">
        <v>3067887</v>
      </c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366"/>
      <c r="Z61" s="366"/>
      <c r="AA61" s="366"/>
      <c r="AB61" s="366"/>
      <c r="AC61" s="366"/>
      <c r="AD61" s="366"/>
      <c r="AE61" s="366"/>
      <c r="AF61" s="366"/>
      <c r="AG61" s="366"/>
      <c r="AH61" s="366"/>
      <c r="AI61" s="366"/>
      <c r="AJ61" s="366"/>
      <c r="AK61" s="366"/>
      <c r="AL61" s="366"/>
      <c r="AM61" s="366"/>
      <c r="AN61" s="366"/>
      <c r="AO61" s="366"/>
      <c r="AP61" s="366"/>
      <c r="AQ61" s="366"/>
      <c r="AR61" s="366"/>
      <c r="AS61" s="366"/>
      <c r="AT61" s="366"/>
      <c r="AU61" s="366"/>
      <c r="AV61" s="366"/>
      <c r="AW61" s="366"/>
      <c r="AX61" s="366"/>
      <c r="AY61" s="366"/>
      <c r="AZ61" s="366"/>
      <c r="BA61" s="366"/>
      <c r="BB61" s="366"/>
      <c r="BC61" s="366"/>
      <c r="BD61" s="366"/>
      <c r="BE61" s="366"/>
      <c r="BF61" s="366"/>
      <c r="BG61" s="366"/>
      <c r="BH61" s="366"/>
      <c r="BI61" s="366"/>
      <c r="BJ61" s="366"/>
      <c r="BK61" s="366"/>
      <c r="BL61" s="366"/>
      <c r="BM61" s="366"/>
      <c r="BN61" s="366"/>
      <c r="BO61" s="366"/>
      <c r="BP61" s="366"/>
      <c r="BQ61" s="366"/>
      <c r="BR61" s="366"/>
      <c r="BS61" s="366"/>
      <c r="BT61" s="366"/>
      <c r="BU61" s="366"/>
      <c r="BV61" s="366"/>
      <c r="BW61" s="366"/>
      <c r="BX61" s="366"/>
      <c r="BY61" s="366"/>
      <c r="BZ61" s="366"/>
      <c r="CA61" s="366"/>
      <c r="CB61" s="366"/>
      <c r="CC61" s="366"/>
      <c r="CD61" s="366"/>
      <c r="CE61" s="366"/>
      <c r="CF61" s="366"/>
      <c r="CG61" s="366"/>
      <c r="CH61" s="366"/>
      <c r="CI61" s="366"/>
      <c r="CJ61" s="366"/>
      <c r="CK61" s="366"/>
      <c r="CL61" s="366"/>
      <c r="CM61" s="366"/>
      <c r="CN61" s="366"/>
      <c r="CO61" s="366"/>
      <c r="CP61" s="366"/>
      <c r="CQ61" s="366"/>
      <c r="CR61" s="366"/>
      <c r="CS61" s="366"/>
      <c r="CT61" s="366"/>
      <c r="CU61" s="366"/>
      <c r="CV61" s="366"/>
      <c r="CW61" s="366"/>
      <c r="CX61" s="366"/>
      <c r="CY61" s="366"/>
      <c r="CZ61" s="366"/>
      <c r="DA61" s="366"/>
      <c r="DB61" s="366"/>
      <c r="DC61" s="366"/>
      <c r="DD61" s="366"/>
      <c r="DE61" s="366"/>
      <c r="DF61" s="366"/>
      <c r="DG61" s="366"/>
      <c r="DH61" s="366"/>
      <c r="DI61" s="366"/>
      <c r="DJ61" s="366"/>
      <c r="DK61" s="366"/>
      <c r="DL61" s="366"/>
      <c r="DM61" s="366"/>
      <c r="DN61" s="366"/>
      <c r="DO61" s="366"/>
      <c r="DP61" s="366"/>
      <c r="DQ61" s="366"/>
      <c r="DR61" s="366"/>
      <c r="DS61" s="366"/>
      <c r="DT61" s="366"/>
      <c r="DU61" s="366"/>
      <c r="DV61" s="366"/>
      <c r="DW61" s="366"/>
      <c r="DX61" s="366"/>
      <c r="DY61" s="366"/>
      <c r="DZ61" s="366"/>
      <c r="EA61" s="366"/>
      <c r="EB61" s="366"/>
      <c r="EC61" s="366"/>
      <c r="ED61" s="366"/>
      <c r="EE61" s="366"/>
      <c r="EF61" s="366"/>
      <c r="EG61" s="366"/>
    </row>
    <row r="62" spans="1:137" s="11" customFormat="1" x14ac:dyDescent="0.3">
      <c r="A62" s="400"/>
      <c r="B62" s="7"/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366"/>
      <c r="AB62" s="366"/>
      <c r="AC62" s="366"/>
      <c r="AD62" s="366"/>
      <c r="AE62" s="366"/>
      <c r="AF62" s="366"/>
      <c r="AG62" s="366"/>
      <c r="AH62" s="366"/>
      <c r="AI62" s="366"/>
      <c r="AJ62" s="366"/>
      <c r="AK62" s="366"/>
      <c r="AL62" s="366"/>
      <c r="AM62" s="366"/>
      <c r="AN62" s="366"/>
      <c r="AO62" s="366"/>
      <c r="AP62" s="366"/>
      <c r="AQ62" s="366"/>
      <c r="AR62" s="366"/>
      <c r="AS62" s="366"/>
      <c r="AT62" s="366"/>
      <c r="AU62" s="366"/>
      <c r="AV62" s="366"/>
      <c r="AW62" s="366"/>
      <c r="AX62" s="366"/>
      <c r="AY62" s="366"/>
      <c r="AZ62" s="366"/>
      <c r="BA62" s="366"/>
      <c r="BB62" s="366"/>
      <c r="BC62" s="366"/>
      <c r="BD62" s="366"/>
      <c r="BE62" s="366"/>
      <c r="BF62" s="366"/>
      <c r="BG62" s="366"/>
      <c r="BH62" s="366"/>
      <c r="BI62" s="366"/>
      <c r="BJ62" s="366"/>
      <c r="BK62" s="366"/>
      <c r="BL62" s="366"/>
      <c r="BM62" s="366"/>
      <c r="BN62" s="366"/>
      <c r="BO62" s="366"/>
      <c r="BP62" s="366"/>
      <c r="BQ62" s="366"/>
      <c r="BR62" s="366"/>
      <c r="BS62" s="366"/>
      <c r="BT62" s="366"/>
      <c r="BU62" s="366"/>
      <c r="BV62" s="366"/>
      <c r="BW62" s="366"/>
      <c r="BX62" s="366"/>
      <c r="BY62" s="366"/>
      <c r="BZ62" s="366"/>
      <c r="CA62" s="366"/>
      <c r="CB62" s="366"/>
      <c r="CC62" s="366"/>
      <c r="CD62" s="366"/>
      <c r="CE62" s="366"/>
      <c r="CF62" s="366"/>
      <c r="CG62" s="366"/>
      <c r="CH62" s="366"/>
      <c r="CI62" s="366"/>
      <c r="CJ62" s="366"/>
      <c r="CK62" s="366"/>
      <c r="CL62" s="366"/>
      <c r="CM62" s="366"/>
      <c r="CN62" s="366"/>
      <c r="CO62" s="366"/>
      <c r="CP62" s="366"/>
      <c r="CQ62" s="366"/>
      <c r="CR62" s="366"/>
      <c r="CS62" s="366"/>
      <c r="CT62" s="366"/>
      <c r="CU62" s="366"/>
      <c r="CV62" s="366"/>
      <c r="CW62" s="366"/>
      <c r="CX62" s="366"/>
      <c r="CY62" s="366"/>
      <c r="CZ62" s="366"/>
      <c r="DA62" s="366"/>
      <c r="DB62" s="366"/>
      <c r="DC62" s="366"/>
      <c r="DD62" s="366"/>
      <c r="DE62" s="366"/>
      <c r="DF62" s="366"/>
      <c r="DG62" s="366"/>
      <c r="DH62" s="366"/>
      <c r="DI62" s="366"/>
      <c r="DJ62" s="366"/>
      <c r="DK62" s="366"/>
      <c r="DL62" s="366"/>
      <c r="DM62" s="366"/>
      <c r="DN62" s="366"/>
      <c r="DO62" s="366"/>
      <c r="DP62" s="366"/>
      <c r="DQ62" s="366"/>
      <c r="DR62" s="366"/>
      <c r="DS62" s="366"/>
      <c r="DT62" s="366"/>
      <c r="DU62" s="366"/>
      <c r="DV62" s="366"/>
      <c r="DW62" s="366"/>
      <c r="DX62" s="366"/>
      <c r="DY62" s="366"/>
      <c r="DZ62" s="366"/>
      <c r="EA62" s="366"/>
      <c r="EB62" s="366"/>
      <c r="EC62" s="366"/>
      <c r="ED62" s="366"/>
      <c r="EE62" s="366"/>
      <c r="EF62" s="366"/>
      <c r="EG62" s="366"/>
    </row>
    <row r="63" spans="1:137" s="11" customFormat="1" x14ac:dyDescent="0.3">
      <c r="A63"/>
      <c r="B63" s="415" t="s">
        <v>457</v>
      </c>
      <c r="C63" s="427">
        <f>'[1]Table 1'!$P$10</f>
        <v>19659539</v>
      </c>
      <c r="D63" s="427">
        <f>'[2]Table 1'!$P$10</f>
        <v>9785894</v>
      </c>
      <c r="E63" s="427">
        <f>'[3]Table 1'!$P$10</f>
        <v>6629665</v>
      </c>
      <c r="F63" s="427">
        <f>'[4]Table 1'!$P$10</f>
        <v>1004769</v>
      </c>
      <c r="G63" s="427">
        <f>'[5]Table 1'!$P$10</f>
        <v>1884602</v>
      </c>
      <c r="H63" s="427">
        <f>'[1]Table 1'!$Q$10</f>
        <v>12787358</v>
      </c>
      <c r="I63" s="427">
        <f>'[2]Table 1'!$Q$10</f>
        <v>6402956</v>
      </c>
      <c r="J63" s="427">
        <f>'[3]Table 1'!$Q$10</f>
        <v>3762760</v>
      </c>
      <c r="K63" s="427">
        <f>'[4]Table 1'!$Q$10</f>
        <v>773444</v>
      </c>
      <c r="L63" s="427">
        <f>'[5]Table 1'!$Q$10</f>
        <v>1570739</v>
      </c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  <c r="BI63" s="366"/>
      <c r="BJ63" s="366"/>
      <c r="BK63" s="366"/>
      <c r="BL63" s="366"/>
      <c r="BM63" s="366"/>
      <c r="BN63" s="366"/>
      <c r="BO63" s="366"/>
      <c r="BP63" s="366"/>
      <c r="BQ63" s="366"/>
      <c r="BR63" s="366"/>
      <c r="BS63" s="366"/>
      <c r="BT63" s="366"/>
      <c r="BU63" s="366"/>
      <c r="BV63" s="366"/>
      <c r="BW63" s="366"/>
      <c r="BX63" s="366"/>
      <c r="BY63" s="366"/>
      <c r="BZ63" s="366"/>
      <c r="CA63" s="366"/>
      <c r="CB63" s="366"/>
      <c r="CC63" s="366"/>
      <c r="CD63" s="366"/>
      <c r="CE63" s="366"/>
      <c r="CF63" s="366"/>
      <c r="CG63" s="366"/>
      <c r="CH63" s="366"/>
      <c r="CI63" s="366"/>
      <c r="CJ63" s="366"/>
      <c r="CK63" s="366"/>
      <c r="CL63" s="366"/>
      <c r="CM63" s="366"/>
      <c r="CN63" s="366"/>
      <c r="CO63" s="366"/>
      <c r="CP63" s="366"/>
      <c r="CQ63" s="366"/>
      <c r="CR63" s="366"/>
      <c r="CS63" s="366"/>
      <c r="CT63" s="366"/>
      <c r="CU63" s="366"/>
      <c r="CV63" s="366"/>
      <c r="CW63" s="366"/>
      <c r="CX63" s="366"/>
      <c r="CY63" s="366"/>
      <c r="CZ63" s="366"/>
      <c r="DA63" s="366"/>
      <c r="DB63" s="366"/>
      <c r="DC63" s="366"/>
      <c r="DD63" s="366"/>
      <c r="DE63" s="366"/>
      <c r="DF63" s="366"/>
      <c r="DG63" s="366"/>
      <c r="DH63" s="366"/>
      <c r="DI63" s="366"/>
      <c r="DJ63" s="366"/>
      <c r="DK63" s="366"/>
      <c r="DL63" s="366"/>
      <c r="DM63" s="366"/>
      <c r="DN63" s="366"/>
      <c r="DO63" s="366"/>
      <c r="DP63" s="366"/>
      <c r="DQ63" s="366"/>
      <c r="DR63" s="366"/>
      <c r="DS63" s="366"/>
      <c r="DT63" s="366"/>
      <c r="DU63" s="366"/>
      <c r="DV63" s="366"/>
      <c r="DW63" s="366"/>
      <c r="DX63" s="366"/>
      <c r="DY63" s="366"/>
      <c r="DZ63" s="366"/>
      <c r="EA63" s="366"/>
      <c r="EB63" s="366"/>
      <c r="EC63" s="366"/>
      <c r="ED63" s="366"/>
      <c r="EE63" s="366"/>
      <c r="EF63" s="366"/>
      <c r="EG63" s="366"/>
    </row>
    <row r="64" spans="1:137" s="11" customFormat="1" x14ac:dyDescent="0.3">
      <c r="A64"/>
      <c r="B64" s="416" t="s">
        <v>448</v>
      </c>
      <c r="C64" s="420">
        <v>12.545599365275045</v>
      </c>
      <c r="D64" s="420">
        <v>10.644852682851459</v>
      </c>
      <c r="E64" s="420">
        <v>16.158192005176733</v>
      </c>
      <c r="F64" s="420">
        <v>14.795639594772531</v>
      </c>
      <c r="G64" s="420">
        <v>8.5760813158428153</v>
      </c>
      <c r="H64" s="420">
        <v>12.539040511730414</v>
      </c>
      <c r="I64" s="420">
        <v>10.625076917598685</v>
      </c>
      <c r="J64" s="420">
        <v>17.062555145690929</v>
      </c>
      <c r="K64" s="420">
        <v>15.205884330345828</v>
      </c>
      <c r="L64" s="420">
        <v>8.4603489185663552</v>
      </c>
      <c r="M64" s="366"/>
      <c r="N64" s="366"/>
      <c r="O64" s="366"/>
      <c r="P64" s="366"/>
      <c r="Q64" s="366"/>
      <c r="R64" s="366"/>
      <c r="S64" s="366"/>
      <c r="T64" s="366"/>
      <c r="U64" s="366"/>
      <c r="V64" s="366"/>
      <c r="W64" s="366"/>
      <c r="X64" s="366"/>
      <c r="Y64" s="366"/>
      <c r="Z64" s="366"/>
      <c r="AA64" s="366"/>
      <c r="AB64" s="366"/>
      <c r="AC64" s="366"/>
      <c r="AD64" s="366"/>
      <c r="AE64" s="366"/>
      <c r="AF64" s="366"/>
      <c r="AG64" s="366"/>
      <c r="AH64" s="366"/>
      <c r="AI64" s="366"/>
      <c r="AJ64" s="366"/>
      <c r="AK64" s="366"/>
      <c r="AL64" s="366"/>
      <c r="AM64" s="366"/>
      <c r="AN64" s="366"/>
      <c r="AO64" s="366"/>
      <c r="AP64" s="366"/>
      <c r="AQ64" s="366"/>
      <c r="AR64" s="366"/>
      <c r="AS64" s="366"/>
      <c r="AT64" s="366"/>
      <c r="AU64" s="366"/>
      <c r="AV64" s="366"/>
      <c r="AW64" s="366"/>
      <c r="AX64" s="366"/>
      <c r="AY64" s="366"/>
      <c r="AZ64" s="366"/>
      <c r="BA64" s="366"/>
      <c r="BB64" s="366"/>
      <c r="BC64" s="366"/>
      <c r="BD64" s="366"/>
      <c r="BE64" s="366"/>
      <c r="BF64" s="366"/>
      <c r="BG64" s="366"/>
      <c r="BH64" s="366"/>
      <c r="BI64" s="366"/>
      <c r="BJ64" s="366"/>
      <c r="BK64" s="366"/>
      <c r="BL64" s="366"/>
      <c r="BM64" s="366"/>
      <c r="BN64" s="366"/>
      <c r="BO64" s="366"/>
      <c r="BP64" s="366"/>
      <c r="BQ64" s="366"/>
      <c r="BR64" s="366"/>
      <c r="BS64" s="366"/>
      <c r="BT64" s="366"/>
      <c r="BU64" s="366"/>
      <c r="BV64" s="366"/>
      <c r="BW64" s="366"/>
      <c r="BX64" s="366"/>
      <c r="BY64" s="366"/>
      <c r="BZ64" s="366"/>
      <c r="CA64" s="366"/>
      <c r="CB64" s="366"/>
      <c r="CC64" s="366"/>
      <c r="CD64" s="366"/>
      <c r="CE64" s="366"/>
      <c r="CF64" s="366"/>
      <c r="CG64" s="366"/>
      <c r="CH64" s="366"/>
      <c r="CI64" s="366"/>
      <c r="CJ64" s="366"/>
      <c r="CK64" s="366"/>
      <c r="CL64" s="366"/>
      <c r="CM64" s="366"/>
      <c r="CN64" s="366"/>
      <c r="CO64" s="366"/>
      <c r="CP64" s="366"/>
      <c r="CQ64" s="366"/>
      <c r="CR64" s="366"/>
      <c r="CS64" s="366"/>
      <c r="CT64" s="366"/>
      <c r="CU64" s="366"/>
      <c r="CV64" s="366"/>
      <c r="CW64" s="366"/>
      <c r="CX64" s="366"/>
      <c r="CY64" s="366"/>
      <c r="CZ64" s="366"/>
      <c r="DA64" s="366"/>
      <c r="DB64" s="366"/>
      <c r="DC64" s="366"/>
      <c r="DD64" s="366"/>
      <c r="DE64" s="366"/>
      <c r="DF64" s="366"/>
      <c r="DG64" s="366"/>
      <c r="DH64" s="366"/>
      <c r="DI64" s="366"/>
      <c r="DJ64" s="366"/>
      <c r="DK64" s="366"/>
      <c r="DL64" s="366"/>
      <c r="DM64" s="366"/>
      <c r="DN64" s="366"/>
      <c r="DO64" s="366"/>
      <c r="DP64" s="366"/>
      <c r="DQ64" s="366"/>
      <c r="DR64" s="366"/>
      <c r="DS64" s="366"/>
      <c r="DT64" s="366"/>
      <c r="DU64" s="366"/>
      <c r="DV64" s="366"/>
      <c r="DW64" s="366"/>
      <c r="DX64" s="366"/>
      <c r="DY64" s="366"/>
      <c r="DZ64" s="366"/>
      <c r="EA64" s="366"/>
      <c r="EB64" s="366"/>
      <c r="EC64" s="366"/>
      <c r="ED64" s="366"/>
      <c r="EE64" s="366"/>
      <c r="EF64" s="366"/>
      <c r="EG64" s="366"/>
    </row>
    <row r="65" spans="1:137" s="11" customFormat="1" x14ac:dyDescent="0.3">
      <c r="A65"/>
      <c r="B65" s="416" t="s">
        <v>449</v>
      </c>
      <c r="C65" s="420">
        <v>67.497259218540179</v>
      </c>
      <c r="D65" s="420">
        <v>69.953762017042081</v>
      </c>
      <c r="E65" s="420">
        <v>65.839103484112698</v>
      </c>
      <c r="F65" s="420">
        <v>60.134518481362385</v>
      </c>
      <c r="G65" s="420">
        <v>65.254626706328452</v>
      </c>
      <c r="H65" s="420">
        <v>65.787240804550876</v>
      </c>
      <c r="I65" s="420">
        <v>68.513777074213849</v>
      </c>
      <c r="J65" s="420">
        <v>63.167329300832364</v>
      </c>
      <c r="K65" s="420">
        <v>59.641939170773838</v>
      </c>
      <c r="L65" s="420">
        <v>64.604240424411699</v>
      </c>
      <c r="M65" s="366"/>
      <c r="N65" s="366"/>
      <c r="O65" s="366"/>
      <c r="P65" s="366"/>
      <c r="Q65" s="366"/>
      <c r="R65" s="366"/>
      <c r="S65" s="366"/>
      <c r="T65" s="366"/>
      <c r="U65" s="366"/>
      <c r="V65" s="366"/>
      <c r="W65" s="366"/>
      <c r="X65" s="366"/>
      <c r="Y65" s="366"/>
      <c r="Z65" s="366"/>
      <c r="AA65" s="366"/>
      <c r="AB65" s="366"/>
      <c r="AC65" s="366"/>
      <c r="AD65" s="366"/>
      <c r="AE65" s="366"/>
      <c r="AF65" s="366"/>
      <c r="AG65" s="366"/>
      <c r="AH65" s="366"/>
      <c r="AI65" s="366"/>
      <c r="AJ65" s="366"/>
      <c r="AK65" s="366"/>
      <c r="AL65" s="366"/>
      <c r="AM65" s="366"/>
      <c r="AN65" s="366"/>
      <c r="AO65" s="366"/>
      <c r="AP65" s="366"/>
      <c r="AQ65" s="366"/>
      <c r="AR65" s="366"/>
      <c r="AS65" s="366"/>
      <c r="AT65" s="366"/>
      <c r="AU65" s="366"/>
      <c r="AV65" s="366"/>
      <c r="AW65" s="366"/>
      <c r="AX65" s="366"/>
      <c r="AY65" s="366"/>
      <c r="AZ65" s="366"/>
      <c r="BA65" s="366"/>
      <c r="BB65" s="366"/>
      <c r="BC65" s="366"/>
      <c r="BD65" s="366"/>
      <c r="BE65" s="366"/>
      <c r="BF65" s="366"/>
      <c r="BG65" s="366"/>
      <c r="BH65" s="366"/>
      <c r="BI65" s="366"/>
      <c r="BJ65" s="366"/>
      <c r="BK65" s="366"/>
      <c r="BL65" s="366"/>
      <c r="BM65" s="366"/>
      <c r="BN65" s="366"/>
      <c r="BO65" s="366"/>
      <c r="BP65" s="366"/>
      <c r="BQ65" s="366"/>
      <c r="BR65" s="366"/>
      <c r="BS65" s="366"/>
      <c r="BT65" s="366"/>
      <c r="BU65" s="366"/>
      <c r="BV65" s="366"/>
      <c r="BW65" s="366"/>
      <c r="BX65" s="366"/>
      <c r="BY65" s="366"/>
      <c r="BZ65" s="366"/>
      <c r="CA65" s="366"/>
      <c r="CB65" s="366"/>
      <c r="CC65" s="366"/>
      <c r="CD65" s="366"/>
      <c r="CE65" s="366"/>
      <c r="CF65" s="366"/>
      <c r="CG65" s="366"/>
      <c r="CH65" s="366"/>
      <c r="CI65" s="366"/>
      <c r="CJ65" s="366"/>
      <c r="CK65" s="366"/>
      <c r="CL65" s="366"/>
      <c r="CM65" s="366"/>
      <c r="CN65" s="366"/>
      <c r="CO65" s="366"/>
      <c r="CP65" s="366"/>
      <c r="CQ65" s="366"/>
      <c r="CR65" s="366"/>
      <c r="CS65" s="366"/>
      <c r="CT65" s="366"/>
      <c r="CU65" s="366"/>
      <c r="CV65" s="366"/>
      <c r="CW65" s="366"/>
      <c r="CX65" s="366"/>
      <c r="CY65" s="366"/>
      <c r="CZ65" s="366"/>
      <c r="DA65" s="366"/>
      <c r="DB65" s="366"/>
      <c r="DC65" s="366"/>
      <c r="DD65" s="366"/>
      <c r="DE65" s="366"/>
      <c r="DF65" s="366"/>
      <c r="DG65" s="366"/>
      <c r="DH65" s="366"/>
      <c r="DI65" s="366"/>
      <c r="DJ65" s="366"/>
      <c r="DK65" s="366"/>
      <c r="DL65" s="366"/>
      <c r="DM65" s="366"/>
      <c r="DN65" s="366"/>
      <c r="DO65" s="366"/>
      <c r="DP65" s="366"/>
      <c r="DQ65" s="366"/>
      <c r="DR65" s="366"/>
      <c r="DS65" s="366"/>
      <c r="DT65" s="366"/>
      <c r="DU65" s="366"/>
      <c r="DV65" s="366"/>
      <c r="DW65" s="366"/>
      <c r="DX65" s="366"/>
      <c r="DY65" s="366"/>
      <c r="DZ65" s="366"/>
      <c r="EA65" s="366"/>
      <c r="EB65" s="366"/>
      <c r="EC65" s="366"/>
      <c r="ED65" s="366"/>
      <c r="EE65" s="366"/>
      <c r="EF65" s="366"/>
      <c r="EG65" s="366"/>
    </row>
    <row r="66" spans="1:137" s="11" customFormat="1" x14ac:dyDescent="0.3">
      <c r="A66"/>
      <c r="B66" s="416" t="s">
        <v>455</v>
      </c>
      <c r="C66" s="420">
        <v>19.957141416184783</v>
      </c>
      <c r="D66" s="420">
        <v>19.401385300106462</v>
      </c>
      <c r="E66" s="420">
        <v>18.002704510710572</v>
      </c>
      <c r="F66" s="420">
        <v>25.069841923865088</v>
      </c>
      <c r="G66" s="420">
        <v>26.169291977828742</v>
      </c>
      <c r="H66" s="420">
        <v>21.673718683718718</v>
      </c>
      <c r="I66" s="420">
        <v>20.861146008187468</v>
      </c>
      <c r="J66" s="420">
        <v>19.770115553476703</v>
      </c>
      <c r="K66" s="420">
        <v>25.152176498880337</v>
      </c>
      <c r="L66" s="420">
        <v>26.935410657021951</v>
      </c>
      <c r="M66" s="366"/>
      <c r="N66" s="366"/>
      <c r="O66" s="366"/>
      <c r="P66" s="366"/>
      <c r="Q66" s="366"/>
      <c r="R66" s="366"/>
      <c r="S66" s="366"/>
      <c r="T66" s="366"/>
      <c r="U66" s="366"/>
      <c r="V66" s="366"/>
      <c r="W66" s="366"/>
      <c r="X66" s="366"/>
      <c r="Y66" s="366"/>
      <c r="Z66" s="366"/>
      <c r="AA66" s="366"/>
      <c r="AB66" s="366"/>
      <c r="AC66" s="366"/>
      <c r="AD66" s="366"/>
      <c r="AE66" s="366"/>
      <c r="AF66" s="366"/>
      <c r="AG66" s="366"/>
      <c r="AH66" s="366"/>
      <c r="AI66" s="366"/>
      <c r="AJ66" s="366"/>
      <c r="AK66" s="366"/>
      <c r="AL66" s="366"/>
      <c r="AM66" s="366"/>
      <c r="AN66" s="366"/>
      <c r="AO66" s="366"/>
      <c r="AP66" s="366"/>
      <c r="AQ66" s="366"/>
      <c r="AR66" s="366"/>
      <c r="AS66" s="366"/>
      <c r="AT66" s="366"/>
      <c r="AU66" s="366"/>
      <c r="AV66" s="366"/>
      <c r="AW66" s="366"/>
      <c r="AX66" s="366"/>
      <c r="AY66" s="366"/>
      <c r="AZ66" s="366"/>
      <c r="BA66" s="366"/>
      <c r="BB66" s="366"/>
      <c r="BC66" s="366"/>
      <c r="BD66" s="366"/>
      <c r="BE66" s="366"/>
      <c r="BF66" s="366"/>
      <c r="BG66" s="366"/>
      <c r="BH66" s="366"/>
      <c r="BI66" s="366"/>
      <c r="BJ66" s="366"/>
      <c r="BK66" s="366"/>
      <c r="BL66" s="366"/>
      <c r="BM66" s="366"/>
      <c r="BN66" s="366"/>
      <c r="BO66" s="366"/>
      <c r="BP66" s="366"/>
      <c r="BQ66" s="366"/>
      <c r="BR66" s="366"/>
      <c r="BS66" s="366"/>
      <c r="BT66" s="366"/>
      <c r="BU66" s="366"/>
      <c r="BV66" s="366"/>
      <c r="BW66" s="366"/>
      <c r="BX66" s="366"/>
      <c r="BY66" s="366"/>
      <c r="BZ66" s="366"/>
      <c r="CA66" s="366"/>
      <c r="CB66" s="366"/>
      <c r="CC66" s="366"/>
      <c r="CD66" s="366"/>
      <c r="CE66" s="366"/>
      <c r="CF66" s="366"/>
      <c r="CG66" s="366"/>
      <c r="CH66" s="366"/>
      <c r="CI66" s="366"/>
      <c r="CJ66" s="366"/>
      <c r="CK66" s="366"/>
      <c r="CL66" s="366"/>
      <c r="CM66" s="366"/>
      <c r="CN66" s="366"/>
      <c r="CO66" s="366"/>
      <c r="CP66" s="366"/>
      <c r="CQ66" s="366"/>
      <c r="CR66" s="366"/>
      <c r="CS66" s="366"/>
      <c r="CT66" s="366"/>
      <c r="CU66" s="366"/>
      <c r="CV66" s="366"/>
      <c r="CW66" s="366"/>
      <c r="CX66" s="366"/>
      <c r="CY66" s="366"/>
      <c r="CZ66" s="366"/>
      <c r="DA66" s="366"/>
      <c r="DB66" s="366"/>
      <c r="DC66" s="366"/>
      <c r="DD66" s="366"/>
      <c r="DE66" s="366"/>
      <c r="DF66" s="366"/>
      <c r="DG66" s="366"/>
      <c r="DH66" s="366"/>
      <c r="DI66" s="366"/>
      <c r="DJ66" s="366"/>
      <c r="DK66" s="366"/>
      <c r="DL66" s="366"/>
      <c r="DM66" s="366"/>
      <c r="DN66" s="366"/>
      <c r="DO66" s="366"/>
      <c r="DP66" s="366"/>
      <c r="DQ66" s="366"/>
      <c r="DR66" s="366"/>
      <c r="DS66" s="366"/>
      <c r="DT66" s="366"/>
      <c r="DU66" s="366"/>
      <c r="DV66" s="366"/>
      <c r="DW66" s="366"/>
      <c r="DX66" s="366"/>
      <c r="DY66" s="366"/>
      <c r="DZ66" s="366"/>
      <c r="EA66" s="366"/>
      <c r="EB66" s="366"/>
      <c r="EC66" s="366"/>
      <c r="ED66" s="366"/>
      <c r="EE66" s="366"/>
      <c r="EF66" s="366"/>
      <c r="EG66" s="366"/>
    </row>
    <row r="67" spans="1:137" s="11" customFormat="1" x14ac:dyDescent="0.3">
      <c r="A67"/>
      <c r="B67" s="424"/>
      <c r="C67" s="370"/>
      <c r="D67" s="420"/>
      <c r="E67" s="420"/>
      <c r="F67" s="420"/>
      <c r="G67" s="420"/>
      <c r="H67" s="370"/>
      <c r="I67" s="420"/>
      <c r="J67" s="420"/>
      <c r="K67" s="420"/>
      <c r="L67" s="420"/>
      <c r="M67" s="366"/>
      <c r="N67" s="366"/>
      <c r="O67" s="366"/>
      <c r="P67" s="366"/>
      <c r="Q67" s="366"/>
      <c r="R67" s="366"/>
      <c r="S67" s="366"/>
      <c r="T67" s="366"/>
      <c r="U67" s="366"/>
      <c r="V67" s="366"/>
      <c r="W67" s="366"/>
      <c r="X67" s="366"/>
      <c r="Y67" s="366"/>
      <c r="Z67" s="366"/>
      <c r="AA67" s="366"/>
      <c r="AB67" s="366"/>
      <c r="AC67" s="366"/>
      <c r="AD67" s="366"/>
      <c r="AE67" s="366"/>
      <c r="AF67" s="366"/>
      <c r="AG67" s="366"/>
      <c r="AH67" s="366"/>
      <c r="AI67" s="366"/>
      <c r="AJ67" s="366"/>
      <c r="AK67" s="366"/>
      <c r="AL67" s="366"/>
      <c r="AM67" s="366"/>
      <c r="AN67" s="366"/>
      <c r="AO67" s="366"/>
      <c r="AP67" s="366"/>
      <c r="AQ67" s="366"/>
      <c r="AR67" s="366"/>
      <c r="AS67" s="366"/>
      <c r="AT67" s="366"/>
      <c r="AU67" s="366"/>
      <c r="AV67" s="366"/>
      <c r="AW67" s="366"/>
      <c r="AX67" s="366"/>
      <c r="AY67" s="366"/>
      <c r="AZ67" s="366"/>
      <c r="BA67" s="366"/>
      <c r="BB67" s="366"/>
      <c r="BC67" s="366"/>
      <c r="BD67" s="366"/>
      <c r="BE67" s="366"/>
      <c r="BF67" s="366"/>
      <c r="BG67" s="366"/>
      <c r="BH67" s="366"/>
      <c r="BI67" s="366"/>
      <c r="BJ67" s="366"/>
      <c r="BK67" s="366"/>
      <c r="BL67" s="366"/>
      <c r="BM67" s="366"/>
      <c r="BN67" s="366"/>
      <c r="BO67" s="366"/>
      <c r="BP67" s="366"/>
      <c r="BQ67" s="366"/>
      <c r="BR67" s="366"/>
      <c r="BS67" s="366"/>
      <c r="BT67" s="366"/>
      <c r="BU67" s="366"/>
      <c r="BV67" s="366"/>
      <c r="BW67" s="366"/>
      <c r="BX67" s="366"/>
      <c r="BY67" s="366"/>
      <c r="BZ67" s="366"/>
      <c r="CA67" s="366"/>
      <c r="CB67" s="366"/>
      <c r="CC67" s="366"/>
      <c r="CD67" s="366"/>
      <c r="CE67" s="366"/>
      <c r="CF67" s="366"/>
      <c r="CG67" s="366"/>
      <c r="CH67" s="366"/>
      <c r="CI67" s="366"/>
      <c r="CJ67" s="366"/>
      <c r="CK67" s="366"/>
      <c r="CL67" s="366"/>
      <c r="CM67" s="366"/>
      <c r="CN67" s="366"/>
      <c r="CO67" s="366"/>
      <c r="CP67" s="366"/>
      <c r="CQ67" s="366"/>
      <c r="CR67" s="366"/>
      <c r="CS67" s="366"/>
      <c r="CT67" s="366"/>
      <c r="CU67" s="366"/>
      <c r="CV67" s="366"/>
      <c r="CW67" s="366"/>
      <c r="CX67" s="366"/>
      <c r="CY67" s="366"/>
      <c r="CZ67" s="366"/>
      <c r="DA67" s="366"/>
      <c r="DB67" s="366"/>
      <c r="DC67" s="366"/>
      <c r="DD67" s="366"/>
      <c r="DE67" s="366"/>
      <c r="DF67" s="366"/>
      <c r="DG67" s="366"/>
      <c r="DH67" s="366"/>
      <c r="DI67" s="366"/>
      <c r="DJ67" s="366"/>
      <c r="DK67" s="366"/>
      <c r="DL67" s="366"/>
      <c r="DM67" s="366"/>
      <c r="DN67" s="366"/>
      <c r="DO67" s="366"/>
      <c r="DP67" s="366"/>
      <c r="DQ67" s="366"/>
      <c r="DR67" s="366"/>
      <c r="DS67" s="366"/>
      <c r="DT67" s="366"/>
      <c r="DU67" s="366"/>
      <c r="DV67" s="366"/>
      <c r="DW67" s="366"/>
      <c r="DX67" s="366"/>
      <c r="DY67" s="366"/>
      <c r="DZ67" s="366"/>
      <c r="EA67" s="366"/>
      <c r="EB67" s="366"/>
      <c r="EC67" s="366"/>
      <c r="ED67" s="366"/>
      <c r="EE67" s="366"/>
      <c r="EF67" s="366"/>
      <c r="EG67" s="366"/>
    </row>
    <row r="68" spans="1:137" s="11" customFormat="1" x14ac:dyDescent="0.3">
      <c r="A68"/>
      <c r="B68" s="415" t="s">
        <v>458</v>
      </c>
      <c r="C68" s="426">
        <f>'[1]Table 1'!$P$15</f>
        <v>9070320</v>
      </c>
      <c r="D68" s="426">
        <f>'[2]Table 1'!$P$15</f>
        <v>5395672</v>
      </c>
      <c r="E68" s="426">
        <f>'[3]Table 1'!$P$15</f>
        <v>1454632</v>
      </c>
      <c r="F68" s="426">
        <f>'[4]Table 1'!$P$15</f>
        <v>516257</v>
      </c>
      <c r="G68" s="426">
        <f>'[5]Table 1'!$P$15</f>
        <v>1340915</v>
      </c>
      <c r="H68" s="426">
        <f>'[1]Table 1'!$Q$15</f>
        <v>5232633</v>
      </c>
      <c r="I68" s="426">
        <f>'[2]Table 1'!$Q$15</f>
        <v>3208952</v>
      </c>
      <c r="J68" s="426">
        <f>'[3]Table 1'!$Q$15</f>
        <v>314593</v>
      </c>
      <c r="K68" s="426">
        <f>'[4]Table 1'!$Q$15</f>
        <v>357592</v>
      </c>
      <c r="L68" s="426">
        <f>'[5]Table 1'!$Q$15</f>
        <v>1064464</v>
      </c>
      <c r="M68" s="366"/>
      <c r="N68" s="366"/>
      <c r="O68" s="366"/>
      <c r="P68" s="366"/>
      <c r="Q68" s="366"/>
      <c r="R68" s="366"/>
      <c r="S68" s="366"/>
      <c r="T68" s="366"/>
      <c r="U68" s="366"/>
      <c r="V68" s="366"/>
      <c r="W68" s="366"/>
      <c r="X68" s="366"/>
      <c r="Y68" s="366"/>
      <c r="Z68" s="366"/>
      <c r="AA68" s="366"/>
      <c r="AB68" s="366"/>
      <c r="AC68" s="366"/>
      <c r="AD68" s="366"/>
      <c r="AE68" s="366"/>
      <c r="AF68" s="366"/>
      <c r="AG68" s="366"/>
      <c r="AH68" s="366"/>
      <c r="AI68" s="366"/>
      <c r="AJ68" s="366"/>
      <c r="AK68" s="366"/>
      <c r="AL68" s="366"/>
      <c r="AM68" s="366"/>
      <c r="AN68" s="366"/>
      <c r="AO68" s="366"/>
      <c r="AP68" s="366"/>
      <c r="AQ68" s="366"/>
      <c r="AR68" s="366"/>
      <c r="AS68" s="366"/>
      <c r="AT68" s="366"/>
      <c r="AU68" s="366"/>
      <c r="AV68" s="366"/>
      <c r="AW68" s="366"/>
      <c r="AX68" s="366"/>
      <c r="AY68" s="366"/>
      <c r="AZ68" s="366"/>
      <c r="BA68" s="366"/>
      <c r="BB68" s="366"/>
      <c r="BC68" s="366"/>
      <c r="BD68" s="366"/>
      <c r="BE68" s="366"/>
      <c r="BF68" s="366"/>
      <c r="BG68" s="366"/>
      <c r="BH68" s="366"/>
      <c r="BI68" s="366"/>
      <c r="BJ68" s="366"/>
      <c r="BK68" s="366"/>
      <c r="BL68" s="366"/>
      <c r="BM68" s="366"/>
      <c r="BN68" s="366"/>
      <c r="BO68" s="366"/>
      <c r="BP68" s="366"/>
      <c r="BQ68" s="366"/>
      <c r="BR68" s="366"/>
      <c r="BS68" s="366"/>
      <c r="BT68" s="366"/>
      <c r="BU68" s="366"/>
      <c r="BV68" s="366"/>
      <c r="BW68" s="366"/>
      <c r="BX68" s="366"/>
      <c r="BY68" s="366"/>
      <c r="BZ68" s="366"/>
      <c r="CA68" s="366"/>
      <c r="CB68" s="366"/>
      <c r="CC68" s="366"/>
      <c r="CD68" s="366"/>
      <c r="CE68" s="366"/>
      <c r="CF68" s="366"/>
      <c r="CG68" s="366"/>
      <c r="CH68" s="366"/>
      <c r="CI68" s="366"/>
      <c r="CJ68" s="366"/>
      <c r="CK68" s="366"/>
      <c r="CL68" s="366"/>
      <c r="CM68" s="366"/>
      <c r="CN68" s="366"/>
      <c r="CO68" s="366"/>
      <c r="CP68" s="366"/>
      <c r="CQ68" s="366"/>
      <c r="CR68" s="366"/>
      <c r="CS68" s="366"/>
      <c r="CT68" s="366"/>
      <c r="CU68" s="366"/>
      <c r="CV68" s="366"/>
      <c r="CW68" s="366"/>
      <c r="CX68" s="366"/>
      <c r="CY68" s="366"/>
      <c r="CZ68" s="366"/>
      <c r="DA68" s="366"/>
      <c r="DB68" s="366"/>
      <c r="DC68" s="366"/>
      <c r="DD68" s="366"/>
      <c r="DE68" s="366"/>
      <c r="DF68" s="366"/>
      <c r="DG68" s="366"/>
      <c r="DH68" s="366"/>
      <c r="DI68" s="366"/>
      <c r="DJ68" s="366"/>
      <c r="DK68" s="366"/>
      <c r="DL68" s="366"/>
      <c r="DM68" s="366"/>
      <c r="DN68" s="366"/>
      <c r="DO68" s="366"/>
      <c r="DP68" s="366"/>
      <c r="DQ68" s="366"/>
      <c r="DR68" s="366"/>
      <c r="DS68" s="366"/>
      <c r="DT68" s="366"/>
      <c r="DU68" s="366"/>
      <c r="DV68" s="366"/>
      <c r="DW68" s="366"/>
      <c r="DX68" s="366"/>
      <c r="DY68" s="366"/>
      <c r="DZ68" s="366"/>
      <c r="EA68" s="366"/>
      <c r="EB68" s="366"/>
      <c r="EC68" s="366"/>
      <c r="ED68" s="366"/>
      <c r="EE68" s="366"/>
      <c r="EF68" s="366"/>
      <c r="EG68" s="366"/>
    </row>
    <row r="69" spans="1:137" s="11" customFormat="1" x14ac:dyDescent="0.3">
      <c r="A69"/>
      <c r="B69" s="417" t="s">
        <v>448</v>
      </c>
      <c r="C69" s="420">
        <v>4.8458709284788188</v>
      </c>
      <c r="D69" s="420">
        <v>4.6662955049899253</v>
      </c>
      <c r="E69" s="420">
        <v>7.6635877665278924</v>
      </c>
      <c r="F69" s="420">
        <v>4.5994533730293243</v>
      </c>
      <c r="G69" s="420">
        <v>2.608517318398258</v>
      </c>
      <c r="H69" s="420">
        <v>4.0638623041210806</v>
      </c>
      <c r="I69" s="420">
        <v>4.3943630194530803</v>
      </c>
      <c r="J69" s="420">
        <v>5.992504601183116</v>
      </c>
      <c r="K69" s="420">
        <v>4.5372938991923757</v>
      </c>
      <c r="L69" s="420">
        <v>2.3730252972387977</v>
      </c>
      <c r="M69" s="366"/>
      <c r="N69" s="366"/>
      <c r="O69" s="366"/>
      <c r="P69" s="366"/>
      <c r="Q69" s="366"/>
      <c r="R69" s="366"/>
      <c r="S69" s="366"/>
      <c r="T69" s="366"/>
      <c r="U69" s="366"/>
      <c r="V69" s="366"/>
      <c r="W69" s="366"/>
      <c r="X69" s="366"/>
      <c r="Y69" s="366"/>
      <c r="Z69" s="366"/>
      <c r="AA69" s="366"/>
      <c r="AB69" s="366"/>
      <c r="AC69" s="366"/>
      <c r="AD69" s="366"/>
      <c r="AE69" s="366"/>
      <c r="AF69" s="366"/>
      <c r="AG69" s="366"/>
      <c r="AH69" s="366"/>
      <c r="AI69" s="366"/>
      <c r="AJ69" s="366"/>
      <c r="AK69" s="366"/>
      <c r="AL69" s="366"/>
      <c r="AM69" s="366"/>
      <c r="AN69" s="366"/>
      <c r="AO69" s="366"/>
      <c r="AP69" s="366"/>
      <c r="AQ69" s="366"/>
      <c r="AR69" s="366"/>
      <c r="AS69" s="366"/>
      <c r="AT69" s="366"/>
      <c r="AU69" s="366"/>
      <c r="AV69" s="366"/>
      <c r="AW69" s="366"/>
      <c r="AX69" s="366"/>
      <c r="AY69" s="366"/>
      <c r="AZ69" s="366"/>
      <c r="BA69" s="366"/>
      <c r="BB69" s="366"/>
      <c r="BC69" s="366"/>
      <c r="BD69" s="366"/>
      <c r="BE69" s="366"/>
      <c r="BF69" s="366"/>
      <c r="BG69" s="366"/>
      <c r="BH69" s="366"/>
      <c r="BI69" s="366"/>
      <c r="BJ69" s="366"/>
      <c r="BK69" s="366"/>
      <c r="BL69" s="366"/>
      <c r="BM69" s="366"/>
      <c r="BN69" s="366"/>
      <c r="BO69" s="366"/>
      <c r="BP69" s="366"/>
      <c r="BQ69" s="366"/>
      <c r="BR69" s="366"/>
      <c r="BS69" s="366"/>
      <c r="BT69" s="366"/>
      <c r="BU69" s="366"/>
      <c r="BV69" s="366"/>
      <c r="BW69" s="366"/>
      <c r="BX69" s="366"/>
      <c r="BY69" s="366"/>
      <c r="BZ69" s="366"/>
      <c r="CA69" s="366"/>
      <c r="CB69" s="366"/>
      <c r="CC69" s="366"/>
      <c r="CD69" s="366"/>
      <c r="CE69" s="366"/>
      <c r="CF69" s="366"/>
      <c r="CG69" s="366"/>
      <c r="CH69" s="366"/>
      <c r="CI69" s="366"/>
      <c r="CJ69" s="366"/>
      <c r="CK69" s="366"/>
      <c r="CL69" s="366"/>
      <c r="CM69" s="366"/>
      <c r="CN69" s="366"/>
      <c r="CO69" s="366"/>
      <c r="CP69" s="366"/>
      <c r="CQ69" s="366"/>
      <c r="CR69" s="366"/>
      <c r="CS69" s="366"/>
      <c r="CT69" s="366"/>
      <c r="CU69" s="366"/>
      <c r="CV69" s="366"/>
      <c r="CW69" s="366"/>
      <c r="CX69" s="366"/>
      <c r="CY69" s="366"/>
      <c r="CZ69" s="366"/>
      <c r="DA69" s="366"/>
      <c r="DB69" s="366"/>
      <c r="DC69" s="366"/>
      <c r="DD69" s="366"/>
      <c r="DE69" s="366"/>
      <c r="DF69" s="366"/>
      <c r="DG69" s="366"/>
      <c r="DH69" s="366"/>
      <c r="DI69" s="366"/>
      <c r="DJ69" s="366"/>
      <c r="DK69" s="366"/>
      <c r="DL69" s="366"/>
      <c r="DM69" s="366"/>
      <c r="DN69" s="366"/>
      <c r="DO69" s="366"/>
      <c r="DP69" s="366"/>
      <c r="DQ69" s="366"/>
      <c r="DR69" s="366"/>
      <c r="DS69" s="366"/>
      <c r="DT69" s="366"/>
      <c r="DU69" s="366"/>
      <c r="DV69" s="366"/>
      <c r="DW69" s="366"/>
      <c r="DX69" s="366"/>
      <c r="DY69" s="366"/>
      <c r="DZ69" s="366"/>
      <c r="EA69" s="366"/>
      <c r="EB69" s="366"/>
      <c r="EC69" s="366"/>
      <c r="ED69" s="366"/>
      <c r="EE69" s="366"/>
      <c r="EF69" s="366"/>
      <c r="EG69" s="366"/>
    </row>
    <row r="70" spans="1:137" s="11" customFormat="1" x14ac:dyDescent="0.3">
      <c r="A70"/>
      <c r="B70" s="417" t="s">
        <v>449</v>
      </c>
      <c r="C70" s="420">
        <v>56.327957558277987</v>
      </c>
      <c r="D70" s="420">
        <v>59.470868503496874</v>
      </c>
      <c r="E70" s="420">
        <v>61.121575766241911</v>
      </c>
      <c r="F70" s="420">
        <v>45.898070147232872</v>
      </c>
      <c r="G70" s="420">
        <v>43.967067263771384</v>
      </c>
      <c r="H70" s="420">
        <v>51.981191877970424</v>
      </c>
      <c r="I70" s="420">
        <v>56.796268688344355</v>
      </c>
      <c r="J70" s="420">
        <v>50.048157460591938</v>
      </c>
      <c r="K70" s="420">
        <v>44.698706906194765</v>
      </c>
      <c r="L70" s="420">
        <v>41.878635632581279</v>
      </c>
      <c r="M70" s="366"/>
      <c r="N70" s="366"/>
      <c r="O70" s="366"/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366"/>
      <c r="AB70" s="366"/>
      <c r="AC70" s="366"/>
      <c r="AD70" s="366"/>
      <c r="AE70" s="366"/>
      <c r="AF70" s="366"/>
      <c r="AG70" s="366"/>
      <c r="AH70" s="366"/>
      <c r="AI70" s="366"/>
      <c r="AJ70" s="366"/>
      <c r="AK70" s="366"/>
      <c r="AL70" s="366"/>
      <c r="AM70" s="366"/>
      <c r="AN70" s="366"/>
      <c r="AO70" s="366"/>
      <c r="AP70" s="366"/>
      <c r="AQ70" s="366"/>
      <c r="AR70" s="366"/>
      <c r="AS70" s="366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6"/>
      <c r="BG70" s="366"/>
      <c r="BH70" s="366"/>
      <c r="BI70" s="366"/>
      <c r="BJ70" s="366"/>
      <c r="BK70" s="366"/>
      <c r="BL70" s="366"/>
      <c r="BM70" s="366"/>
      <c r="BN70" s="366"/>
      <c r="BO70" s="366"/>
      <c r="BP70" s="366"/>
      <c r="BQ70" s="366"/>
      <c r="BR70" s="366"/>
      <c r="BS70" s="366"/>
      <c r="BT70" s="366"/>
      <c r="BU70" s="366"/>
      <c r="BV70" s="366"/>
      <c r="BW70" s="366"/>
      <c r="BX70" s="366"/>
      <c r="BY70" s="366"/>
      <c r="BZ70" s="366"/>
      <c r="CA70" s="366"/>
      <c r="CB70" s="366"/>
      <c r="CC70" s="366"/>
      <c r="CD70" s="366"/>
      <c r="CE70" s="366"/>
      <c r="CF70" s="366"/>
      <c r="CG70" s="366"/>
      <c r="CH70" s="366"/>
      <c r="CI70" s="366"/>
      <c r="CJ70" s="366"/>
      <c r="CK70" s="366"/>
      <c r="CL70" s="366"/>
      <c r="CM70" s="366"/>
      <c r="CN70" s="366"/>
      <c r="CO70" s="366"/>
      <c r="CP70" s="366"/>
      <c r="CQ70" s="366"/>
      <c r="CR70" s="366"/>
      <c r="CS70" s="366"/>
      <c r="CT70" s="366"/>
      <c r="CU70" s="366"/>
      <c r="CV70" s="366"/>
      <c r="CW70" s="366"/>
      <c r="CX70" s="366"/>
      <c r="CY70" s="366"/>
      <c r="CZ70" s="366"/>
      <c r="DA70" s="366"/>
      <c r="DB70" s="366"/>
      <c r="DC70" s="366"/>
      <c r="DD70" s="366"/>
      <c r="DE70" s="366"/>
      <c r="DF70" s="366"/>
      <c r="DG70" s="366"/>
      <c r="DH70" s="366"/>
      <c r="DI70" s="366"/>
      <c r="DJ70" s="366"/>
      <c r="DK70" s="366"/>
      <c r="DL70" s="366"/>
      <c r="DM70" s="366"/>
      <c r="DN70" s="366"/>
      <c r="DO70" s="366"/>
      <c r="DP70" s="366"/>
      <c r="DQ70" s="366"/>
      <c r="DR70" s="366"/>
      <c r="DS70" s="366"/>
      <c r="DT70" s="366"/>
      <c r="DU70" s="366"/>
      <c r="DV70" s="366"/>
      <c r="DW70" s="366"/>
      <c r="DX70" s="366"/>
      <c r="DY70" s="366"/>
      <c r="DZ70" s="366"/>
      <c r="EA70" s="366"/>
      <c r="EB70" s="366"/>
      <c r="EC70" s="366"/>
      <c r="ED70" s="366"/>
      <c r="EE70" s="366"/>
      <c r="EF70" s="366"/>
      <c r="EG70" s="366"/>
    </row>
    <row r="71" spans="1:137" s="11" customFormat="1" x14ac:dyDescent="0.3">
      <c r="A71"/>
      <c r="B71" s="417" t="s">
        <v>455</v>
      </c>
      <c r="C71" s="420">
        <v>38.826171513243189</v>
      </c>
      <c r="D71" s="420">
        <v>35.862835991513201</v>
      </c>
      <c r="E71" s="420">
        <v>31.214836467230199</v>
      </c>
      <c r="F71" s="420">
        <v>49.502476479737808</v>
      </c>
      <c r="G71" s="420">
        <v>53.42441541783036</v>
      </c>
      <c r="H71" s="420">
        <v>43.954945817908495</v>
      </c>
      <c r="I71" s="420">
        <v>38.809368292202564</v>
      </c>
      <c r="J71" s="420">
        <v>43.959337938224948</v>
      </c>
      <c r="K71" s="420">
        <v>50.76399919461285</v>
      </c>
      <c r="L71" s="420">
        <v>55.748339070179917</v>
      </c>
      <c r="M71" s="366"/>
      <c r="N71" s="366"/>
      <c r="O71" s="366"/>
      <c r="P71" s="366"/>
      <c r="Q71" s="366"/>
      <c r="R71" s="366"/>
      <c r="S71" s="366"/>
      <c r="T71" s="366"/>
      <c r="U71" s="366"/>
      <c r="V71" s="366"/>
      <c r="W71" s="366"/>
      <c r="X71" s="366"/>
      <c r="Y71" s="366"/>
      <c r="Z71" s="366"/>
      <c r="AA71" s="366"/>
      <c r="AB71" s="366"/>
      <c r="AC71" s="366"/>
      <c r="AD71" s="366"/>
      <c r="AE71" s="366"/>
      <c r="AF71" s="366"/>
      <c r="AG71" s="366"/>
      <c r="AH71" s="366"/>
      <c r="AI71" s="366"/>
      <c r="AJ71" s="366"/>
      <c r="AK71" s="366"/>
      <c r="AL71" s="366"/>
      <c r="AM71" s="366"/>
      <c r="AN71" s="366"/>
      <c r="AO71" s="366"/>
      <c r="AP71" s="366"/>
      <c r="AQ71" s="366"/>
      <c r="AR71" s="366"/>
      <c r="AS71" s="366"/>
      <c r="AT71" s="366"/>
      <c r="AU71" s="366"/>
      <c r="AV71" s="366"/>
      <c r="AW71" s="366"/>
      <c r="AX71" s="366"/>
      <c r="AY71" s="366"/>
      <c r="AZ71" s="366"/>
      <c r="BA71" s="366"/>
      <c r="BB71" s="366"/>
      <c r="BC71" s="366"/>
      <c r="BD71" s="366"/>
      <c r="BE71" s="366"/>
      <c r="BF71" s="366"/>
      <c r="BG71" s="366"/>
      <c r="BH71" s="366"/>
      <c r="BI71" s="366"/>
      <c r="BJ71" s="366"/>
      <c r="BK71" s="366"/>
      <c r="BL71" s="366"/>
      <c r="BM71" s="366"/>
      <c r="BN71" s="366"/>
      <c r="BO71" s="366"/>
      <c r="BP71" s="366"/>
      <c r="BQ71" s="366"/>
      <c r="BR71" s="366"/>
      <c r="BS71" s="366"/>
      <c r="BT71" s="366"/>
      <c r="BU71" s="366"/>
      <c r="BV71" s="366"/>
      <c r="BW71" s="366"/>
      <c r="BX71" s="366"/>
      <c r="BY71" s="366"/>
      <c r="BZ71" s="366"/>
      <c r="CA71" s="366"/>
      <c r="CB71" s="366"/>
      <c r="CC71" s="366"/>
      <c r="CD71" s="366"/>
      <c r="CE71" s="366"/>
      <c r="CF71" s="366"/>
      <c r="CG71" s="366"/>
      <c r="CH71" s="366"/>
      <c r="CI71" s="366"/>
      <c r="CJ71" s="366"/>
      <c r="CK71" s="366"/>
      <c r="CL71" s="366"/>
      <c r="CM71" s="366"/>
      <c r="CN71" s="366"/>
      <c r="CO71" s="366"/>
      <c r="CP71" s="366"/>
      <c r="CQ71" s="366"/>
      <c r="CR71" s="366"/>
      <c r="CS71" s="366"/>
      <c r="CT71" s="366"/>
      <c r="CU71" s="366"/>
      <c r="CV71" s="366"/>
      <c r="CW71" s="366"/>
      <c r="CX71" s="366"/>
      <c r="CY71" s="366"/>
      <c r="CZ71" s="366"/>
      <c r="DA71" s="366"/>
      <c r="DB71" s="366"/>
      <c r="DC71" s="366"/>
      <c r="DD71" s="366"/>
      <c r="DE71" s="366"/>
      <c r="DF71" s="366"/>
      <c r="DG71" s="366"/>
      <c r="DH71" s="366"/>
      <c r="DI71" s="366"/>
      <c r="DJ71" s="366"/>
      <c r="DK71" s="366"/>
      <c r="DL71" s="366"/>
      <c r="DM71" s="366"/>
      <c r="DN71" s="366"/>
      <c r="DO71" s="366"/>
      <c r="DP71" s="366"/>
      <c r="DQ71" s="366"/>
      <c r="DR71" s="366"/>
      <c r="DS71" s="366"/>
      <c r="DT71" s="366"/>
      <c r="DU71" s="366"/>
      <c r="DV71" s="366"/>
      <c r="DW71" s="366"/>
      <c r="DX71" s="366"/>
      <c r="DY71" s="366"/>
      <c r="DZ71" s="366"/>
      <c r="EA71" s="366"/>
      <c r="EB71" s="366"/>
      <c r="EC71" s="366"/>
      <c r="ED71" s="366"/>
      <c r="EE71" s="366"/>
      <c r="EF71" s="366"/>
      <c r="EG71" s="366"/>
    </row>
    <row r="72" spans="1:137" s="11" customFormat="1" x14ac:dyDescent="0.3">
      <c r="A72"/>
      <c r="B72" s="424"/>
      <c r="C72" s="370"/>
      <c r="D72" s="420"/>
      <c r="E72" s="420"/>
      <c r="F72" s="420"/>
      <c r="G72" s="420"/>
      <c r="H72" s="370"/>
      <c r="I72" s="420"/>
      <c r="J72" s="420"/>
      <c r="K72" s="420"/>
      <c r="L72" s="420"/>
      <c r="M72" s="366"/>
      <c r="N72" s="366"/>
      <c r="O72" s="366"/>
      <c r="P72" s="366"/>
      <c r="Q72" s="366"/>
      <c r="R72" s="366"/>
      <c r="S72" s="366"/>
      <c r="T72" s="366"/>
      <c r="U72" s="366"/>
      <c r="V72" s="366"/>
      <c r="W72" s="366"/>
      <c r="X72" s="366"/>
      <c r="Y72" s="366"/>
      <c r="Z72" s="366"/>
      <c r="AA72" s="366"/>
      <c r="AB72" s="366"/>
      <c r="AC72" s="366"/>
      <c r="AD72" s="366"/>
      <c r="AE72" s="366"/>
      <c r="AF72" s="366"/>
      <c r="AG72" s="366"/>
      <c r="AH72" s="366"/>
      <c r="AI72" s="366"/>
      <c r="AJ72" s="366"/>
      <c r="AK72" s="366"/>
      <c r="AL72" s="366"/>
      <c r="AM72" s="366"/>
      <c r="AN72" s="366"/>
      <c r="AO72" s="366"/>
      <c r="AP72" s="366"/>
      <c r="AQ72" s="366"/>
      <c r="AR72" s="366"/>
      <c r="AS72" s="366"/>
      <c r="AT72" s="366"/>
      <c r="AU72" s="366"/>
      <c r="AV72" s="366"/>
      <c r="AW72" s="366"/>
      <c r="AX72" s="366"/>
      <c r="AY72" s="366"/>
      <c r="AZ72" s="366"/>
      <c r="BA72" s="366"/>
      <c r="BB72" s="366"/>
      <c r="BC72" s="366"/>
      <c r="BD72" s="366"/>
      <c r="BE72" s="366"/>
      <c r="BF72" s="366"/>
      <c r="BG72" s="366"/>
      <c r="BH72" s="366"/>
      <c r="BI72" s="366"/>
      <c r="BJ72" s="366"/>
      <c r="BK72" s="366"/>
      <c r="BL72" s="366"/>
      <c r="BM72" s="366"/>
      <c r="BN72" s="366"/>
      <c r="BO72" s="366"/>
      <c r="BP72" s="366"/>
      <c r="BQ72" s="366"/>
      <c r="BR72" s="366"/>
      <c r="BS72" s="366"/>
      <c r="BT72" s="366"/>
      <c r="BU72" s="366"/>
      <c r="BV72" s="366"/>
      <c r="BW72" s="366"/>
      <c r="BX72" s="366"/>
      <c r="BY72" s="366"/>
      <c r="BZ72" s="366"/>
      <c r="CA72" s="366"/>
      <c r="CB72" s="366"/>
      <c r="CC72" s="366"/>
      <c r="CD72" s="366"/>
      <c r="CE72" s="366"/>
      <c r="CF72" s="366"/>
      <c r="CG72" s="366"/>
      <c r="CH72" s="366"/>
      <c r="CI72" s="366"/>
      <c r="CJ72" s="366"/>
      <c r="CK72" s="366"/>
      <c r="CL72" s="366"/>
      <c r="CM72" s="366"/>
      <c r="CN72" s="366"/>
      <c r="CO72" s="366"/>
      <c r="CP72" s="366"/>
      <c r="CQ72" s="366"/>
      <c r="CR72" s="366"/>
      <c r="CS72" s="366"/>
      <c r="CT72" s="366"/>
      <c r="CU72" s="366"/>
      <c r="CV72" s="366"/>
      <c r="CW72" s="366"/>
      <c r="CX72" s="366"/>
      <c r="CY72" s="366"/>
      <c r="CZ72" s="366"/>
      <c r="DA72" s="366"/>
      <c r="DB72" s="366"/>
      <c r="DC72" s="366"/>
      <c r="DD72" s="366"/>
      <c r="DE72" s="366"/>
      <c r="DF72" s="366"/>
      <c r="DG72" s="366"/>
      <c r="DH72" s="366"/>
      <c r="DI72" s="366"/>
      <c r="DJ72" s="366"/>
      <c r="DK72" s="366"/>
      <c r="DL72" s="366"/>
      <c r="DM72" s="366"/>
      <c r="DN72" s="366"/>
      <c r="DO72" s="366"/>
      <c r="DP72" s="366"/>
      <c r="DQ72" s="366"/>
      <c r="DR72" s="366"/>
      <c r="DS72" s="366"/>
      <c r="DT72" s="366"/>
      <c r="DU72" s="366"/>
      <c r="DV72" s="366"/>
      <c r="DW72" s="366"/>
      <c r="DX72" s="366"/>
      <c r="DY72" s="366"/>
      <c r="DZ72" s="366"/>
      <c r="EA72" s="366"/>
      <c r="EB72" s="366"/>
      <c r="EC72" s="366"/>
      <c r="ED72" s="366"/>
      <c r="EE72" s="366"/>
      <c r="EF72" s="366"/>
      <c r="EG72" s="366"/>
    </row>
    <row r="73" spans="1:137" s="11" customFormat="1" x14ac:dyDescent="0.3">
      <c r="A73"/>
      <c r="B73" s="418" t="s">
        <v>663</v>
      </c>
      <c r="C73" s="426">
        <f>'[1]Table 1'!$P$20</f>
        <v>3186025</v>
      </c>
      <c r="D73" s="426">
        <f>'[2]Table 1'!$P$20</f>
        <v>1818119</v>
      </c>
      <c r="E73" s="426">
        <f>'[3]Table 1'!$P$20</f>
        <v>393750</v>
      </c>
      <c r="F73" s="426">
        <f>'[4]Table 1'!$P$20</f>
        <v>224968</v>
      </c>
      <c r="G73" s="426">
        <f>'[5]Table 1'!$P$20</f>
        <v>575529</v>
      </c>
      <c r="H73" s="426">
        <f>'[1]Table 1'!$Q$20</f>
        <v>1817152</v>
      </c>
      <c r="I73" s="426">
        <f>'[2]Table 1'!$Q$20</f>
        <v>1020781</v>
      </c>
      <c r="J73" s="426">
        <f>'[3]Table 1'!$Q$20</f>
        <v>71098</v>
      </c>
      <c r="K73" s="426">
        <f>'[4]Table 1'!$Q$20</f>
        <v>149840</v>
      </c>
      <c r="L73" s="426">
        <f>'[5]Table 1'!$Q$20</f>
        <v>432684</v>
      </c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366"/>
      <c r="AB73" s="366"/>
      <c r="AC73" s="366"/>
      <c r="AD73" s="366"/>
      <c r="AE73" s="366"/>
      <c r="AF73" s="366"/>
      <c r="AG73" s="366"/>
      <c r="AH73" s="366"/>
      <c r="AI73" s="366"/>
      <c r="AJ73" s="366"/>
      <c r="AK73" s="366"/>
      <c r="AL73" s="366"/>
      <c r="AM73" s="366"/>
      <c r="AN73" s="366"/>
      <c r="AO73" s="366"/>
      <c r="AP73" s="366"/>
      <c r="AQ73" s="366"/>
      <c r="AR73" s="366"/>
      <c r="AS73" s="366"/>
      <c r="AT73" s="366"/>
      <c r="AU73" s="366"/>
      <c r="AV73" s="366"/>
      <c r="AW73" s="366"/>
      <c r="AX73" s="366"/>
      <c r="AY73" s="366"/>
      <c r="AZ73" s="366"/>
      <c r="BA73" s="366"/>
      <c r="BB73" s="366"/>
      <c r="BC73" s="366"/>
      <c r="BD73" s="366"/>
      <c r="BE73" s="366"/>
      <c r="BF73" s="366"/>
      <c r="BG73" s="366"/>
      <c r="BH73" s="366"/>
      <c r="BI73" s="366"/>
      <c r="BJ73" s="366"/>
      <c r="BK73" s="366"/>
      <c r="BL73" s="366"/>
      <c r="BM73" s="366"/>
      <c r="BN73" s="366"/>
      <c r="BO73" s="366"/>
      <c r="BP73" s="366"/>
      <c r="BQ73" s="366"/>
      <c r="BR73" s="366"/>
      <c r="BS73" s="366"/>
      <c r="BT73" s="366"/>
      <c r="BU73" s="366"/>
      <c r="BV73" s="366"/>
      <c r="BW73" s="366"/>
      <c r="BX73" s="366"/>
      <c r="BY73" s="366"/>
      <c r="BZ73" s="366"/>
      <c r="CA73" s="366"/>
      <c r="CB73" s="366"/>
      <c r="CC73" s="366"/>
      <c r="CD73" s="366"/>
      <c r="CE73" s="366"/>
      <c r="CF73" s="366"/>
      <c r="CG73" s="366"/>
      <c r="CH73" s="366"/>
      <c r="CI73" s="366"/>
      <c r="CJ73" s="366"/>
      <c r="CK73" s="366"/>
      <c r="CL73" s="366"/>
      <c r="CM73" s="366"/>
      <c r="CN73" s="366"/>
      <c r="CO73" s="366"/>
      <c r="CP73" s="366"/>
      <c r="CQ73" s="366"/>
      <c r="CR73" s="366"/>
      <c r="CS73" s="366"/>
      <c r="CT73" s="366"/>
      <c r="CU73" s="366"/>
      <c r="CV73" s="366"/>
      <c r="CW73" s="366"/>
      <c r="CX73" s="366"/>
      <c r="CY73" s="366"/>
      <c r="CZ73" s="366"/>
      <c r="DA73" s="366"/>
      <c r="DB73" s="366"/>
      <c r="DC73" s="366"/>
      <c r="DD73" s="366"/>
      <c r="DE73" s="366"/>
      <c r="DF73" s="366"/>
      <c r="DG73" s="366"/>
      <c r="DH73" s="366"/>
      <c r="DI73" s="366"/>
      <c r="DJ73" s="366"/>
      <c r="DK73" s="366"/>
      <c r="DL73" s="366"/>
      <c r="DM73" s="366"/>
      <c r="DN73" s="366"/>
      <c r="DO73" s="366"/>
      <c r="DP73" s="366"/>
      <c r="DQ73" s="366"/>
      <c r="DR73" s="366"/>
      <c r="DS73" s="366"/>
      <c r="DT73" s="366"/>
      <c r="DU73" s="366"/>
      <c r="DV73" s="366"/>
      <c r="DW73" s="366"/>
      <c r="DX73" s="366"/>
      <c r="DY73" s="366"/>
      <c r="DZ73" s="366"/>
      <c r="EA73" s="366"/>
      <c r="EB73" s="366"/>
      <c r="EC73" s="366"/>
      <c r="ED73" s="366"/>
      <c r="EE73" s="366"/>
      <c r="EF73" s="366"/>
      <c r="EG73" s="366"/>
    </row>
    <row r="74" spans="1:137" s="11" customFormat="1" x14ac:dyDescent="0.3">
      <c r="A74"/>
      <c r="B74" s="416" t="s">
        <v>448</v>
      </c>
      <c r="C74" s="420">
        <v>4.1239161651273921</v>
      </c>
      <c r="D74" s="420">
        <v>3.9594767999234373</v>
      </c>
      <c r="E74" s="420">
        <v>8.5097142857142849</v>
      </c>
      <c r="F74" s="420">
        <v>3.628516055616799</v>
      </c>
      <c r="G74" s="420">
        <v>1.9927753423372236</v>
      </c>
      <c r="H74" s="420">
        <v>3.2707225372450957</v>
      </c>
      <c r="I74" s="420">
        <v>3.5100574951924064</v>
      </c>
      <c r="J74" s="420">
        <v>10.478494472418353</v>
      </c>
      <c r="K74" s="420">
        <v>3.4590229578216767</v>
      </c>
      <c r="L74" s="420">
        <v>1.6423070878516424</v>
      </c>
      <c r="M74" s="366"/>
      <c r="N74" s="366"/>
      <c r="O74" s="366"/>
      <c r="P74" s="366"/>
      <c r="Q74" s="366"/>
      <c r="R74" s="366"/>
      <c r="S74" s="366"/>
      <c r="T74" s="366"/>
      <c r="U74" s="366"/>
      <c r="V74" s="366"/>
      <c r="W74" s="366"/>
      <c r="X74" s="366"/>
      <c r="Y74" s="366"/>
      <c r="Z74" s="366"/>
      <c r="AA74" s="366"/>
      <c r="AB74" s="366"/>
      <c r="AC74" s="366"/>
      <c r="AD74" s="366"/>
      <c r="AE74" s="366"/>
      <c r="AF74" s="366"/>
      <c r="AG74" s="366"/>
      <c r="AH74" s="366"/>
      <c r="AI74" s="366"/>
      <c r="AJ74" s="366"/>
      <c r="AK74" s="366"/>
      <c r="AL74" s="366"/>
      <c r="AM74" s="366"/>
      <c r="AN74" s="366"/>
      <c r="AO74" s="366"/>
      <c r="AP74" s="366"/>
      <c r="AQ74" s="366"/>
      <c r="AR74" s="366"/>
      <c r="AS74" s="366"/>
      <c r="AT74" s="366"/>
      <c r="AU74" s="366"/>
      <c r="AV74" s="366"/>
      <c r="AW74" s="366"/>
      <c r="AX74" s="366"/>
      <c r="AY74" s="366"/>
      <c r="AZ74" s="366"/>
      <c r="BA74" s="366"/>
      <c r="BB74" s="366"/>
      <c r="BC74" s="366"/>
      <c r="BD74" s="366"/>
      <c r="BE74" s="366"/>
      <c r="BF74" s="366"/>
      <c r="BG74" s="366"/>
      <c r="BH74" s="366"/>
      <c r="BI74" s="366"/>
      <c r="BJ74" s="366"/>
      <c r="BK74" s="366"/>
      <c r="BL74" s="366"/>
      <c r="BM74" s="366"/>
      <c r="BN74" s="366"/>
      <c r="BO74" s="366"/>
      <c r="BP74" s="366"/>
      <c r="BQ74" s="366"/>
      <c r="BR74" s="366"/>
      <c r="BS74" s="366"/>
      <c r="BT74" s="366"/>
      <c r="BU74" s="366"/>
      <c r="BV74" s="366"/>
      <c r="BW74" s="366"/>
      <c r="BX74" s="366"/>
      <c r="BY74" s="366"/>
      <c r="BZ74" s="366"/>
      <c r="CA74" s="366"/>
      <c r="CB74" s="366"/>
      <c r="CC74" s="366"/>
      <c r="CD74" s="366"/>
      <c r="CE74" s="366"/>
      <c r="CF74" s="366"/>
      <c r="CG74" s="366"/>
      <c r="CH74" s="366"/>
      <c r="CI74" s="366"/>
      <c r="CJ74" s="366"/>
      <c r="CK74" s="366"/>
      <c r="CL74" s="366"/>
      <c r="CM74" s="366"/>
      <c r="CN74" s="366"/>
      <c r="CO74" s="366"/>
      <c r="CP74" s="366"/>
      <c r="CQ74" s="366"/>
      <c r="CR74" s="366"/>
      <c r="CS74" s="366"/>
      <c r="CT74" s="366"/>
      <c r="CU74" s="366"/>
      <c r="CV74" s="366"/>
      <c r="CW74" s="366"/>
      <c r="CX74" s="366"/>
      <c r="CY74" s="366"/>
      <c r="CZ74" s="366"/>
      <c r="DA74" s="366"/>
      <c r="DB74" s="366"/>
      <c r="DC74" s="366"/>
      <c r="DD74" s="366"/>
      <c r="DE74" s="366"/>
      <c r="DF74" s="366"/>
      <c r="DG74" s="366"/>
      <c r="DH74" s="366"/>
      <c r="DI74" s="366"/>
      <c r="DJ74" s="366"/>
      <c r="DK74" s="366"/>
      <c r="DL74" s="366"/>
      <c r="DM74" s="366"/>
      <c r="DN74" s="366"/>
      <c r="DO74" s="366"/>
      <c r="DP74" s="366"/>
      <c r="DQ74" s="366"/>
      <c r="DR74" s="366"/>
      <c r="DS74" s="366"/>
      <c r="DT74" s="366"/>
      <c r="DU74" s="366"/>
      <c r="DV74" s="366"/>
      <c r="DW74" s="366"/>
      <c r="DX74" s="366"/>
      <c r="DY74" s="366"/>
      <c r="DZ74" s="366"/>
      <c r="EA74" s="366"/>
      <c r="EB74" s="366"/>
      <c r="EC74" s="366"/>
      <c r="ED74" s="366"/>
      <c r="EE74" s="366"/>
      <c r="EF74" s="366"/>
      <c r="EG74" s="366"/>
    </row>
    <row r="75" spans="1:137" s="11" customFormat="1" x14ac:dyDescent="0.3">
      <c r="A75"/>
      <c r="B75" s="416" t="s">
        <v>449</v>
      </c>
      <c r="C75" s="420">
        <v>41.376793967404524</v>
      </c>
      <c r="D75" s="420">
        <v>45.946717459088212</v>
      </c>
      <c r="E75" s="420">
        <v>52.283428571428573</v>
      </c>
      <c r="F75" s="420">
        <v>31.169766366772162</v>
      </c>
      <c r="G75" s="420">
        <v>26.508655515186895</v>
      </c>
      <c r="H75" s="420">
        <v>36.124661007994931</v>
      </c>
      <c r="I75" s="420">
        <v>42.884222962613919</v>
      </c>
      <c r="J75" s="420">
        <v>48.32203437508791</v>
      </c>
      <c r="K75" s="420">
        <v>29.693005872931128</v>
      </c>
      <c r="L75" s="420">
        <v>23.514851485148512</v>
      </c>
      <c r="M75" s="366"/>
      <c r="N75" s="366"/>
      <c r="O75" s="366"/>
      <c r="P75" s="366"/>
      <c r="Q75" s="366"/>
      <c r="R75" s="366"/>
      <c r="S75" s="366"/>
      <c r="T75" s="366"/>
      <c r="U75" s="366"/>
      <c r="V75" s="366"/>
      <c r="W75" s="366"/>
      <c r="X75" s="366"/>
      <c r="Y75" s="366"/>
      <c r="Z75" s="366"/>
      <c r="AA75" s="366"/>
      <c r="AB75" s="366"/>
      <c r="AC75" s="366"/>
      <c r="AD75" s="366"/>
      <c r="AE75" s="366"/>
      <c r="AF75" s="366"/>
      <c r="AG75" s="366"/>
      <c r="AH75" s="366"/>
      <c r="AI75" s="366"/>
      <c r="AJ75" s="366"/>
      <c r="AK75" s="366"/>
      <c r="AL75" s="366"/>
      <c r="AM75" s="366"/>
      <c r="AN75" s="366"/>
      <c r="AO75" s="366"/>
      <c r="AP75" s="366"/>
      <c r="AQ75" s="366"/>
      <c r="AR75" s="366"/>
      <c r="AS75" s="366"/>
      <c r="AT75" s="366"/>
      <c r="AU75" s="366"/>
      <c r="AV75" s="366"/>
      <c r="AW75" s="366"/>
      <c r="AX75" s="366"/>
      <c r="AY75" s="366"/>
      <c r="AZ75" s="366"/>
      <c r="BA75" s="366"/>
      <c r="BB75" s="366"/>
      <c r="BC75" s="366"/>
      <c r="BD75" s="366"/>
      <c r="BE75" s="366"/>
      <c r="BF75" s="366"/>
      <c r="BG75" s="366"/>
      <c r="BH75" s="366"/>
      <c r="BI75" s="366"/>
      <c r="BJ75" s="366"/>
      <c r="BK75" s="366"/>
      <c r="BL75" s="366"/>
      <c r="BM75" s="366"/>
      <c r="BN75" s="366"/>
      <c r="BO75" s="366"/>
      <c r="BP75" s="366"/>
      <c r="BQ75" s="366"/>
      <c r="BR75" s="366"/>
      <c r="BS75" s="366"/>
      <c r="BT75" s="366"/>
      <c r="BU75" s="366"/>
      <c r="BV75" s="366"/>
      <c r="BW75" s="366"/>
      <c r="BX75" s="366"/>
      <c r="BY75" s="366"/>
      <c r="BZ75" s="366"/>
      <c r="CA75" s="366"/>
      <c r="CB75" s="366"/>
      <c r="CC75" s="366"/>
      <c r="CD75" s="366"/>
      <c r="CE75" s="366"/>
      <c r="CF75" s="366"/>
      <c r="CG75" s="366"/>
      <c r="CH75" s="366"/>
      <c r="CI75" s="366"/>
      <c r="CJ75" s="366"/>
      <c r="CK75" s="366"/>
      <c r="CL75" s="366"/>
      <c r="CM75" s="366"/>
      <c r="CN75" s="366"/>
      <c r="CO75" s="366"/>
      <c r="CP75" s="366"/>
      <c r="CQ75" s="366"/>
      <c r="CR75" s="366"/>
      <c r="CS75" s="366"/>
      <c r="CT75" s="366"/>
      <c r="CU75" s="366"/>
      <c r="CV75" s="366"/>
      <c r="CW75" s="366"/>
      <c r="CX75" s="366"/>
      <c r="CY75" s="366"/>
      <c r="CZ75" s="366"/>
      <c r="DA75" s="366"/>
      <c r="DB75" s="366"/>
      <c r="DC75" s="366"/>
      <c r="DD75" s="366"/>
      <c r="DE75" s="366"/>
      <c r="DF75" s="366"/>
      <c r="DG75" s="366"/>
      <c r="DH75" s="366"/>
      <c r="DI75" s="366"/>
      <c r="DJ75" s="366"/>
      <c r="DK75" s="366"/>
      <c r="DL75" s="366"/>
      <c r="DM75" s="366"/>
      <c r="DN75" s="366"/>
      <c r="DO75" s="366"/>
      <c r="DP75" s="366"/>
      <c r="DQ75" s="366"/>
      <c r="DR75" s="366"/>
      <c r="DS75" s="366"/>
      <c r="DT75" s="366"/>
      <c r="DU75" s="366"/>
      <c r="DV75" s="366"/>
      <c r="DW75" s="366"/>
      <c r="DX75" s="366"/>
      <c r="DY75" s="366"/>
      <c r="DZ75" s="366"/>
      <c r="EA75" s="366"/>
      <c r="EB75" s="366"/>
      <c r="EC75" s="366"/>
      <c r="ED75" s="366"/>
      <c r="EE75" s="366"/>
      <c r="EF75" s="366"/>
      <c r="EG75" s="366"/>
    </row>
    <row r="76" spans="1:137" s="11" customFormat="1" x14ac:dyDescent="0.3">
      <c r="A76"/>
      <c r="B76" s="416" t="s">
        <v>455</v>
      </c>
      <c r="C76" s="420">
        <v>54.499289867468079</v>
      </c>
      <c r="D76" s="420">
        <v>50.093805740988351</v>
      </c>
      <c r="E76" s="420">
        <v>39.206857142857146</v>
      </c>
      <c r="F76" s="420">
        <v>65.201717577611035</v>
      </c>
      <c r="G76" s="420">
        <v>71.498569142475873</v>
      </c>
      <c r="H76" s="420">
        <v>60.604616454759977</v>
      </c>
      <c r="I76" s="420">
        <v>53.605719542193675</v>
      </c>
      <c r="J76" s="420">
        <v>41.199471152493736</v>
      </c>
      <c r="K76" s="420">
        <v>66.847971169247202</v>
      </c>
      <c r="L76" s="420">
        <v>74.84284142699984</v>
      </c>
      <c r="M76" s="366"/>
      <c r="N76" s="366"/>
      <c r="O76" s="366"/>
      <c r="P76" s="366"/>
      <c r="Q76" s="366"/>
      <c r="R76" s="366"/>
      <c r="S76" s="366"/>
      <c r="T76" s="366"/>
      <c r="U76" s="366"/>
      <c r="V76" s="366"/>
      <c r="W76" s="366"/>
      <c r="X76" s="366"/>
      <c r="Y76" s="366"/>
      <c r="Z76" s="366"/>
      <c r="AA76" s="366"/>
      <c r="AB76" s="366"/>
      <c r="AC76" s="366"/>
      <c r="AD76" s="366"/>
      <c r="AE76" s="366"/>
      <c r="AF76" s="366"/>
      <c r="AG76" s="366"/>
      <c r="AH76" s="366"/>
      <c r="AI76" s="366"/>
      <c r="AJ76" s="366"/>
      <c r="AK76" s="366"/>
      <c r="AL76" s="366"/>
      <c r="AM76" s="366"/>
      <c r="AN76" s="366"/>
      <c r="AO76" s="366"/>
      <c r="AP76" s="366"/>
      <c r="AQ76" s="366"/>
      <c r="AR76" s="366"/>
      <c r="AS76" s="366"/>
      <c r="AT76" s="366"/>
      <c r="AU76" s="366"/>
      <c r="AV76" s="366"/>
      <c r="AW76" s="366"/>
      <c r="AX76" s="366"/>
      <c r="AY76" s="366"/>
      <c r="AZ76" s="366"/>
      <c r="BA76" s="366"/>
      <c r="BB76" s="366"/>
      <c r="BC76" s="366"/>
      <c r="BD76" s="366"/>
      <c r="BE76" s="366"/>
      <c r="BF76" s="366"/>
      <c r="BG76" s="366"/>
      <c r="BH76" s="366"/>
      <c r="BI76" s="366"/>
      <c r="BJ76" s="366"/>
      <c r="BK76" s="366"/>
      <c r="BL76" s="366"/>
      <c r="BM76" s="366"/>
      <c r="BN76" s="366"/>
      <c r="BO76" s="366"/>
      <c r="BP76" s="366"/>
      <c r="BQ76" s="366"/>
      <c r="BR76" s="366"/>
      <c r="BS76" s="366"/>
      <c r="BT76" s="366"/>
      <c r="BU76" s="366"/>
      <c r="BV76" s="366"/>
      <c r="BW76" s="366"/>
      <c r="BX76" s="366"/>
      <c r="BY76" s="366"/>
      <c r="BZ76" s="366"/>
      <c r="CA76" s="366"/>
      <c r="CB76" s="366"/>
      <c r="CC76" s="366"/>
      <c r="CD76" s="366"/>
      <c r="CE76" s="366"/>
      <c r="CF76" s="366"/>
      <c r="CG76" s="366"/>
      <c r="CH76" s="366"/>
      <c r="CI76" s="366"/>
      <c r="CJ76" s="366"/>
      <c r="CK76" s="366"/>
      <c r="CL76" s="366"/>
      <c r="CM76" s="366"/>
      <c r="CN76" s="366"/>
      <c r="CO76" s="366"/>
      <c r="CP76" s="366"/>
      <c r="CQ76" s="366"/>
      <c r="CR76" s="366"/>
      <c r="CS76" s="366"/>
      <c r="CT76" s="366"/>
      <c r="CU76" s="366"/>
      <c r="CV76" s="366"/>
      <c r="CW76" s="366"/>
      <c r="CX76" s="366"/>
      <c r="CY76" s="366"/>
      <c r="CZ76" s="366"/>
      <c r="DA76" s="366"/>
      <c r="DB76" s="366"/>
      <c r="DC76" s="366"/>
      <c r="DD76" s="366"/>
      <c r="DE76" s="366"/>
      <c r="DF76" s="366"/>
      <c r="DG76" s="366"/>
      <c r="DH76" s="366"/>
      <c r="DI76" s="366"/>
      <c r="DJ76" s="366"/>
      <c r="DK76" s="366"/>
      <c r="DL76" s="366"/>
      <c r="DM76" s="366"/>
      <c r="DN76" s="366"/>
      <c r="DO76" s="366"/>
      <c r="DP76" s="366"/>
      <c r="DQ76" s="366"/>
      <c r="DR76" s="366"/>
      <c r="DS76" s="366"/>
      <c r="DT76" s="366"/>
      <c r="DU76" s="366"/>
      <c r="DV76" s="366"/>
      <c r="DW76" s="366"/>
      <c r="DX76" s="366"/>
      <c r="DY76" s="366"/>
      <c r="DZ76" s="366"/>
      <c r="EA76" s="366"/>
      <c r="EB76" s="366"/>
      <c r="EC76" s="366"/>
      <c r="ED76" s="366"/>
      <c r="EE76" s="366"/>
      <c r="EF76" s="366"/>
      <c r="EG76" s="366"/>
    </row>
    <row r="77" spans="1:137" s="11" customFormat="1" x14ac:dyDescent="0.3">
      <c r="A77"/>
      <c r="C77" s="425"/>
      <c r="H77" s="425"/>
    </row>
    <row r="78" spans="1:137" s="11" customFormat="1" x14ac:dyDescent="0.3">
      <c r="A78">
        <v>9</v>
      </c>
      <c r="B78" s="402" t="s">
        <v>460</v>
      </c>
    </row>
    <row r="79" spans="1:137" s="11" customFormat="1" x14ac:dyDescent="0.3">
      <c r="A79" s="431"/>
      <c r="B79" s="430"/>
    </row>
    <row r="80" spans="1:137" s="11" customFormat="1" x14ac:dyDescent="0.3">
      <c r="A80" s="403"/>
      <c r="B80" s="432" t="s">
        <v>480</v>
      </c>
      <c r="C80" s="426">
        <f>SUM(C82,C97)</f>
        <v>4978738100</v>
      </c>
      <c r="D80" s="426">
        <f>SUM(D82,D97)</f>
        <v>2722795700</v>
      </c>
      <c r="E80" s="426">
        <f>SUM(E82,E97)</f>
        <v>1124530600</v>
      </c>
      <c r="F80" s="426">
        <f>SUM(F82,F97)</f>
        <v>256673200</v>
      </c>
      <c r="G80" s="426">
        <f>SUM(G82,G97)</f>
        <v>718448500</v>
      </c>
      <c r="H80" s="426">
        <f>SUM(H82,H97)</f>
        <v>3064133800.0000005</v>
      </c>
      <c r="I80" s="426">
        <f>SUM(I82,I97)</f>
        <v>1675145100</v>
      </c>
      <c r="J80" s="426">
        <f>SUM(J82,J97)</f>
        <v>501526700</v>
      </c>
      <c r="K80" s="426">
        <f>SUM(K82,K97)</f>
        <v>181005400</v>
      </c>
      <c r="L80" s="426">
        <f>SUM(L82,L97)</f>
        <v>578769900</v>
      </c>
    </row>
    <row r="81" spans="1:12" s="11" customFormat="1" x14ac:dyDescent="0.3">
      <c r="A81" s="431"/>
      <c r="B81" s="366"/>
    </row>
    <row r="82" spans="1:12" s="11" customFormat="1" x14ac:dyDescent="0.3">
      <c r="A82" s="431"/>
      <c r="B82" s="432" t="s">
        <v>670</v>
      </c>
      <c r="C82" s="426">
        <v>3518227300</v>
      </c>
      <c r="D82" s="426">
        <v>1905564099.9999998</v>
      </c>
      <c r="E82" s="426">
        <v>787249300</v>
      </c>
      <c r="F82" s="426">
        <v>187642000</v>
      </c>
      <c r="G82" s="426">
        <v>524002800.00000006</v>
      </c>
      <c r="H82" s="426">
        <v>2170639000.0000005</v>
      </c>
      <c r="I82" s="426">
        <v>1171223600</v>
      </c>
      <c r="J82" s="426">
        <v>351019900</v>
      </c>
      <c r="K82" s="426">
        <v>132051900.00000001</v>
      </c>
      <c r="L82" s="426">
        <v>422580000.00000006</v>
      </c>
    </row>
    <row r="83" spans="1:12" s="11" customFormat="1" x14ac:dyDescent="0.3">
      <c r="A83" s="431"/>
      <c r="B83" s="366"/>
      <c r="C83" s="425"/>
      <c r="D83" s="425"/>
      <c r="E83" s="425"/>
      <c r="F83" s="425"/>
      <c r="G83" s="425"/>
      <c r="H83" s="425"/>
      <c r="I83" s="425"/>
      <c r="J83" s="425"/>
      <c r="K83" s="425"/>
      <c r="L83" s="425"/>
    </row>
    <row r="84" spans="1:12" s="11" customFormat="1" x14ac:dyDescent="0.3">
      <c r="A84"/>
      <c r="B84" s="402" t="s">
        <v>669</v>
      </c>
      <c r="C84" s="426">
        <v>19671622</v>
      </c>
      <c r="D84" s="426">
        <v>12523055</v>
      </c>
      <c r="E84" s="426">
        <v>3853206</v>
      </c>
      <c r="F84" s="426">
        <v>632023</v>
      </c>
      <c r="G84" s="426">
        <v>2266145</v>
      </c>
      <c r="H84" s="426">
        <v>9668636</v>
      </c>
      <c r="I84" s="426">
        <v>6582202</v>
      </c>
      <c r="J84" s="426">
        <v>843287</v>
      </c>
      <c r="K84" s="426">
        <v>1053550</v>
      </c>
      <c r="L84" s="426">
        <v>1649416</v>
      </c>
    </row>
    <row r="85" spans="1:12" s="11" customFormat="1" x14ac:dyDescent="0.3">
      <c r="A85" s="431"/>
      <c r="B85" s="366" t="s">
        <v>475</v>
      </c>
      <c r="C85" s="36">
        <v>7.2175543023346016</v>
      </c>
      <c r="D85" s="36">
        <v>6.792168524373646</v>
      </c>
      <c r="E85" s="36">
        <v>6.6056681111780691</v>
      </c>
      <c r="F85" s="36">
        <v>13.280529347824366</v>
      </c>
      <c r="G85" s="36">
        <v>8.8813381314964399</v>
      </c>
      <c r="H85" s="36">
        <v>9.6817275983913351</v>
      </c>
      <c r="I85" s="36">
        <v>8.7923919685236029</v>
      </c>
      <c r="J85" s="36">
        <v>12.952292635840468</v>
      </c>
      <c r="K85" s="36">
        <v>13.789188932656257</v>
      </c>
      <c r="L85" s="36">
        <v>10.004328804861842</v>
      </c>
    </row>
    <row r="86" spans="1:12" s="11" customFormat="1" x14ac:dyDescent="0.3">
      <c r="A86"/>
      <c r="B86" s="366" t="s">
        <v>476</v>
      </c>
      <c r="C86" s="36">
        <v>20.357919646890327</v>
      </c>
      <c r="D86" s="36">
        <v>20.508589956683892</v>
      </c>
      <c r="E86" s="36">
        <v>19.480686991559757</v>
      </c>
      <c r="F86" s="36">
        <v>20.850348800597445</v>
      </c>
      <c r="G86" s="36">
        <v>21.685373177797537</v>
      </c>
      <c r="H86" s="36">
        <v>26.782857478552302</v>
      </c>
      <c r="I86" s="36">
        <v>26.330383054181567</v>
      </c>
      <c r="J86" s="36">
        <v>39.034871876360008</v>
      </c>
      <c r="K86" s="36">
        <v>20.780314175881543</v>
      </c>
      <c r="L86" s="36">
        <v>24.024381963070564</v>
      </c>
    </row>
    <row r="87" spans="1:12" s="11" customFormat="1" x14ac:dyDescent="0.3">
      <c r="A87"/>
      <c r="B87" s="366" t="s">
        <v>461</v>
      </c>
      <c r="C87" s="36">
        <v>20.95141925764942</v>
      </c>
      <c r="D87" s="36">
        <v>22.128913432065897</v>
      </c>
      <c r="E87" s="36">
        <v>17.655894857425221</v>
      </c>
      <c r="F87" s="36">
        <v>20.193568904929094</v>
      </c>
      <c r="G87" s="36">
        <v>20.869273590171854</v>
      </c>
      <c r="H87" s="36">
        <v>22.339293774220064</v>
      </c>
      <c r="I87" s="36">
        <v>23.596252439533153</v>
      </c>
      <c r="J87" s="36">
        <v>16.185474221706254</v>
      </c>
      <c r="K87" s="36">
        <v>22.183474918133928</v>
      </c>
      <c r="L87" s="36">
        <v>21.408001377457232</v>
      </c>
    </row>
    <row r="88" spans="1:12" s="11" customFormat="1" x14ac:dyDescent="0.3">
      <c r="A88"/>
      <c r="B88" s="366" t="s">
        <v>462</v>
      </c>
      <c r="C88" s="36">
        <v>24.754730443681765</v>
      </c>
      <c r="D88" s="36">
        <v>24.561530712753399</v>
      </c>
      <c r="E88" s="36">
        <v>26.531906158144675</v>
      </c>
      <c r="F88" s="36">
        <v>22.687307265716598</v>
      </c>
      <c r="G88" s="36">
        <v>24.073569873066376</v>
      </c>
      <c r="H88" s="36">
        <v>22.422552674441359</v>
      </c>
      <c r="I88" s="36">
        <v>22.871388632557917</v>
      </c>
      <c r="J88" s="36">
        <v>17.648202806399244</v>
      </c>
      <c r="K88" s="36">
        <v>23.606093683261353</v>
      </c>
      <c r="L88" s="36">
        <v>23.797453159178765</v>
      </c>
    </row>
    <row r="89" spans="1:12" s="11" customFormat="1" x14ac:dyDescent="0.3">
      <c r="A89"/>
      <c r="B89" s="366" t="s">
        <v>463</v>
      </c>
      <c r="C89" s="36">
        <v>12.858146623598197</v>
      </c>
      <c r="D89" s="36">
        <v>12.171902143686184</v>
      </c>
      <c r="E89" s="36">
        <v>16.082841145788727</v>
      </c>
      <c r="F89" s="36">
        <v>10.619866682066951</v>
      </c>
      <c r="G89" s="36">
        <v>11.602876250195818</v>
      </c>
      <c r="H89" s="36">
        <v>9.5511817799325573</v>
      </c>
      <c r="I89" s="36">
        <v>9.3709977299390079</v>
      </c>
      <c r="J89" s="36">
        <v>9.0489951819487313</v>
      </c>
      <c r="K89" s="36">
        <v>9.697309097812159</v>
      </c>
      <c r="L89" s="36">
        <v>10.411745733035207</v>
      </c>
    </row>
    <row r="90" spans="1:12" s="11" customFormat="1" x14ac:dyDescent="0.3">
      <c r="A90" s="431"/>
      <c r="B90" s="366" t="s">
        <v>477</v>
      </c>
      <c r="C90" s="36">
        <v>8.7657489555258845</v>
      </c>
      <c r="D90" s="36">
        <v>8.780213773715758</v>
      </c>
      <c r="E90" s="36">
        <v>9.6197815533350681</v>
      </c>
      <c r="F90" s="36">
        <v>6.7143126120410184</v>
      </c>
      <c r="G90" s="36">
        <v>7.0049798225621043</v>
      </c>
      <c r="H90" s="36">
        <v>5.721727449456159</v>
      </c>
      <c r="I90" s="36">
        <v>5.8915846095273281</v>
      </c>
      <c r="J90" s="36">
        <v>3.6192897554450618</v>
      </c>
      <c r="K90" s="36">
        <v>5.1156565896255515</v>
      </c>
      <c r="L90" s="36">
        <v>5.6445432807733162</v>
      </c>
    </row>
    <row r="91" spans="1:12" s="11" customFormat="1" x14ac:dyDescent="0.3">
      <c r="A91"/>
      <c r="B91" s="366" t="s">
        <v>473</v>
      </c>
      <c r="C91" s="36">
        <v>4.4211300928820201</v>
      </c>
      <c r="D91" s="36">
        <v>4.6681101376620955</v>
      </c>
      <c r="E91" s="36">
        <v>3.2871068922865785</v>
      </c>
      <c r="F91" s="36">
        <v>2.5783871789476014</v>
      </c>
      <c r="G91" s="36">
        <v>4.6301538515849598</v>
      </c>
      <c r="H91" s="36">
        <v>2.8460788057384723</v>
      </c>
      <c r="I91" s="36">
        <v>2.8478311665305927</v>
      </c>
      <c r="J91" s="36">
        <v>1.0501762745067813</v>
      </c>
      <c r="K91" s="36">
        <v>1.8362678562953823</v>
      </c>
      <c r="L91" s="36">
        <v>3.4969346726356481</v>
      </c>
    </row>
    <row r="92" spans="1:12" s="11" customFormat="1" x14ac:dyDescent="0.3">
      <c r="A92" s="431"/>
      <c r="B92" s="366" t="s">
        <v>474</v>
      </c>
      <c r="C92" s="36">
        <v>0.10823205122587247</v>
      </c>
      <c r="D92" s="36">
        <v>9.7348450517864851E-2</v>
      </c>
      <c r="E92" s="36">
        <v>0.13819660822701926</v>
      </c>
      <c r="F92" s="36">
        <v>0.15569053657857387</v>
      </c>
      <c r="G92" s="36">
        <v>9.6816399656685689E-2</v>
      </c>
      <c r="H92" s="36">
        <v>6.259414461357321E-2</v>
      </c>
      <c r="I92" s="36">
        <v>5.4404285982107503E-2</v>
      </c>
      <c r="J92" s="36">
        <v>6.2256384836953491E-2</v>
      </c>
      <c r="K92" s="36">
        <v>0.18243082910160885</v>
      </c>
      <c r="L92" s="36">
        <v>7.4632475979376944E-2</v>
      </c>
    </row>
    <row r="93" spans="1:12" s="11" customFormat="1" x14ac:dyDescent="0.3">
      <c r="A93" s="431"/>
      <c r="B93" s="366" t="s">
        <v>114</v>
      </c>
      <c r="C93" s="36">
        <v>0.56511862621191078</v>
      </c>
      <c r="D93" s="36">
        <v>0.2912228685412625</v>
      </c>
      <c r="E93" s="36">
        <v>0.59791768205489149</v>
      </c>
      <c r="F93" s="36">
        <v>2.9199886712983547</v>
      </c>
      <c r="G93" s="36">
        <v>1.1556189034682247</v>
      </c>
      <c r="H93" s="36">
        <v>0.59198629465417874</v>
      </c>
      <c r="I93" s="36">
        <v>0.2447661132247233</v>
      </c>
      <c r="J93" s="36">
        <v>0.39844086295650233</v>
      </c>
      <c r="K93" s="36">
        <v>2.8092639172322147</v>
      </c>
      <c r="L93" s="36">
        <v>1.1379785330080465</v>
      </c>
    </row>
    <row r="94" spans="1:12" s="11" customFormat="1" x14ac:dyDescent="0.3">
      <c r="A94"/>
      <c r="B94" s="366" t="s">
        <v>295</v>
      </c>
      <c r="C94" s="11">
        <f>SUM(C85:C93)</f>
        <v>100</v>
      </c>
      <c r="D94" s="11">
        <f t="shared" ref="D94:E94" si="1">SUM(D85:D93)</f>
        <v>100.00000000000001</v>
      </c>
      <c r="E94" s="11">
        <f t="shared" si="1"/>
        <v>100.00000000000003</v>
      </c>
      <c r="F94" s="11">
        <f>SUM(F85:F93)</f>
        <v>100.00000000000001</v>
      </c>
      <c r="G94" s="11">
        <f t="shared" ref="G94:L94" si="2">SUM(G85:G93)</f>
        <v>100.00000000000001</v>
      </c>
      <c r="H94" s="11">
        <f t="shared" si="2"/>
        <v>100</v>
      </c>
      <c r="I94" s="11">
        <f t="shared" si="2"/>
        <v>100</v>
      </c>
      <c r="J94" s="11">
        <f t="shared" si="2"/>
        <v>100.00000000000001</v>
      </c>
      <c r="K94" s="11">
        <f t="shared" si="2"/>
        <v>99.999999999999986</v>
      </c>
      <c r="L94" s="11">
        <f t="shared" si="2"/>
        <v>100</v>
      </c>
    </row>
    <row r="95" spans="1:12" s="11" customFormat="1" x14ac:dyDescent="0.3">
      <c r="A95" s="431"/>
      <c r="B95" s="434" t="s">
        <v>672</v>
      </c>
    </row>
    <row r="96" spans="1:12" s="11" customFormat="1" x14ac:dyDescent="0.3">
      <c r="A96" s="433"/>
      <c r="B96" s="366"/>
    </row>
    <row r="97" spans="1:12" s="11" customFormat="1" x14ac:dyDescent="0.3">
      <c r="A97"/>
      <c r="B97" s="432" t="s">
        <v>481</v>
      </c>
      <c r="C97" s="426">
        <f>Demographics!B29*Demographics!B31</f>
        <v>1460510800</v>
      </c>
      <c r="D97" s="426">
        <f>Demographics!C29*Demographics!C31</f>
        <v>817231600</v>
      </c>
      <c r="E97" s="426">
        <f>Demographics!D29*Demographics!D31</f>
        <v>337281300</v>
      </c>
      <c r="F97" s="426">
        <f>Demographics!E29*Demographics!E31</f>
        <v>69031200</v>
      </c>
      <c r="G97" s="426">
        <f>Demographics!F29*Demographics!F31</f>
        <v>194445700</v>
      </c>
      <c r="H97" s="426">
        <f>Demographics!G29*Demographics!G31</f>
        <v>893494799.99999988</v>
      </c>
      <c r="I97" s="426">
        <f>Demographics!H29*Demographics!H31</f>
        <v>503921499.99999994</v>
      </c>
      <c r="J97" s="426">
        <f>Demographics!I29*Demographics!I31</f>
        <v>150506800</v>
      </c>
      <c r="K97" s="426">
        <f>Demographics!J29*Demographics!J31</f>
        <v>48953500</v>
      </c>
      <c r="L97" s="426">
        <f>Demographics!K29*Demographics!K31</f>
        <v>156189899.99999997</v>
      </c>
    </row>
    <row r="98" spans="1:12" s="11" customFormat="1" x14ac:dyDescent="0.3">
      <c r="A98" s="431"/>
      <c r="B98" s="366"/>
      <c r="C98" s="425"/>
      <c r="D98" s="425"/>
      <c r="E98" s="425"/>
      <c r="F98" s="425"/>
      <c r="G98" s="425"/>
      <c r="H98" s="425"/>
      <c r="I98" s="425"/>
      <c r="J98" s="425"/>
      <c r="K98" s="425"/>
      <c r="L98" s="425"/>
    </row>
    <row r="99" spans="1:12" s="11" customFormat="1" x14ac:dyDescent="0.3">
      <c r="A99"/>
      <c r="B99" s="402" t="s">
        <v>671</v>
      </c>
      <c r="C99" s="426">
        <v>5444312</v>
      </c>
      <c r="D99" s="426">
        <v>3548917</v>
      </c>
      <c r="E99" s="426">
        <v>1254512</v>
      </c>
      <c r="F99" s="426">
        <v>118231</v>
      </c>
      <c r="G99" s="426">
        <v>407123</v>
      </c>
      <c r="H99" s="426">
        <v>2119945</v>
      </c>
      <c r="I99" s="426">
        <v>1559687</v>
      </c>
      <c r="J99" s="426">
        <v>184019</v>
      </c>
      <c r="K99" s="426">
        <v>257729</v>
      </c>
      <c r="L99" s="426">
        <v>256932</v>
      </c>
    </row>
    <row r="100" spans="1:12" s="11" customFormat="1" x14ac:dyDescent="0.3">
      <c r="A100" s="431"/>
      <c r="B100" s="366" t="s">
        <v>475</v>
      </c>
      <c r="C100" s="36">
        <v>9.4744937468682906</v>
      </c>
      <c r="D100" s="36">
        <v>9.6877441766037347</v>
      </c>
      <c r="E100" s="36">
        <v>7.750264644738353</v>
      </c>
      <c r="F100" s="36">
        <v>15.704848982077458</v>
      </c>
      <c r="G100" s="36">
        <v>11.660112545839956</v>
      </c>
      <c r="H100" s="36">
        <v>13.709553785593496</v>
      </c>
      <c r="I100" s="36">
        <v>13.025818641817235</v>
      </c>
      <c r="J100" s="36">
        <v>17.890000489079931</v>
      </c>
      <c r="K100" s="36">
        <v>15.190374385497945</v>
      </c>
      <c r="L100" s="36">
        <v>14.181184126539318</v>
      </c>
    </row>
    <row r="101" spans="1:12" s="11" customFormat="1" x14ac:dyDescent="0.3">
      <c r="A101"/>
      <c r="B101" s="366" t="s">
        <v>476</v>
      </c>
      <c r="C101" s="36">
        <v>24.722976934459304</v>
      </c>
      <c r="D101" s="36">
        <v>26.907617168843341</v>
      </c>
      <c r="E101" s="36">
        <v>19.933886642774244</v>
      </c>
      <c r="F101" s="36">
        <v>19.252987795079125</v>
      </c>
      <c r="G101" s="36">
        <v>24.35504749178995</v>
      </c>
      <c r="H101" s="36">
        <v>35.162280153494549</v>
      </c>
      <c r="I101" s="36">
        <v>36.273495900138933</v>
      </c>
      <c r="J101" s="36">
        <v>43.845472478385382</v>
      </c>
      <c r="K101" s="36">
        <v>17.764783939719628</v>
      </c>
      <c r="L101" s="36">
        <v>28.903367427957594</v>
      </c>
    </row>
    <row r="102" spans="1:12" s="11" customFormat="1" x14ac:dyDescent="0.3">
      <c r="A102"/>
      <c r="B102" s="366" t="s">
        <v>461</v>
      </c>
      <c r="C102" s="36">
        <v>17.217694356972927</v>
      </c>
      <c r="D102" s="36">
        <v>18.681614701048236</v>
      </c>
      <c r="E102" s="36">
        <v>14.316244085349522</v>
      </c>
      <c r="F102" s="36">
        <v>14.859892921484214</v>
      </c>
      <c r="G102" s="36">
        <v>15.214075353148804</v>
      </c>
      <c r="H102" s="36">
        <v>17.607956810200264</v>
      </c>
      <c r="I102" s="36">
        <v>19.080751458465706</v>
      </c>
      <c r="J102" s="36">
        <v>10.153299387563241</v>
      </c>
      <c r="K102" s="36">
        <v>15.813121534635219</v>
      </c>
      <c r="L102" s="36">
        <v>15.35581398969377</v>
      </c>
    </row>
    <row r="103" spans="1:12" s="11" customFormat="1" x14ac:dyDescent="0.3">
      <c r="A103"/>
      <c r="B103" s="366" t="s">
        <v>478</v>
      </c>
      <c r="C103" s="36">
        <v>22.254969957636519</v>
      </c>
      <c r="D103" s="36">
        <v>22.04083668341638</v>
      </c>
      <c r="E103" s="36">
        <v>23.419704235591212</v>
      </c>
      <c r="F103" s="36">
        <v>20.087794233322903</v>
      </c>
      <c r="G103" s="36">
        <v>22.060900514095248</v>
      </c>
      <c r="H103" s="36">
        <v>18.160471144298555</v>
      </c>
      <c r="I103" s="36">
        <v>18.26295917065411</v>
      </c>
      <c r="J103" s="36">
        <v>13.3323189453263</v>
      </c>
      <c r="K103" s="36">
        <v>24.00273155135821</v>
      </c>
      <c r="L103" s="36">
        <v>20.5151557610574</v>
      </c>
    </row>
    <row r="104" spans="1:12" s="11" customFormat="1" x14ac:dyDescent="0.3">
      <c r="A104"/>
      <c r="B104" s="366" t="s">
        <v>479</v>
      </c>
      <c r="C104" s="36">
        <v>10.790619641196169</v>
      </c>
      <c r="D104" s="36">
        <v>9.4575894561636691</v>
      </c>
      <c r="E104" s="36">
        <v>14.953224839618912</v>
      </c>
      <c r="F104" s="36">
        <v>9.8891153758320591</v>
      </c>
      <c r="G104" s="36">
        <v>9.6236272576101083</v>
      </c>
      <c r="H104" s="36">
        <v>6.4569127972659661</v>
      </c>
      <c r="I104" s="36">
        <v>5.8698956906097184</v>
      </c>
      <c r="J104" s="36">
        <v>7.316635782174667</v>
      </c>
      <c r="K104" s="36">
        <v>9.9092457581413029</v>
      </c>
      <c r="L104" s="36">
        <v>7.9655317360235385</v>
      </c>
    </row>
    <row r="105" spans="1:12" s="11" customFormat="1" x14ac:dyDescent="0.3">
      <c r="A105" s="431"/>
      <c r="B105" s="366" t="s">
        <v>477</v>
      </c>
      <c r="C105" s="36">
        <v>9.51611516753632</v>
      </c>
      <c r="D105" s="36">
        <v>7.9889160552360057</v>
      </c>
      <c r="E105" s="36">
        <v>13.563122552833292</v>
      </c>
      <c r="F105" s="36">
        <v>10.221515507777148</v>
      </c>
      <c r="G105" s="36">
        <v>8.1825394291160158</v>
      </c>
      <c r="H105" s="36">
        <v>4.9722988096389296</v>
      </c>
      <c r="I105" s="36">
        <v>4.3871622960247789</v>
      </c>
      <c r="J105" s="36">
        <v>4.779397779577109</v>
      </c>
      <c r="K105" s="36">
        <v>8.83175738857482</v>
      </c>
      <c r="L105" s="36">
        <v>6.1775100026466152</v>
      </c>
    </row>
    <row r="106" spans="1:12" s="11" customFormat="1" x14ac:dyDescent="0.3">
      <c r="A106"/>
      <c r="B106" s="366" t="s">
        <v>473</v>
      </c>
      <c r="C106" s="36">
        <v>5.4405221449468728</v>
      </c>
      <c r="D106" s="36">
        <v>4.8749519923965536</v>
      </c>
      <c r="E106" s="36">
        <v>5.356106597625212</v>
      </c>
      <c r="F106" s="36">
        <v>5.9730527526621611</v>
      </c>
      <c r="G106" s="36">
        <v>7.9693360483195503</v>
      </c>
      <c r="H106" s="36">
        <v>3.345133953946918</v>
      </c>
      <c r="I106" s="36">
        <v>2.7986384447648791</v>
      </c>
      <c r="J106" s="36">
        <v>2.0606567800064126</v>
      </c>
      <c r="K106" s="36">
        <v>4.7786628590496223</v>
      </c>
      <c r="L106" s="36">
        <v>5.966170037208288</v>
      </c>
    </row>
    <row r="107" spans="1:12" s="11" customFormat="1" x14ac:dyDescent="0.3">
      <c r="A107" s="431"/>
      <c r="B107" s="366" t="s">
        <v>474</v>
      </c>
      <c r="C107" s="36">
        <v>0.15790792298457546</v>
      </c>
      <c r="D107" s="36">
        <v>0.12282620303602479</v>
      </c>
      <c r="E107" s="36">
        <v>0.21793334778782508</v>
      </c>
      <c r="F107" s="36">
        <v>0.42290093122785055</v>
      </c>
      <c r="G107" s="36">
        <v>0.18888640533696205</v>
      </c>
      <c r="H107" s="36">
        <v>0.10184226477573712</v>
      </c>
      <c r="I107" s="36">
        <v>7.3604511674457765E-2</v>
      </c>
      <c r="J107" s="36">
        <v>0.13042131519027927</v>
      </c>
      <c r="K107" s="36">
        <v>0.52613404001877939</v>
      </c>
      <c r="L107" s="36">
        <v>0.16074292030576184</v>
      </c>
    </row>
    <row r="108" spans="1:12" s="11" customFormat="1" x14ac:dyDescent="0.3">
      <c r="A108"/>
      <c r="B108" s="366" t="s">
        <v>114</v>
      </c>
      <c r="C108" s="36">
        <v>0.42470012739901752</v>
      </c>
      <c r="D108" s="36">
        <v>0.2379035632560581</v>
      </c>
      <c r="E108" s="36">
        <v>0.48951305368143155</v>
      </c>
      <c r="F108" s="36">
        <v>3.5878915005370842</v>
      </c>
      <c r="G108" s="36">
        <v>0.74547495474340675</v>
      </c>
      <c r="H108" s="36">
        <v>0.48355028078558637</v>
      </c>
      <c r="I108" s="36">
        <v>0.22767388585017378</v>
      </c>
      <c r="J108" s="36">
        <v>0.49179704269667801</v>
      </c>
      <c r="K108" s="36">
        <v>3.1831885430044742</v>
      </c>
      <c r="L108" s="36">
        <v>0.77452399856771437</v>
      </c>
    </row>
    <row r="109" spans="1:12" x14ac:dyDescent="0.3">
      <c r="B109" s="366" t="s">
        <v>295</v>
      </c>
      <c r="C109">
        <f>SUM(C100:C108)</f>
        <v>100.00000000000001</v>
      </c>
      <c r="D109" s="431">
        <f t="shared" ref="D109:L109" si="3">SUM(D100:D108)</f>
        <v>100</v>
      </c>
      <c r="E109" s="431">
        <f t="shared" si="3"/>
        <v>100.00000000000001</v>
      </c>
      <c r="F109" s="431">
        <f t="shared" si="3"/>
        <v>100</v>
      </c>
      <c r="G109" s="431">
        <f t="shared" si="3"/>
        <v>100</v>
      </c>
      <c r="H109" s="431">
        <f t="shared" si="3"/>
        <v>100.00000000000001</v>
      </c>
      <c r="I109" s="431">
        <f t="shared" si="3"/>
        <v>100</v>
      </c>
      <c r="J109" s="431">
        <f t="shared" si="3"/>
        <v>100</v>
      </c>
      <c r="K109" s="431">
        <f t="shared" si="3"/>
        <v>99.999999999999986</v>
      </c>
      <c r="L109" s="431">
        <f t="shared" si="3"/>
        <v>100</v>
      </c>
    </row>
    <row r="110" spans="1:12" s="431" customFormat="1" x14ac:dyDescent="0.3">
      <c r="B110" s="366"/>
    </row>
    <row r="111" spans="1:12" x14ac:dyDescent="0.3">
      <c r="B111" s="366"/>
    </row>
    <row r="113" spans="2:2" x14ac:dyDescent="0.3">
      <c r="B113" s="366"/>
    </row>
  </sheetData>
  <mergeCells count="3">
    <mergeCell ref="H3:L3"/>
    <mergeCell ref="B2:L2"/>
    <mergeCell ref="C3:G3"/>
  </mergeCells>
  <printOptions headings="1" gridLines="1"/>
  <pageMargins left="0.7" right="0.7" top="0.75" bottom="0.75" header="0.3" footer="0.3"/>
  <pageSetup paperSize="9" scale="76" fitToHeight="0" orientation="landscape" blackAndWhite="1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D31-5F9E-4381-AB23-CF3FB9EB0120}">
  <dimension ref="A1:EG113"/>
  <sheetViews>
    <sheetView zoomScale="67" zoomScaleNormal="67" workbookViewId="0">
      <pane xSplit="2" ySplit="4" topLeftCell="AD90" activePane="bottomRight" state="frozen"/>
      <selection activeCell="N19" sqref="N19"/>
      <selection pane="topRight" activeCell="N19" sqref="N19"/>
      <selection pane="bottomLeft" activeCell="N19" sqref="N19"/>
      <selection pane="bottomRight" activeCell="BE104" sqref="BE104"/>
    </sheetView>
  </sheetViews>
  <sheetFormatPr defaultRowHeight="14.4" x14ac:dyDescent="0.3"/>
  <cols>
    <col min="1" max="1" width="3.109375" customWidth="1"/>
    <col min="2" max="2" width="48.33203125" customWidth="1"/>
  </cols>
  <sheetData>
    <row r="1" spans="2:137" ht="15" thickBot="1" x14ac:dyDescent="0.35">
      <c r="G1" s="407" t="s">
        <v>429</v>
      </c>
      <c r="H1" s="407"/>
      <c r="I1" s="407"/>
      <c r="J1" s="407"/>
      <c r="K1" s="407"/>
    </row>
    <row r="2" spans="2:137" x14ac:dyDescent="0.3">
      <c r="B2" s="266"/>
      <c r="C2" s="584" t="s">
        <v>278</v>
      </c>
      <c r="D2" s="584"/>
      <c r="E2" s="584"/>
      <c r="F2" s="584"/>
      <c r="G2" s="584"/>
      <c r="H2" s="585"/>
      <c r="I2" s="586" t="s">
        <v>279</v>
      </c>
      <c r="J2" s="584"/>
      <c r="K2" s="584"/>
      <c r="L2" s="587"/>
      <c r="M2" s="584"/>
      <c r="N2" s="585"/>
      <c r="O2" s="584" t="s">
        <v>280</v>
      </c>
      <c r="P2" s="584"/>
      <c r="Q2" s="584"/>
      <c r="R2" s="584"/>
      <c r="S2" s="584"/>
      <c r="T2" s="585"/>
      <c r="U2" s="581" t="s">
        <v>281</v>
      </c>
      <c r="V2" s="582"/>
      <c r="W2" s="582"/>
      <c r="X2" s="582"/>
      <c r="Y2" s="582"/>
      <c r="Z2" s="583"/>
      <c r="AA2" s="581" t="s">
        <v>282</v>
      </c>
      <c r="AB2" s="582"/>
      <c r="AC2" s="582"/>
      <c r="AD2" s="582"/>
      <c r="AE2" s="582"/>
      <c r="AF2" s="583"/>
      <c r="AG2" s="581" t="s">
        <v>283</v>
      </c>
      <c r="AH2" s="582"/>
      <c r="AI2" s="582"/>
      <c r="AJ2" s="582"/>
      <c r="AK2" s="582"/>
      <c r="AL2" s="583"/>
      <c r="AM2" s="600" t="s">
        <v>284</v>
      </c>
      <c r="AN2" s="601"/>
      <c r="AO2" s="601"/>
      <c r="AP2" s="601"/>
      <c r="AQ2" s="601"/>
      <c r="AR2" s="602"/>
      <c r="AS2" s="600" t="s">
        <v>285</v>
      </c>
      <c r="AT2" s="601"/>
      <c r="AU2" s="601"/>
      <c r="AV2" s="601"/>
      <c r="AW2" s="601"/>
      <c r="AX2" s="602"/>
      <c r="AY2" s="600" t="s">
        <v>286</v>
      </c>
      <c r="AZ2" s="601"/>
      <c r="BA2" s="601"/>
      <c r="BB2" s="601"/>
      <c r="BC2" s="601"/>
      <c r="BD2" s="602"/>
      <c r="BE2" s="603" t="s">
        <v>287</v>
      </c>
      <c r="BF2" s="604"/>
      <c r="BG2" s="604"/>
      <c r="BH2" s="604"/>
      <c r="BI2" s="604"/>
      <c r="BJ2" s="605"/>
      <c r="BK2" s="603" t="s">
        <v>288</v>
      </c>
      <c r="BL2" s="604"/>
      <c r="BM2" s="604"/>
      <c r="BN2" s="604"/>
      <c r="BO2" s="604"/>
      <c r="BP2" s="605"/>
      <c r="BQ2" s="603" t="s">
        <v>289</v>
      </c>
      <c r="BR2" s="604"/>
      <c r="BS2" s="604"/>
      <c r="BT2" s="604"/>
      <c r="BU2" s="604"/>
      <c r="BV2" s="605"/>
      <c r="BW2" s="588" t="s">
        <v>290</v>
      </c>
      <c r="BX2" s="589"/>
      <c r="BY2" s="589"/>
      <c r="BZ2" s="589"/>
      <c r="CA2" s="589"/>
      <c r="CB2" s="590"/>
      <c r="CC2" s="588" t="s">
        <v>291</v>
      </c>
      <c r="CD2" s="589"/>
      <c r="CE2" s="589"/>
      <c r="CF2" s="589"/>
      <c r="CG2" s="589"/>
      <c r="CH2" s="590"/>
      <c r="CI2" s="588" t="s">
        <v>292</v>
      </c>
      <c r="CJ2" s="589"/>
      <c r="CK2" s="589"/>
      <c r="CL2" s="589"/>
      <c r="CM2" s="589"/>
      <c r="CN2" s="590"/>
    </row>
    <row r="3" spans="2:137" x14ac:dyDescent="0.3">
      <c r="C3" s="591" t="s">
        <v>294</v>
      </c>
      <c r="D3" s="591"/>
      <c r="E3" s="591"/>
      <c r="F3" s="591"/>
      <c r="G3" s="591"/>
      <c r="H3" s="592"/>
      <c r="I3" s="593" t="str">
        <f>C3</f>
        <v>QUINTILES</v>
      </c>
      <c r="J3" s="591"/>
      <c r="K3" s="591"/>
      <c r="L3" s="591"/>
      <c r="M3" s="591"/>
      <c r="N3" s="592"/>
      <c r="O3" s="591" t="str">
        <f>I3</f>
        <v>QUINTILES</v>
      </c>
      <c r="P3" s="591"/>
      <c r="Q3" s="591"/>
      <c r="R3" s="591"/>
      <c r="S3" s="591"/>
      <c r="T3" s="592"/>
      <c r="U3" s="594" t="str">
        <f>O3</f>
        <v>QUINTILES</v>
      </c>
      <c r="V3" s="595"/>
      <c r="W3" s="595"/>
      <c r="X3" s="595"/>
      <c r="Y3" s="595"/>
      <c r="Z3" s="596"/>
      <c r="AA3" s="594" t="str">
        <f>U3</f>
        <v>QUINTILES</v>
      </c>
      <c r="AB3" s="595"/>
      <c r="AC3" s="595"/>
      <c r="AD3" s="595"/>
      <c r="AE3" s="595"/>
      <c r="AF3" s="596"/>
      <c r="AG3" s="594" t="str">
        <f>AA3</f>
        <v>QUINTILES</v>
      </c>
      <c r="AH3" s="595"/>
      <c r="AI3" s="595"/>
      <c r="AJ3" s="595"/>
      <c r="AK3" s="595"/>
      <c r="AL3" s="596"/>
      <c r="AM3" s="597" t="str">
        <f>AG3</f>
        <v>QUINTILES</v>
      </c>
      <c r="AN3" s="598"/>
      <c r="AO3" s="598"/>
      <c r="AP3" s="598"/>
      <c r="AQ3" s="598"/>
      <c r="AR3" s="599"/>
      <c r="AS3" s="597" t="str">
        <f>AM3</f>
        <v>QUINTILES</v>
      </c>
      <c r="AT3" s="598"/>
      <c r="AU3" s="598"/>
      <c r="AV3" s="598"/>
      <c r="AW3" s="598"/>
      <c r="AX3" s="599"/>
      <c r="AY3" s="597" t="str">
        <f>AS3</f>
        <v>QUINTILES</v>
      </c>
      <c r="AZ3" s="598"/>
      <c r="BA3" s="598"/>
      <c r="BB3" s="598"/>
      <c r="BC3" s="598"/>
      <c r="BD3" s="599"/>
      <c r="BE3" s="609" t="str">
        <f>AY3</f>
        <v>QUINTILES</v>
      </c>
      <c r="BF3" s="610"/>
      <c r="BG3" s="610"/>
      <c r="BH3" s="610"/>
      <c r="BI3" s="610"/>
      <c r="BJ3" s="611"/>
      <c r="BK3" s="609" t="str">
        <f>BE3</f>
        <v>QUINTILES</v>
      </c>
      <c r="BL3" s="610"/>
      <c r="BM3" s="610"/>
      <c r="BN3" s="610"/>
      <c r="BO3" s="610"/>
      <c r="BP3" s="611"/>
      <c r="BQ3" s="609" t="str">
        <f>BK3</f>
        <v>QUINTILES</v>
      </c>
      <c r="BR3" s="610"/>
      <c r="BS3" s="610"/>
      <c r="BT3" s="610"/>
      <c r="BU3" s="610"/>
      <c r="BV3" s="611"/>
      <c r="BW3" s="606" t="str">
        <f>BQ3</f>
        <v>QUINTILES</v>
      </c>
      <c r="BX3" s="607"/>
      <c r="BY3" s="607"/>
      <c r="BZ3" s="607"/>
      <c r="CA3" s="607"/>
      <c r="CB3" s="608"/>
      <c r="CC3" s="606" t="str">
        <f>BW3</f>
        <v>QUINTILES</v>
      </c>
      <c r="CD3" s="607"/>
      <c r="CE3" s="607"/>
      <c r="CF3" s="607"/>
      <c r="CG3" s="607"/>
      <c r="CH3" s="608"/>
      <c r="CI3" s="606" t="str">
        <f>CC3</f>
        <v>QUINTILES</v>
      </c>
      <c r="CJ3" s="607"/>
      <c r="CK3" s="607"/>
      <c r="CL3" s="607"/>
      <c r="CM3" s="607"/>
      <c r="CN3" s="608"/>
    </row>
    <row r="4" spans="2:137" x14ac:dyDescent="0.3">
      <c r="B4" s="266"/>
      <c r="C4" s="267" t="s">
        <v>295</v>
      </c>
      <c r="D4" s="267" t="s">
        <v>296</v>
      </c>
      <c r="E4" s="267" t="s">
        <v>297</v>
      </c>
      <c r="F4" s="267" t="s">
        <v>298</v>
      </c>
      <c r="G4" s="267" t="s">
        <v>299</v>
      </c>
      <c r="H4" s="266" t="s">
        <v>300</v>
      </c>
      <c r="I4" s="268" t="str">
        <f>C4</f>
        <v>Total</v>
      </c>
      <c r="J4" s="267" t="str">
        <f>D4</f>
        <v>1st</v>
      </c>
      <c r="K4" s="267" t="str">
        <f>E4</f>
        <v>2nd</v>
      </c>
      <c r="L4" s="267" t="str">
        <f>F4</f>
        <v>3rd</v>
      </c>
      <c r="M4" s="267" t="str">
        <f>G4</f>
        <v>4th</v>
      </c>
      <c r="N4" s="266" t="str">
        <f>H4</f>
        <v>5th</v>
      </c>
      <c r="O4" s="267" t="str">
        <f>I4</f>
        <v>Total</v>
      </c>
      <c r="P4" s="267" t="str">
        <f>J4</f>
        <v>1st</v>
      </c>
      <c r="Q4" s="267" t="str">
        <f>K4</f>
        <v>2nd</v>
      </c>
      <c r="R4" s="267" t="str">
        <f>L4</f>
        <v>3rd</v>
      </c>
      <c r="S4" s="267" t="str">
        <f>M4</f>
        <v>4th</v>
      </c>
      <c r="T4" s="266" t="str">
        <f>N4</f>
        <v>5th</v>
      </c>
      <c r="U4" s="268" t="str">
        <f>O4</f>
        <v>Total</v>
      </c>
      <c r="V4" s="267" t="str">
        <f>P4</f>
        <v>1st</v>
      </c>
      <c r="W4" s="267" t="str">
        <f>Q4</f>
        <v>2nd</v>
      </c>
      <c r="X4" s="267" t="str">
        <f>R4</f>
        <v>3rd</v>
      </c>
      <c r="Y4" s="267" t="str">
        <f>S4</f>
        <v>4th</v>
      </c>
      <c r="Z4" s="266" t="str">
        <f>T4</f>
        <v>5th</v>
      </c>
      <c r="AA4" s="268" t="str">
        <f>U4</f>
        <v>Total</v>
      </c>
      <c r="AB4" s="267" t="str">
        <f>V4</f>
        <v>1st</v>
      </c>
      <c r="AC4" s="267" t="str">
        <f>W4</f>
        <v>2nd</v>
      </c>
      <c r="AD4" s="267" t="str">
        <f>X4</f>
        <v>3rd</v>
      </c>
      <c r="AE4" s="267" t="str">
        <f>Y4</f>
        <v>4th</v>
      </c>
      <c r="AF4" s="266" t="str">
        <f>Z4</f>
        <v>5th</v>
      </c>
      <c r="AG4" s="268" t="str">
        <f>AA4</f>
        <v>Total</v>
      </c>
      <c r="AH4" s="267" t="str">
        <f>AB4</f>
        <v>1st</v>
      </c>
      <c r="AI4" s="267" t="str">
        <f>AC4</f>
        <v>2nd</v>
      </c>
      <c r="AJ4" s="267" t="str">
        <f>AD4</f>
        <v>3rd</v>
      </c>
      <c r="AK4" s="267" t="str">
        <f>AE4</f>
        <v>4th</v>
      </c>
      <c r="AL4" s="266" t="str">
        <f>AF4</f>
        <v>5th</v>
      </c>
      <c r="AM4" s="268" t="str">
        <f>AG4</f>
        <v>Total</v>
      </c>
      <c r="AN4" s="267" t="str">
        <f>AH4</f>
        <v>1st</v>
      </c>
      <c r="AO4" s="267" t="str">
        <f>AI4</f>
        <v>2nd</v>
      </c>
      <c r="AP4" s="267" t="str">
        <f>AJ4</f>
        <v>3rd</v>
      </c>
      <c r="AQ4" s="267" t="str">
        <f>AK4</f>
        <v>4th</v>
      </c>
      <c r="AR4" s="266" t="str">
        <f>AL4</f>
        <v>5th</v>
      </c>
      <c r="AS4" s="268" t="str">
        <f>AM4</f>
        <v>Total</v>
      </c>
      <c r="AT4" s="267" t="str">
        <f>AN4</f>
        <v>1st</v>
      </c>
      <c r="AU4" s="267" t="str">
        <f>AO4</f>
        <v>2nd</v>
      </c>
      <c r="AV4" s="267" t="str">
        <f>AP4</f>
        <v>3rd</v>
      </c>
      <c r="AW4" s="267" t="str">
        <f>AQ4</f>
        <v>4th</v>
      </c>
      <c r="AX4" s="266" t="str">
        <f>AR4</f>
        <v>5th</v>
      </c>
      <c r="AY4" s="268" t="str">
        <f>AS4</f>
        <v>Total</v>
      </c>
      <c r="AZ4" s="267" t="str">
        <f>AT4</f>
        <v>1st</v>
      </c>
      <c r="BA4" s="267" t="str">
        <f>AU4</f>
        <v>2nd</v>
      </c>
      <c r="BB4" s="267" t="str">
        <f>AV4</f>
        <v>3rd</v>
      </c>
      <c r="BC4" s="267" t="str">
        <f>AW4</f>
        <v>4th</v>
      </c>
      <c r="BD4" s="266" t="str">
        <f>AX4</f>
        <v>5th</v>
      </c>
      <c r="BE4" s="268" t="str">
        <f>AY4</f>
        <v>Total</v>
      </c>
      <c r="BF4" s="267" t="str">
        <f>AZ4</f>
        <v>1st</v>
      </c>
      <c r="BG4" s="267" t="str">
        <f>BA4</f>
        <v>2nd</v>
      </c>
      <c r="BH4" s="267" t="str">
        <f>BB4</f>
        <v>3rd</v>
      </c>
      <c r="BI4" s="267" t="str">
        <f>BC4</f>
        <v>4th</v>
      </c>
      <c r="BJ4" s="266" t="str">
        <f>BD4</f>
        <v>5th</v>
      </c>
      <c r="BK4" s="268" t="str">
        <f>BE4</f>
        <v>Total</v>
      </c>
      <c r="BL4" s="267" t="str">
        <f>BF4</f>
        <v>1st</v>
      </c>
      <c r="BM4" s="267" t="str">
        <f>BG4</f>
        <v>2nd</v>
      </c>
      <c r="BN4" s="267" t="str">
        <f>BH4</f>
        <v>3rd</v>
      </c>
      <c r="BO4" s="267" t="str">
        <f>BI4</f>
        <v>4th</v>
      </c>
      <c r="BP4" s="266" t="str">
        <f>BJ4</f>
        <v>5th</v>
      </c>
      <c r="BQ4" s="268" t="str">
        <f>BK4</f>
        <v>Total</v>
      </c>
      <c r="BR4" s="267" t="str">
        <f>BL4</f>
        <v>1st</v>
      </c>
      <c r="BS4" s="267" t="str">
        <f>BM4</f>
        <v>2nd</v>
      </c>
      <c r="BT4" s="267" t="str">
        <f>BN4</f>
        <v>3rd</v>
      </c>
      <c r="BU4" s="267" t="str">
        <f>BO4</f>
        <v>4th</v>
      </c>
      <c r="BV4" s="266" t="str">
        <f>BP4</f>
        <v>5th</v>
      </c>
      <c r="BW4" s="268" t="str">
        <f>BQ4</f>
        <v>Total</v>
      </c>
      <c r="BX4" s="267" t="str">
        <f>BR4</f>
        <v>1st</v>
      </c>
      <c r="BY4" s="267" t="str">
        <f>BS4</f>
        <v>2nd</v>
      </c>
      <c r="BZ4" s="267" t="str">
        <f>BT4</f>
        <v>3rd</v>
      </c>
      <c r="CA4" s="267" t="str">
        <f>BU4</f>
        <v>4th</v>
      </c>
      <c r="CB4" s="266" t="str">
        <f>BV4</f>
        <v>5th</v>
      </c>
      <c r="CC4" s="268" t="str">
        <f>BW4</f>
        <v>Total</v>
      </c>
      <c r="CD4" s="267" t="str">
        <f>BX4</f>
        <v>1st</v>
      </c>
      <c r="CE4" s="267" t="str">
        <f>BY4</f>
        <v>2nd</v>
      </c>
      <c r="CF4" s="267" t="str">
        <f>BZ4</f>
        <v>3rd</v>
      </c>
      <c r="CG4" s="267" t="str">
        <f>CA4</f>
        <v>4th</v>
      </c>
      <c r="CH4" s="266" t="str">
        <f>CB4</f>
        <v>5th</v>
      </c>
      <c r="CI4" s="268" t="str">
        <f>CC4</f>
        <v>Total</v>
      </c>
      <c r="CJ4" s="267" t="str">
        <f>CD4</f>
        <v>1st</v>
      </c>
      <c r="CK4" s="267" t="str">
        <f>CE4</f>
        <v>2nd</v>
      </c>
      <c r="CL4" s="267" t="str">
        <f>CF4</f>
        <v>3rd</v>
      </c>
      <c r="CM4" s="267" t="str">
        <f>CG4</f>
        <v>4th</v>
      </c>
      <c r="CN4" s="266" t="str">
        <f>CH4</f>
        <v>5th</v>
      </c>
    </row>
    <row r="5" spans="2:137" x14ac:dyDescent="0.3">
      <c r="B5" s="405" t="s">
        <v>293</v>
      </c>
      <c r="C5" s="267"/>
      <c r="D5" s="267"/>
      <c r="E5" s="267"/>
      <c r="F5" s="267"/>
      <c r="G5" s="267"/>
      <c r="H5" s="266"/>
      <c r="I5" s="268"/>
      <c r="J5" s="267"/>
      <c r="K5" s="267"/>
      <c r="L5" s="267"/>
      <c r="M5" s="267"/>
      <c r="N5" s="266"/>
      <c r="O5" s="267"/>
      <c r="P5" s="267"/>
      <c r="Q5" s="267"/>
      <c r="R5" s="267"/>
      <c r="S5" s="267"/>
      <c r="T5" s="266"/>
      <c r="U5" s="268"/>
      <c r="V5" s="267"/>
      <c r="W5" s="267"/>
      <c r="X5" s="267"/>
      <c r="Y5" s="267"/>
      <c r="Z5" s="266"/>
      <c r="AA5" s="268"/>
      <c r="AB5" s="267"/>
      <c r="AC5" s="267"/>
      <c r="AD5" s="267"/>
      <c r="AE5" s="267"/>
      <c r="AF5" s="266"/>
      <c r="AG5" s="268"/>
      <c r="AH5" s="267"/>
      <c r="AI5" s="267"/>
      <c r="AJ5" s="267"/>
      <c r="AK5" s="267"/>
      <c r="AL5" s="266"/>
      <c r="AM5" s="268"/>
      <c r="AN5" s="267"/>
      <c r="AO5" s="267"/>
      <c r="AP5" s="267"/>
      <c r="AQ5" s="267"/>
      <c r="AR5" s="266"/>
      <c r="AS5" s="268"/>
      <c r="AT5" s="267"/>
      <c r="AU5" s="267"/>
      <c r="AV5" s="267"/>
      <c r="AW5" s="267"/>
      <c r="AX5" s="266"/>
      <c r="AY5" s="268"/>
      <c r="AZ5" s="267"/>
      <c r="BA5" s="267"/>
      <c r="BB5" s="267"/>
      <c r="BC5" s="267"/>
      <c r="BD5" s="266"/>
      <c r="BE5" s="268"/>
      <c r="BF5" s="267"/>
      <c r="BG5" s="267"/>
      <c r="BH5" s="267"/>
      <c r="BI5" s="267"/>
      <c r="BJ5" s="266"/>
      <c r="BK5" s="268"/>
      <c r="BL5" s="267"/>
      <c r="BM5" s="267"/>
      <c r="BN5" s="267"/>
      <c r="BO5" s="267"/>
      <c r="BP5" s="266"/>
      <c r="BQ5" s="268"/>
      <c r="BR5" s="267"/>
      <c r="BS5" s="267"/>
      <c r="BT5" s="267"/>
      <c r="BU5" s="267"/>
      <c r="BV5" s="266"/>
      <c r="BW5" s="268"/>
      <c r="BX5" s="267"/>
      <c r="BY5" s="267"/>
      <c r="BZ5" s="267"/>
      <c r="CA5" s="267"/>
      <c r="CB5" s="266"/>
      <c r="CC5" s="268"/>
      <c r="CD5" s="267"/>
      <c r="CE5" s="267"/>
      <c r="CF5" s="267"/>
      <c r="CG5" s="267"/>
      <c r="CH5" s="266"/>
      <c r="CI5" s="268"/>
      <c r="CJ5" s="267"/>
      <c r="CK5" s="267"/>
      <c r="CL5" s="267"/>
      <c r="CM5" s="267"/>
      <c r="CN5" s="266"/>
    </row>
    <row r="6" spans="2:137" x14ac:dyDescent="0.3">
      <c r="B6" s="270" t="s">
        <v>301</v>
      </c>
      <c r="C6" s="271"/>
      <c r="D6" s="267"/>
      <c r="E6" s="267"/>
      <c r="F6" s="267"/>
      <c r="G6" s="267"/>
      <c r="H6" s="266"/>
      <c r="I6" s="268"/>
      <c r="J6" s="267"/>
      <c r="K6" s="267"/>
      <c r="L6" s="267"/>
      <c r="M6" s="267"/>
      <c r="N6" s="266"/>
      <c r="O6" s="267"/>
      <c r="P6" s="267"/>
      <c r="Q6" s="267"/>
      <c r="R6" s="267"/>
      <c r="S6" s="267"/>
      <c r="T6" s="266"/>
      <c r="U6" s="268"/>
      <c r="V6" s="267"/>
      <c r="W6" s="267"/>
      <c r="X6" s="267"/>
      <c r="Y6" s="267"/>
      <c r="Z6" s="266"/>
      <c r="AA6" s="268"/>
      <c r="AB6" s="267"/>
      <c r="AC6" s="267"/>
      <c r="AD6" s="267"/>
      <c r="AE6" s="267"/>
      <c r="AF6" s="266"/>
      <c r="AG6" s="268"/>
      <c r="AH6" s="267"/>
      <c r="AI6" s="267"/>
      <c r="AJ6" s="267"/>
      <c r="AK6" s="267"/>
      <c r="AL6" s="266"/>
      <c r="AM6" s="268"/>
      <c r="AN6" s="267"/>
      <c r="AO6" s="267"/>
      <c r="AP6" s="267"/>
      <c r="AQ6" s="267"/>
      <c r="AR6" s="266"/>
      <c r="AS6" s="268"/>
      <c r="AT6" s="267"/>
      <c r="AU6" s="267"/>
      <c r="AV6" s="267"/>
      <c r="AW6" s="267"/>
      <c r="AX6" s="266"/>
      <c r="AY6" s="268"/>
      <c r="AZ6" s="267"/>
      <c r="BA6" s="267"/>
      <c r="BB6" s="267"/>
      <c r="BC6" s="267"/>
      <c r="BD6" s="266"/>
      <c r="BE6" s="268"/>
      <c r="BF6" s="267"/>
      <c r="BG6" s="267"/>
      <c r="BH6" s="267"/>
      <c r="BI6" s="267"/>
      <c r="BJ6" s="266"/>
      <c r="BK6" s="268"/>
      <c r="BL6" s="267"/>
      <c r="BM6" s="267"/>
      <c r="BN6" s="267"/>
      <c r="BO6" s="267"/>
      <c r="BP6" s="266"/>
      <c r="BQ6" s="268"/>
      <c r="BR6" s="267"/>
      <c r="BS6" s="267"/>
      <c r="BT6" s="267"/>
      <c r="BU6" s="267"/>
      <c r="BV6" s="266"/>
      <c r="BW6" s="268"/>
      <c r="BX6" s="267"/>
      <c r="BY6" s="267"/>
      <c r="BZ6" s="267"/>
      <c r="CA6" s="267"/>
      <c r="CB6" s="266"/>
      <c r="CC6" s="268"/>
      <c r="CD6" s="267"/>
      <c r="CE6" s="267"/>
      <c r="CF6" s="267"/>
      <c r="CG6" s="267"/>
      <c r="CH6" s="266"/>
      <c r="CI6" s="268"/>
      <c r="CJ6" s="267"/>
      <c r="CK6" s="267"/>
      <c r="CL6" s="267"/>
      <c r="CM6" s="267"/>
      <c r="CN6" s="266"/>
    </row>
    <row r="7" spans="2:137" x14ac:dyDescent="0.3">
      <c r="B7" s="269"/>
      <c r="C7" s="319">
        <v>100</v>
      </c>
      <c r="D7" s="319">
        <v>15.38</v>
      </c>
      <c r="E7" s="319">
        <v>17.149999999999999</v>
      </c>
      <c r="F7" s="319">
        <v>19.43</v>
      </c>
      <c r="G7" s="319">
        <v>21.57</v>
      </c>
      <c r="H7" s="320">
        <v>26.46</v>
      </c>
      <c r="I7" s="321">
        <v>100</v>
      </c>
      <c r="J7" s="319">
        <v>5.75</v>
      </c>
      <c r="K7" s="319">
        <v>9.7899999999999991</v>
      </c>
      <c r="L7" s="319">
        <v>15.68</v>
      </c>
      <c r="M7" s="319">
        <v>24.98</v>
      </c>
      <c r="N7" s="320">
        <v>43.8</v>
      </c>
      <c r="O7" s="319">
        <v>100</v>
      </c>
      <c r="P7" s="319">
        <v>21.29</v>
      </c>
      <c r="Q7" s="319">
        <v>21.67</v>
      </c>
      <c r="R7" s="319">
        <v>21.72</v>
      </c>
      <c r="S7" s="319">
        <v>19.48</v>
      </c>
      <c r="T7" s="320">
        <v>15.84</v>
      </c>
      <c r="U7" s="321">
        <v>100</v>
      </c>
      <c r="V7" s="319">
        <v>12.96</v>
      </c>
      <c r="W7" s="319">
        <v>15.84</v>
      </c>
      <c r="X7" s="319">
        <v>18.760000000000002</v>
      </c>
      <c r="Y7" s="319">
        <v>22.39</v>
      </c>
      <c r="Z7" s="320">
        <v>30.05</v>
      </c>
      <c r="AA7" s="321">
        <v>100</v>
      </c>
      <c r="AB7" s="319">
        <v>4.96</v>
      </c>
      <c r="AC7" s="319">
        <v>8.5399999999999991</v>
      </c>
      <c r="AD7" s="319">
        <v>14.1</v>
      </c>
      <c r="AE7" s="319">
        <v>24.24</v>
      </c>
      <c r="AF7" s="320">
        <v>48.15</v>
      </c>
      <c r="AG7" s="321">
        <v>100</v>
      </c>
      <c r="AH7" s="319">
        <v>17.79</v>
      </c>
      <c r="AI7" s="319">
        <v>20.23</v>
      </c>
      <c r="AJ7" s="319">
        <v>21.56</v>
      </c>
      <c r="AK7" s="319">
        <v>21.27</v>
      </c>
      <c r="AL7" s="320">
        <v>19.14</v>
      </c>
      <c r="AM7" s="321">
        <v>100</v>
      </c>
      <c r="AN7" s="319">
        <v>18.63</v>
      </c>
      <c r="AO7" s="319">
        <v>16.309999999999999</v>
      </c>
      <c r="AP7" s="319">
        <v>19.260000000000002</v>
      </c>
      <c r="AQ7" s="319">
        <v>20.81</v>
      </c>
      <c r="AR7" s="320">
        <v>24.99</v>
      </c>
      <c r="AS7" s="321">
        <v>100</v>
      </c>
      <c r="AT7" s="319">
        <v>5.63</v>
      </c>
      <c r="AU7" s="319">
        <v>9.93</v>
      </c>
      <c r="AV7" s="319">
        <v>16.95</v>
      </c>
      <c r="AW7" s="319">
        <v>26.72</v>
      </c>
      <c r="AX7" s="320">
        <v>40.76</v>
      </c>
      <c r="AY7" s="321">
        <v>100</v>
      </c>
      <c r="AZ7" s="319">
        <v>33.89</v>
      </c>
      <c r="BA7" s="319">
        <v>23.78</v>
      </c>
      <c r="BB7" s="319">
        <v>21.97</v>
      </c>
      <c r="BC7" s="319">
        <v>13.88</v>
      </c>
      <c r="BD7" s="320">
        <v>6.48</v>
      </c>
      <c r="BE7" s="321">
        <v>100</v>
      </c>
      <c r="BF7" s="319">
        <v>17.03</v>
      </c>
      <c r="BG7" s="319">
        <v>20.69</v>
      </c>
      <c r="BH7" s="319">
        <v>21.75</v>
      </c>
      <c r="BI7" s="319">
        <v>21.39</v>
      </c>
      <c r="BJ7" s="320">
        <v>19.13</v>
      </c>
      <c r="BK7" s="321">
        <v>100</v>
      </c>
      <c r="BL7" s="319">
        <v>9.6199999999999992</v>
      </c>
      <c r="BM7" s="319">
        <v>14.36</v>
      </c>
      <c r="BN7" s="319">
        <v>20.260000000000002</v>
      </c>
      <c r="BO7" s="319">
        <v>24.41</v>
      </c>
      <c r="BP7" s="320">
        <v>31.34</v>
      </c>
      <c r="BQ7" s="321">
        <v>100</v>
      </c>
      <c r="BR7" s="319">
        <v>18.510000000000002</v>
      </c>
      <c r="BS7" s="319">
        <v>21.96</v>
      </c>
      <c r="BT7" s="319">
        <v>22.05</v>
      </c>
      <c r="BU7" s="319">
        <v>20.79</v>
      </c>
      <c r="BV7" s="320">
        <v>16.690000000000001</v>
      </c>
      <c r="BW7" s="321">
        <v>100</v>
      </c>
      <c r="BX7" s="319">
        <v>24.69</v>
      </c>
      <c r="BY7" s="319">
        <v>27.24</v>
      </c>
      <c r="BZ7" s="319">
        <v>21.64</v>
      </c>
      <c r="CA7" s="319">
        <v>15.56</v>
      </c>
      <c r="CB7" s="320">
        <v>10.87</v>
      </c>
      <c r="CC7" s="321">
        <v>100</v>
      </c>
      <c r="CD7" s="319">
        <v>13.09</v>
      </c>
      <c r="CE7" s="319">
        <v>21.2</v>
      </c>
      <c r="CF7" s="319">
        <v>21.9</v>
      </c>
      <c r="CG7" s="319">
        <v>21.85</v>
      </c>
      <c r="CH7" s="320">
        <v>21.96</v>
      </c>
      <c r="CI7" s="321">
        <v>100</v>
      </c>
      <c r="CJ7" s="319">
        <v>29.25</v>
      </c>
      <c r="CK7" s="319">
        <v>29.61</v>
      </c>
      <c r="CL7" s="319">
        <v>21.54</v>
      </c>
      <c r="CM7" s="319">
        <v>13.09</v>
      </c>
      <c r="CN7" s="320">
        <v>6.51</v>
      </c>
    </row>
    <row r="8" spans="2:137" x14ac:dyDescent="0.3">
      <c r="B8" s="428"/>
      <c r="C8" s="322">
        <v>40737.5</v>
      </c>
      <c r="D8" s="322">
        <v>23894.1</v>
      </c>
      <c r="E8" s="322">
        <v>29535.95</v>
      </c>
      <c r="F8" s="322">
        <v>31468.51</v>
      </c>
      <c r="G8" s="322">
        <v>36931.5</v>
      </c>
      <c r="H8" s="323">
        <v>60278.64</v>
      </c>
      <c r="I8" s="324">
        <v>51473.22</v>
      </c>
      <c r="J8" s="322">
        <v>24670.1</v>
      </c>
      <c r="K8" s="322">
        <v>30023.85</v>
      </c>
      <c r="L8" s="322">
        <v>34735.51</v>
      </c>
      <c r="M8" s="322">
        <v>40609.480000000003</v>
      </c>
      <c r="N8" s="323">
        <v>71976.09</v>
      </c>
      <c r="O8" s="322">
        <v>34159.86</v>
      </c>
      <c r="P8" s="322">
        <v>23587.21</v>
      </c>
      <c r="Q8" s="322">
        <v>30415.86</v>
      </c>
      <c r="R8" s="322">
        <v>31867.27</v>
      </c>
      <c r="S8" s="322">
        <v>37196.660000000003</v>
      </c>
      <c r="T8" s="323">
        <v>52898.96</v>
      </c>
      <c r="U8" s="324">
        <v>41356.81</v>
      </c>
      <c r="V8" s="322">
        <v>22669.02</v>
      </c>
      <c r="W8" s="322">
        <v>28802.54</v>
      </c>
      <c r="X8" s="322">
        <v>31577.9</v>
      </c>
      <c r="Y8" s="322">
        <v>38275.79</v>
      </c>
      <c r="Z8" s="323">
        <v>64431.25</v>
      </c>
      <c r="AA8" s="324">
        <v>52871.26</v>
      </c>
      <c r="AB8" s="322">
        <v>23418.99</v>
      </c>
      <c r="AC8" s="322">
        <v>27800.89</v>
      </c>
      <c r="AD8" s="322">
        <v>33577.17</v>
      </c>
      <c r="AE8" s="322">
        <v>40452.480000000003</v>
      </c>
      <c r="AF8" s="323">
        <v>72256.25</v>
      </c>
      <c r="AG8" s="324">
        <v>34414.769999999997</v>
      </c>
      <c r="AH8" s="322">
        <v>22542.93</v>
      </c>
      <c r="AI8" s="322">
        <v>29057.57</v>
      </c>
      <c r="AJ8" s="322">
        <v>30789.78</v>
      </c>
      <c r="AK8" s="322">
        <v>36780.29</v>
      </c>
      <c r="AL8" s="323">
        <v>52563.76</v>
      </c>
      <c r="AM8" s="324">
        <v>38209.56</v>
      </c>
      <c r="AN8" s="322">
        <v>19732.3</v>
      </c>
      <c r="AO8" s="322">
        <v>26532.84</v>
      </c>
      <c r="AP8" s="322">
        <v>29728.48</v>
      </c>
      <c r="AQ8" s="322">
        <v>36442.81</v>
      </c>
      <c r="AR8" s="323">
        <v>67618.13</v>
      </c>
      <c r="AS8" s="324">
        <v>48808.74</v>
      </c>
      <c r="AT8" s="322">
        <v>22029.9</v>
      </c>
      <c r="AU8" s="322">
        <v>29312.82</v>
      </c>
      <c r="AV8" s="322">
        <v>33246.870000000003</v>
      </c>
      <c r="AW8" s="322">
        <v>38834.82</v>
      </c>
      <c r="AX8" s="323">
        <v>70268.27</v>
      </c>
      <c r="AY8" s="324">
        <v>25775.71</v>
      </c>
      <c r="AZ8" s="322">
        <v>19284.490000000002</v>
      </c>
      <c r="BA8" s="322">
        <v>25170.95</v>
      </c>
      <c r="BB8" s="322">
        <v>26543.23</v>
      </c>
      <c r="BC8" s="322">
        <v>31040.11</v>
      </c>
      <c r="BD8" s="323">
        <v>48063.51</v>
      </c>
      <c r="BE8" s="324">
        <v>43948.26</v>
      </c>
      <c r="BF8" s="322">
        <v>32415.35</v>
      </c>
      <c r="BG8" s="322">
        <v>39154.32</v>
      </c>
      <c r="BH8" s="322">
        <v>41235.870000000003</v>
      </c>
      <c r="BI8" s="322">
        <v>44030.94</v>
      </c>
      <c r="BJ8" s="323">
        <v>62391.62</v>
      </c>
      <c r="BK8" s="324">
        <v>56171.86</v>
      </c>
      <c r="BL8" s="322">
        <v>35452.03</v>
      </c>
      <c r="BM8" s="322">
        <v>41293.870000000003</v>
      </c>
      <c r="BN8" s="322">
        <v>46661.69</v>
      </c>
      <c r="BO8" s="322">
        <v>51664.11</v>
      </c>
      <c r="BP8" s="323">
        <v>79015.360000000001</v>
      </c>
      <c r="BQ8" s="324">
        <v>41502.32</v>
      </c>
      <c r="BR8" s="322">
        <v>32099.47</v>
      </c>
      <c r="BS8" s="322">
        <v>38874.300000000003</v>
      </c>
      <c r="BT8" s="322">
        <v>40238.25</v>
      </c>
      <c r="BU8" s="322">
        <v>42236.98</v>
      </c>
      <c r="BV8" s="323">
        <v>56145.79</v>
      </c>
      <c r="BW8" s="324">
        <v>35644.54</v>
      </c>
      <c r="BX8" s="322">
        <v>27618.14</v>
      </c>
      <c r="BY8" s="322">
        <v>32330.17</v>
      </c>
      <c r="BZ8" s="322">
        <v>32735.9</v>
      </c>
      <c r="CA8" s="322">
        <v>38924.57</v>
      </c>
      <c r="CB8" s="323">
        <v>63285.440000000002</v>
      </c>
      <c r="CC8" s="324">
        <v>44852.6</v>
      </c>
      <c r="CD8" s="322">
        <v>29155.39</v>
      </c>
      <c r="CE8" s="322">
        <v>34456.71</v>
      </c>
      <c r="CF8" s="322">
        <v>38296.15</v>
      </c>
      <c r="CG8" s="322">
        <v>41881.339999999997</v>
      </c>
      <c r="CH8" s="323">
        <v>73747.240000000005</v>
      </c>
      <c r="CI8" s="324">
        <v>32023.42</v>
      </c>
      <c r="CJ8" s="322">
        <v>27347.599999999999</v>
      </c>
      <c r="CK8" s="322">
        <v>31731.54</v>
      </c>
      <c r="CL8" s="322">
        <v>30512.32</v>
      </c>
      <c r="CM8" s="322">
        <v>36983.339999999997</v>
      </c>
      <c r="CN8" s="323">
        <v>49401.39</v>
      </c>
    </row>
    <row r="9" spans="2:137" x14ac:dyDescent="0.3">
      <c r="B9" s="269"/>
      <c r="C9" s="322">
        <v>37159.279999999999</v>
      </c>
      <c r="D9" s="322">
        <v>21725.67</v>
      </c>
      <c r="E9" s="322">
        <v>27138.11</v>
      </c>
      <c r="F9" s="322">
        <v>30475.1</v>
      </c>
      <c r="G9" s="322">
        <v>36337.870000000003</v>
      </c>
      <c r="H9" s="323">
        <v>58205.919999999998</v>
      </c>
      <c r="I9" s="324">
        <v>47361.78</v>
      </c>
      <c r="J9" s="322">
        <v>23514.91</v>
      </c>
      <c r="K9" s="322">
        <v>29130.19</v>
      </c>
      <c r="L9" s="322">
        <v>32931.07</v>
      </c>
      <c r="M9" s="322">
        <v>38688.86</v>
      </c>
      <c r="N9" s="323">
        <v>64681.48</v>
      </c>
      <c r="O9" s="322">
        <v>30908.34</v>
      </c>
      <c r="P9" s="322">
        <v>21429.759999999998</v>
      </c>
      <c r="Q9" s="322">
        <v>26586.560000000001</v>
      </c>
      <c r="R9" s="322">
        <v>29388.83</v>
      </c>
      <c r="S9" s="322">
        <v>34490.660000000003</v>
      </c>
      <c r="T9" s="323">
        <v>47236.11</v>
      </c>
      <c r="U9" s="324">
        <v>36792.68</v>
      </c>
      <c r="V9" s="322">
        <v>20152.349999999999</v>
      </c>
      <c r="W9" s="322">
        <v>24967.57</v>
      </c>
      <c r="X9" s="322">
        <v>28636.02</v>
      </c>
      <c r="Y9" s="322">
        <v>34996.910000000003</v>
      </c>
      <c r="Z9" s="323">
        <v>56629.77</v>
      </c>
      <c r="AA9" s="324">
        <v>47637.29</v>
      </c>
      <c r="AB9" s="322">
        <v>21876.73</v>
      </c>
      <c r="AC9" s="322">
        <v>26657.88</v>
      </c>
      <c r="AD9" s="322">
        <v>31298.75</v>
      </c>
      <c r="AE9" s="322">
        <v>37782.699999999997</v>
      </c>
      <c r="AF9" s="323">
        <v>63759.58</v>
      </c>
      <c r="AG9" s="324">
        <v>30254.48</v>
      </c>
      <c r="AH9" s="322">
        <v>19862.419999999998</v>
      </c>
      <c r="AI9" s="322">
        <v>24537.200000000001</v>
      </c>
      <c r="AJ9" s="322">
        <v>27586.37</v>
      </c>
      <c r="AK9" s="322">
        <v>33082.93</v>
      </c>
      <c r="AL9" s="323">
        <v>45816.61</v>
      </c>
      <c r="AM9" s="324">
        <v>37503.71</v>
      </c>
      <c r="AN9" s="322">
        <v>20377.23</v>
      </c>
      <c r="AO9" s="322">
        <v>26913.18</v>
      </c>
      <c r="AP9" s="322">
        <v>30145.75</v>
      </c>
      <c r="AQ9" s="322">
        <v>36244.81</v>
      </c>
      <c r="AR9" s="323">
        <v>63907.360000000001</v>
      </c>
      <c r="AS9" s="324">
        <v>47395.9</v>
      </c>
      <c r="AT9" s="322">
        <v>22858.86</v>
      </c>
      <c r="AU9" s="322">
        <v>29962.16</v>
      </c>
      <c r="AV9" s="322">
        <v>33351.230000000003</v>
      </c>
      <c r="AW9" s="322">
        <v>38746.78</v>
      </c>
      <c r="AX9" s="323">
        <v>66543.88</v>
      </c>
      <c r="AY9" s="324">
        <v>25899.21</v>
      </c>
      <c r="AZ9" s="322">
        <v>19893.560000000001</v>
      </c>
      <c r="BA9" s="322">
        <v>25419.5</v>
      </c>
      <c r="BB9" s="322">
        <v>27243.78</v>
      </c>
      <c r="BC9" s="322">
        <v>30593.74</v>
      </c>
      <c r="BD9" s="323">
        <v>44453.26</v>
      </c>
      <c r="BE9" s="324">
        <v>38783.31</v>
      </c>
      <c r="BF9" s="322">
        <v>26269.96</v>
      </c>
      <c r="BG9" s="322">
        <v>31528.54</v>
      </c>
      <c r="BH9" s="322">
        <v>36116.01</v>
      </c>
      <c r="BI9" s="322">
        <v>41902.660000000003</v>
      </c>
      <c r="BJ9" s="323">
        <v>57314.63</v>
      </c>
      <c r="BK9" s="324">
        <v>47751.68</v>
      </c>
      <c r="BL9" s="322">
        <v>28486.38</v>
      </c>
      <c r="BM9" s="322">
        <v>34448.89</v>
      </c>
      <c r="BN9" s="322">
        <v>37732</v>
      </c>
      <c r="BO9" s="322">
        <v>45254.53</v>
      </c>
      <c r="BP9" s="323">
        <v>68189.539999999994</v>
      </c>
      <c r="BQ9" s="324">
        <v>36988.74</v>
      </c>
      <c r="BR9" s="322">
        <v>26039.4</v>
      </c>
      <c r="BS9" s="322">
        <v>31146.33</v>
      </c>
      <c r="BT9" s="322">
        <v>35818.89</v>
      </c>
      <c r="BU9" s="322">
        <v>41114.9</v>
      </c>
      <c r="BV9" s="323">
        <v>53228.74</v>
      </c>
      <c r="BW9" s="324">
        <v>35048.910000000003</v>
      </c>
      <c r="BX9" s="322">
        <v>27662.62</v>
      </c>
      <c r="BY9" s="322">
        <v>33548.269999999997</v>
      </c>
      <c r="BZ9" s="322">
        <v>34664.949999999997</v>
      </c>
      <c r="CA9" s="322">
        <v>37808.370000000003</v>
      </c>
      <c r="CB9" s="323">
        <v>52406.54</v>
      </c>
      <c r="CC9" s="324">
        <v>41636.480000000003</v>
      </c>
      <c r="CD9" s="322">
        <v>30081.78</v>
      </c>
      <c r="CE9" s="322">
        <v>35681.440000000002</v>
      </c>
      <c r="CF9" s="322">
        <v>39488.6</v>
      </c>
      <c r="CG9" s="322">
        <v>41626.33</v>
      </c>
      <c r="CH9" s="323">
        <v>56428.47</v>
      </c>
      <c r="CI9" s="324">
        <v>32458.32</v>
      </c>
      <c r="CJ9" s="322">
        <v>27236.87</v>
      </c>
      <c r="CK9" s="322">
        <v>32947.769999999997</v>
      </c>
      <c r="CL9" s="322">
        <v>32735.919999999998</v>
      </c>
      <c r="CM9" s="322">
        <v>35301.74</v>
      </c>
      <c r="CN9" s="323">
        <v>47068.97</v>
      </c>
    </row>
    <row r="10" spans="2:137" x14ac:dyDescent="0.3">
      <c r="B10" s="269" t="s">
        <v>302</v>
      </c>
      <c r="C10" s="322">
        <v>3578.22</v>
      </c>
      <c r="D10" s="322">
        <v>2168.44</v>
      </c>
      <c r="E10" s="322">
        <v>2397.84</v>
      </c>
      <c r="F10" s="322">
        <v>993.41</v>
      </c>
      <c r="G10" s="322">
        <v>593.63</v>
      </c>
      <c r="H10" s="323">
        <v>2072.7199999999998</v>
      </c>
      <c r="I10" s="324">
        <v>4111.45</v>
      </c>
      <c r="J10" s="322">
        <v>1155.19</v>
      </c>
      <c r="K10" s="322">
        <v>893.66</v>
      </c>
      <c r="L10" s="322">
        <v>1804.44</v>
      </c>
      <c r="M10" s="322">
        <v>1920.62</v>
      </c>
      <c r="N10" s="323">
        <v>7294.61</v>
      </c>
      <c r="O10" s="322">
        <v>3251.52</v>
      </c>
      <c r="P10" s="322">
        <v>2157.4499999999998</v>
      </c>
      <c r="Q10" s="322">
        <v>3829.31</v>
      </c>
      <c r="R10" s="322">
        <v>2478.44</v>
      </c>
      <c r="S10" s="322">
        <v>2706</v>
      </c>
      <c r="T10" s="323">
        <v>5662.86</v>
      </c>
      <c r="U10" s="324">
        <v>4564.13</v>
      </c>
      <c r="V10" s="322">
        <v>2516.67</v>
      </c>
      <c r="W10" s="322">
        <v>3834.97</v>
      </c>
      <c r="X10" s="322">
        <v>2941.88</v>
      </c>
      <c r="Y10" s="322">
        <v>3278.87</v>
      </c>
      <c r="Z10" s="323">
        <v>7801.48</v>
      </c>
      <c r="AA10" s="324">
        <v>5233.97</v>
      </c>
      <c r="AB10" s="322">
        <v>1542.27</v>
      </c>
      <c r="AC10" s="322">
        <v>1143.01</v>
      </c>
      <c r="AD10" s="322">
        <v>2278.42</v>
      </c>
      <c r="AE10" s="322">
        <v>2669.77</v>
      </c>
      <c r="AF10" s="322">
        <v>8496.66</v>
      </c>
      <c r="AG10" s="324">
        <v>4160.29</v>
      </c>
      <c r="AH10" s="322">
        <v>2680.51</v>
      </c>
      <c r="AI10" s="322">
        <v>4520.37</v>
      </c>
      <c r="AJ10" s="322">
        <v>3203.42</v>
      </c>
      <c r="AK10" s="322">
        <v>3697.36</v>
      </c>
      <c r="AL10" s="323">
        <v>6747.16</v>
      </c>
      <c r="AM10" s="324">
        <v>705.85</v>
      </c>
      <c r="AN10" s="322">
        <v>-644.94000000000005</v>
      </c>
      <c r="AO10" s="322">
        <v>-380.34</v>
      </c>
      <c r="AP10" s="322">
        <v>-417.27</v>
      </c>
      <c r="AQ10" s="322">
        <v>198</v>
      </c>
      <c r="AR10" s="323">
        <v>3710.77</v>
      </c>
      <c r="AS10" s="324">
        <v>1412.84</v>
      </c>
      <c r="AT10" s="322">
        <v>-828.96</v>
      </c>
      <c r="AU10" s="322">
        <v>-649.35</v>
      </c>
      <c r="AV10" s="322">
        <v>-104.36</v>
      </c>
      <c r="AW10" s="322">
        <v>88.04</v>
      </c>
      <c r="AX10" s="322">
        <v>3724.39</v>
      </c>
      <c r="AY10" s="324">
        <v>-123.51</v>
      </c>
      <c r="AZ10" s="322">
        <v>-609.07000000000005</v>
      </c>
      <c r="BA10" s="322">
        <v>-248.55</v>
      </c>
      <c r="BB10" s="322">
        <v>-700.55</v>
      </c>
      <c r="BC10" s="322">
        <v>446.38</v>
      </c>
      <c r="BD10" s="323">
        <v>3610.25</v>
      </c>
      <c r="BE10" s="324">
        <v>5164.95</v>
      </c>
      <c r="BF10" s="322">
        <v>6145.39</v>
      </c>
      <c r="BG10" s="322">
        <v>7625.79</v>
      </c>
      <c r="BH10" s="322">
        <v>5119.8599999999997</v>
      </c>
      <c r="BI10" s="322">
        <v>2128.2800000000002</v>
      </c>
      <c r="BJ10" s="323">
        <v>5076.99</v>
      </c>
      <c r="BK10" s="324">
        <v>8420.19</v>
      </c>
      <c r="BL10" s="322">
        <v>6965.65</v>
      </c>
      <c r="BM10" s="322">
        <v>6844.98</v>
      </c>
      <c r="BN10" s="322">
        <v>8929.69</v>
      </c>
      <c r="BO10" s="322">
        <v>6409.58</v>
      </c>
      <c r="BP10" s="322">
        <v>10825.82</v>
      </c>
      <c r="BQ10" s="324">
        <v>4513.58</v>
      </c>
      <c r="BR10" s="322">
        <v>6060.07</v>
      </c>
      <c r="BS10" s="322">
        <v>7727.98</v>
      </c>
      <c r="BT10" s="322">
        <v>4419.3599999999997</v>
      </c>
      <c r="BU10" s="322">
        <v>1122.08</v>
      </c>
      <c r="BV10" s="323">
        <v>2917.05</v>
      </c>
      <c r="BW10" s="324">
        <v>595.62</v>
      </c>
      <c r="BX10" s="322">
        <v>-44.48</v>
      </c>
      <c r="BY10" s="322">
        <v>-1218.0999999999999</v>
      </c>
      <c r="BZ10" s="322">
        <v>-1929.04</v>
      </c>
      <c r="CA10" s="322">
        <v>1116.2</v>
      </c>
      <c r="CB10" s="323">
        <v>10878.9</v>
      </c>
      <c r="CC10" s="324">
        <v>3216.12</v>
      </c>
      <c r="CD10" s="322">
        <v>-926.39</v>
      </c>
      <c r="CE10" s="322">
        <v>-1224.73</v>
      </c>
      <c r="CF10" s="322">
        <v>-1192.46</v>
      </c>
      <c r="CG10" s="322">
        <v>255.02</v>
      </c>
      <c r="CH10" s="322">
        <v>17318.77</v>
      </c>
      <c r="CI10" s="324">
        <v>-434.9</v>
      </c>
      <c r="CJ10" s="322">
        <v>110.72</v>
      </c>
      <c r="CK10" s="322">
        <v>-1216.23</v>
      </c>
      <c r="CL10" s="322">
        <v>-2223.61</v>
      </c>
      <c r="CM10" s="322">
        <v>1681.6</v>
      </c>
      <c r="CN10" s="323">
        <v>2332.4299999999998</v>
      </c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</row>
    <row r="11" spans="2:137" x14ac:dyDescent="0.3">
      <c r="B11" s="269"/>
      <c r="C11" s="272"/>
      <c r="D11" s="272"/>
      <c r="E11" s="272"/>
      <c r="F11" s="272"/>
      <c r="G11" s="272"/>
      <c r="H11" s="273"/>
      <c r="I11" s="274"/>
      <c r="J11" s="272"/>
      <c r="K11" s="272"/>
      <c r="L11" s="272"/>
      <c r="M11" s="272"/>
      <c r="N11" s="273"/>
      <c r="O11" s="272"/>
      <c r="P11" s="272"/>
      <c r="Q11" s="272"/>
      <c r="R11" s="272"/>
      <c r="S11" s="272"/>
      <c r="T11" s="273"/>
      <c r="U11" s="274"/>
      <c r="V11" s="272"/>
      <c r="W11" s="272"/>
      <c r="X11" s="272"/>
      <c r="Y11" s="272"/>
      <c r="Z11" s="273"/>
      <c r="AA11" s="274"/>
      <c r="AB11" s="272"/>
      <c r="AC11" s="272"/>
      <c r="AD11" s="272"/>
      <c r="AE11" s="272"/>
      <c r="AF11" s="273"/>
      <c r="AG11" s="274"/>
      <c r="AH11" s="272"/>
      <c r="AI11" s="272"/>
      <c r="AJ11" s="272"/>
      <c r="AK11" s="272"/>
      <c r="AL11" s="273"/>
      <c r="AM11" s="274"/>
      <c r="AN11" s="272"/>
      <c r="AO11" s="272"/>
      <c r="AP11" s="272"/>
      <c r="AQ11" s="272"/>
      <c r="AR11" s="273"/>
      <c r="AS11" s="274"/>
      <c r="AT11" s="272"/>
      <c r="AU11" s="272"/>
      <c r="AV11" s="272"/>
      <c r="AW11" s="272"/>
      <c r="AX11" s="273"/>
      <c r="AY11" s="274"/>
      <c r="AZ11" s="272"/>
      <c r="BA11" s="272"/>
      <c r="BB11" s="272"/>
      <c r="BC11" s="272"/>
      <c r="BD11" s="273"/>
      <c r="BE11" s="274"/>
      <c r="BF11" s="272"/>
      <c r="BG11" s="272"/>
      <c r="BH11" s="272"/>
      <c r="BI11" s="272"/>
      <c r="BJ11" s="273"/>
      <c r="BK11" s="274"/>
      <c r="BL11" s="272"/>
      <c r="BM11" s="272"/>
      <c r="BN11" s="272"/>
      <c r="BO11" s="272"/>
      <c r="BP11" s="273"/>
      <c r="BQ11" s="274"/>
      <c r="BR11" s="272"/>
      <c r="BS11" s="272"/>
      <c r="BT11" s="272"/>
      <c r="BU11" s="272"/>
      <c r="BV11" s="273"/>
      <c r="BW11" s="274"/>
      <c r="BX11" s="272"/>
      <c r="BY11" s="272"/>
      <c r="BZ11" s="272"/>
      <c r="CA11" s="272"/>
      <c r="CB11" s="273"/>
      <c r="CC11" s="274"/>
      <c r="CD11" s="272"/>
      <c r="CE11" s="272"/>
      <c r="CF11" s="272"/>
      <c r="CG11" s="272"/>
      <c r="CH11" s="273"/>
      <c r="CI11" s="274"/>
      <c r="CJ11" s="272"/>
      <c r="CK11" s="272"/>
      <c r="CL11" s="272"/>
      <c r="CM11" s="272"/>
      <c r="CN11" s="27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</row>
    <row r="12" spans="2:137" x14ac:dyDescent="0.3">
      <c r="B12" s="270" t="s">
        <v>413</v>
      </c>
      <c r="C12" s="272"/>
      <c r="D12" s="272"/>
      <c r="E12" s="272"/>
      <c r="F12" s="272"/>
      <c r="G12" s="272"/>
      <c r="H12" s="273"/>
      <c r="I12" s="274"/>
      <c r="J12" s="272"/>
      <c r="K12" s="272"/>
      <c r="L12" s="272"/>
      <c r="M12" s="272"/>
      <c r="N12" s="273"/>
      <c r="O12" s="272"/>
      <c r="P12" s="272"/>
      <c r="Q12" s="272"/>
      <c r="R12" s="272"/>
      <c r="S12" s="272"/>
      <c r="T12" s="273"/>
      <c r="U12" s="274"/>
      <c r="V12" s="272"/>
      <c r="W12" s="272"/>
      <c r="X12" s="272"/>
      <c r="Y12" s="272"/>
      <c r="Z12" s="273"/>
      <c r="AA12" s="274"/>
      <c r="AB12" s="272"/>
      <c r="AC12" s="272"/>
      <c r="AD12" s="272"/>
      <c r="AE12" s="272"/>
      <c r="AF12" s="273"/>
      <c r="AG12" s="274"/>
      <c r="AH12" s="272"/>
      <c r="AI12" s="272"/>
      <c r="AJ12" s="272"/>
      <c r="AK12" s="272"/>
      <c r="AL12" s="273"/>
      <c r="AM12" s="274"/>
      <c r="AN12" s="272"/>
      <c r="AO12" s="272"/>
      <c r="AP12" s="272"/>
      <c r="AQ12" s="272"/>
      <c r="AR12" s="273"/>
      <c r="AS12" s="274"/>
      <c r="AT12" s="272"/>
      <c r="AU12" s="272"/>
      <c r="AV12" s="272"/>
      <c r="AW12" s="272"/>
      <c r="AX12" s="273"/>
      <c r="AY12" s="274"/>
      <c r="AZ12" s="272"/>
      <c r="BA12" s="272"/>
      <c r="BB12" s="272"/>
      <c r="BC12" s="272"/>
      <c r="BD12" s="273"/>
      <c r="BE12" s="274"/>
      <c r="BF12" s="272"/>
      <c r="BG12" s="272"/>
      <c r="BH12" s="272"/>
      <c r="BI12" s="272"/>
      <c r="BJ12" s="273"/>
      <c r="BK12" s="274"/>
      <c r="BL12" s="272"/>
      <c r="BM12" s="272"/>
      <c r="BN12" s="272"/>
      <c r="BO12" s="272"/>
      <c r="BP12" s="273"/>
      <c r="BQ12" s="274"/>
      <c r="BR12" s="272"/>
      <c r="BS12" s="272"/>
      <c r="BT12" s="272"/>
      <c r="BU12" s="272"/>
      <c r="BV12" s="273"/>
      <c r="BW12" s="274"/>
      <c r="BX12" s="272"/>
      <c r="BY12" s="272"/>
      <c r="BZ12" s="272"/>
      <c r="CA12" s="272"/>
      <c r="CB12" s="273"/>
      <c r="CC12" s="274"/>
      <c r="CD12" s="272"/>
      <c r="CE12" s="272"/>
      <c r="CF12" s="272"/>
      <c r="CG12" s="272"/>
      <c r="CH12" s="273"/>
      <c r="CI12" s="274"/>
      <c r="CJ12" s="272"/>
      <c r="CK12" s="272"/>
      <c r="CL12" s="272"/>
      <c r="CM12" s="272"/>
      <c r="CN12" s="27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</row>
    <row r="13" spans="2:137" x14ac:dyDescent="0.3">
      <c r="B13" s="269" t="s">
        <v>303</v>
      </c>
      <c r="C13" s="322">
        <v>41545</v>
      </c>
      <c r="D13" s="322">
        <v>23192</v>
      </c>
      <c r="E13" s="322">
        <v>29049</v>
      </c>
      <c r="F13" s="322">
        <v>31373</v>
      </c>
      <c r="G13" s="322">
        <v>37643</v>
      </c>
      <c r="H13" s="323">
        <v>63544</v>
      </c>
      <c r="I13" s="324">
        <v>53010</v>
      </c>
      <c r="J13" s="322">
        <v>24365</v>
      </c>
      <c r="K13" s="322">
        <v>30210</v>
      </c>
      <c r="L13" s="322">
        <v>34789</v>
      </c>
      <c r="M13" s="322">
        <v>41084</v>
      </c>
      <c r="N13" s="323">
        <v>75194</v>
      </c>
      <c r="O13" s="322">
        <v>34520</v>
      </c>
      <c r="P13" s="322">
        <v>22819</v>
      </c>
      <c r="Q13" s="322">
        <v>29743</v>
      </c>
      <c r="R13" s="322">
        <v>31705</v>
      </c>
      <c r="S13" s="322">
        <v>38094</v>
      </c>
      <c r="T13" s="323">
        <v>56244</v>
      </c>
      <c r="U13" s="324">
        <v>42862</v>
      </c>
      <c r="V13" s="322">
        <v>22719</v>
      </c>
      <c r="W13" s="322">
        <v>29399</v>
      </c>
      <c r="X13" s="322">
        <v>31914</v>
      </c>
      <c r="Y13" s="322">
        <v>39189</v>
      </c>
      <c r="Z13" s="323">
        <v>68212</v>
      </c>
      <c r="AA13" s="324">
        <v>55189</v>
      </c>
      <c r="AB13" s="322">
        <v>23813</v>
      </c>
      <c r="AC13" s="322">
        <v>28433</v>
      </c>
      <c r="AD13" s="322">
        <v>33893</v>
      </c>
      <c r="AE13" s="322">
        <v>41043</v>
      </c>
      <c r="AF13" s="323">
        <v>76527</v>
      </c>
      <c r="AG13" s="324">
        <v>35429</v>
      </c>
      <c r="AH13" s="322">
        <v>22535</v>
      </c>
      <c r="AI13" s="322">
        <v>29645</v>
      </c>
      <c r="AJ13" s="322">
        <v>31133</v>
      </c>
      <c r="AK13" s="322">
        <v>37916</v>
      </c>
      <c r="AL13" s="323">
        <v>55601</v>
      </c>
      <c r="AM13" s="324">
        <v>39078</v>
      </c>
      <c r="AN13" s="322">
        <v>19578</v>
      </c>
      <c r="AO13" s="322">
        <v>26825</v>
      </c>
      <c r="AP13" s="322">
        <v>30670</v>
      </c>
      <c r="AQ13" s="322">
        <v>37282</v>
      </c>
      <c r="AR13" s="323">
        <v>69594</v>
      </c>
      <c r="AS13" s="324">
        <v>49902</v>
      </c>
      <c r="AT13" s="322">
        <v>22073</v>
      </c>
      <c r="AU13" s="322">
        <v>29894</v>
      </c>
      <c r="AV13" s="322">
        <v>33879</v>
      </c>
      <c r="AW13" s="322">
        <v>39559</v>
      </c>
      <c r="AX13" s="323">
        <v>72064</v>
      </c>
      <c r="AY13" s="324">
        <v>26381</v>
      </c>
      <c r="AZ13" s="322">
        <v>19091</v>
      </c>
      <c r="BA13" s="322">
        <v>25322</v>
      </c>
      <c r="BB13" s="322">
        <v>27765</v>
      </c>
      <c r="BC13" s="322">
        <v>32138</v>
      </c>
      <c r="BD13" s="323">
        <v>51369</v>
      </c>
      <c r="BE13" s="324">
        <v>41813</v>
      </c>
      <c r="BF13" s="322">
        <v>28332</v>
      </c>
      <c r="BG13" s="322">
        <v>34130</v>
      </c>
      <c r="BH13" s="322">
        <v>37855</v>
      </c>
      <c r="BI13" s="322">
        <v>43470</v>
      </c>
      <c r="BJ13" s="323">
        <v>64774</v>
      </c>
      <c r="BK13" s="324">
        <v>52663</v>
      </c>
      <c r="BL13" s="322">
        <v>30692</v>
      </c>
      <c r="BM13" s="322">
        <v>37233</v>
      </c>
      <c r="BN13" s="322">
        <v>41778</v>
      </c>
      <c r="BO13" s="322">
        <v>49138</v>
      </c>
      <c r="BP13" s="323">
        <v>76268</v>
      </c>
      <c r="BQ13" s="324">
        <v>39642</v>
      </c>
      <c r="BR13" s="322">
        <v>28086</v>
      </c>
      <c r="BS13" s="322">
        <v>33724</v>
      </c>
      <c r="BT13" s="322">
        <v>37134</v>
      </c>
      <c r="BU13" s="322">
        <v>42138</v>
      </c>
      <c r="BV13" s="323">
        <v>60455</v>
      </c>
      <c r="BW13" s="324">
        <v>36387</v>
      </c>
      <c r="BX13" s="322">
        <v>27041</v>
      </c>
      <c r="BY13" s="322">
        <v>32161</v>
      </c>
      <c r="BZ13" s="322">
        <v>33460</v>
      </c>
      <c r="CA13" s="322">
        <v>40496</v>
      </c>
      <c r="CB13" s="323">
        <v>68166</v>
      </c>
      <c r="CC13" s="324">
        <v>46675</v>
      </c>
      <c r="CD13" s="322">
        <v>28914</v>
      </c>
      <c r="CE13" s="322">
        <v>35079</v>
      </c>
      <c r="CF13" s="322">
        <v>39538</v>
      </c>
      <c r="CG13" s="322">
        <v>43370</v>
      </c>
      <c r="CH13" s="323">
        <v>78872</v>
      </c>
      <c r="CI13" s="324">
        <v>32342</v>
      </c>
      <c r="CJ13" s="322">
        <v>26711</v>
      </c>
      <c r="CK13" s="322">
        <v>31339</v>
      </c>
      <c r="CL13" s="322">
        <v>31029</v>
      </c>
      <c r="CM13" s="322">
        <v>38609</v>
      </c>
      <c r="CN13" s="323">
        <v>53959</v>
      </c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</row>
    <row r="14" spans="2:137" x14ac:dyDescent="0.3">
      <c r="B14" s="325" t="s">
        <v>304</v>
      </c>
      <c r="C14" s="275"/>
      <c r="D14" s="275"/>
      <c r="E14" s="275"/>
      <c r="F14" s="275"/>
      <c r="G14" s="275"/>
      <c r="H14" s="276"/>
      <c r="I14" s="277"/>
      <c r="J14" s="275"/>
      <c r="K14" s="275"/>
      <c r="L14" s="275"/>
      <c r="M14" s="275"/>
      <c r="N14" s="276"/>
      <c r="O14" s="275"/>
      <c r="P14" s="275"/>
      <c r="Q14" s="275"/>
      <c r="R14" s="275"/>
      <c r="S14" s="275"/>
      <c r="T14" s="276"/>
      <c r="U14" s="277"/>
      <c r="V14" s="278">
        <f>V13/D13</f>
        <v>0.97960503621938599</v>
      </c>
      <c r="W14" s="278">
        <f>W13/E13</f>
        <v>1.012048607525216</v>
      </c>
      <c r="X14" s="278">
        <f>X13/F13</f>
        <v>1.0172441271156727</v>
      </c>
      <c r="Y14" s="278">
        <f>Y13/G13</f>
        <v>1.0410700528650745</v>
      </c>
      <c r="Z14" s="279">
        <f>Z13/H13</f>
        <v>1.0734609089764573</v>
      </c>
      <c r="AA14" s="280"/>
      <c r="AB14" s="278">
        <f>AB13/J13</f>
        <v>0.97734455161091727</v>
      </c>
      <c r="AC14" s="278">
        <f>AC13/K13</f>
        <v>0.94117841774246935</v>
      </c>
      <c r="AD14" s="278">
        <f>AD13/L13</f>
        <v>0.97424473253039756</v>
      </c>
      <c r="AE14" s="278">
        <f>AE13/M13</f>
        <v>0.99900204459156849</v>
      </c>
      <c r="AF14" s="279">
        <f>AF13/N13</f>
        <v>1.0177274782562438</v>
      </c>
      <c r="AG14" s="280"/>
      <c r="AH14" s="278">
        <f>AH13/P13</f>
        <v>0.98755423112318685</v>
      </c>
      <c r="AI14" s="278">
        <f>AI13/Q13</f>
        <v>0.99670510708401971</v>
      </c>
      <c r="AJ14" s="373">
        <f>AJ13/R13</f>
        <v>0.98195868159596278</v>
      </c>
      <c r="AK14" s="278">
        <f>AK13/S13</f>
        <v>0.99532734813881452</v>
      </c>
      <c r="AL14" s="279">
        <f>AL13/T13</f>
        <v>0.98856766944029584</v>
      </c>
      <c r="AM14" s="280"/>
      <c r="AN14" s="278">
        <f>AN13/D13</f>
        <v>0.844170403587444</v>
      </c>
      <c r="AO14" s="278">
        <f>AO13/E13</f>
        <v>0.92343970532548447</v>
      </c>
      <c r="AP14" s="278">
        <f>AP13/F13</f>
        <v>0.97759219711216649</v>
      </c>
      <c r="AQ14" s="278">
        <f>AQ13/G13</f>
        <v>0.9904099035677284</v>
      </c>
      <c r="AR14" s="279">
        <f>AR13/H13</f>
        <v>1.0952096185320408</v>
      </c>
      <c r="AS14" s="280"/>
      <c r="AT14" s="278">
        <f>AT13/J13</f>
        <v>0.90593063821054787</v>
      </c>
      <c r="AU14" s="278">
        <f>AU13/K13</f>
        <v>0.98953988745448529</v>
      </c>
      <c r="AV14" s="278">
        <f>AV13/L13</f>
        <v>0.97384230647618497</v>
      </c>
      <c r="AW14" s="278">
        <f>AW13/M13</f>
        <v>0.96288092688151106</v>
      </c>
      <c r="AX14" s="279">
        <f>AX13/N13</f>
        <v>0.95837433837806207</v>
      </c>
      <c r="AY14" s="280"/>
      <c r="AZ14" s="278">
        <f>AZ13/P13</f>
        <v>0.83662737192690306</v>
      </c>
      <c r="BA14" s="278">
        <f>BA13/Q13</f>
        <v>0.85135998386174894</v>
      </c>
      <c r="BB14" s="374">
        <f>BB13/R13</f>
        <v>0.87572938022393942</v>
      </c>
      <c r="BC14" s="278">
        <f>BC13/S13</f>
        <v>0.84364991862235528</v>
      </c>
      <c r="BD14" s="279">
        <f>BD13/T13</f>
        <v>0.91332408790270958</v>
      </c>
      <c r="BE14" s="280"/>
      <c r="BF14" s="278">
        <f>BF13/D13</f>
        <v>1.2216281476371162</v>
      </c>
      <c r="BG14" s="278">
        <f>BG13/E13</f>
        <v>1.1749113566732072</v>
      </c>
      <c r="BH14" s="278">
        <f>BH13/F13</f>
        <v>1.2066107799700379</v>
      </c>
      <c r="BI14" s="278">
        <f>BI13/G13</f>
        <v>1.1547963764843396</v>
      </c>
      <c r="BJ14" s="279">
        <f>BJ13/H13</f>
        <v>1.0193566662470099</v>
      </c>
      <c r="BK14" s="280"/>
      <c r="BL14" s="278">
        <f>BL13/J13</f>
        <v>1.2596757644161707</v>
      </c>
      <c r="BM14" s="278">
        <f>BM13/K13</f>
        <v>1.2324726911618669</v>
      </c>
      <c r="BN14" s="278">
        <f>BN13/L13</f>
        <v>1.2008968352065308</v>
      </c>
      <c r="BO14" s="278">
        <f>BO13/M13</f>
        <v>1.1960373868172525</v>
      </c>
      <c r="BP14" s="279">
        <f>BP13/N13</f>
        <v>1.0142830544990291</v>
      </c>
      <c r="BQ14" s="280"/>
      <c r="BR14" s="278">
        <f>BR13/P13</f>
        <v>1.230816424909067</v>
      </c>
      <c r="BS14" s="278">
        <f>BS13/Q13</f>
        <v>1.1338466193726255</v>
      </c>
      <c r="BT14" s="374">
        <f>BT13/R13</f>
        <v>1.1712348210061505</v>
      </c>
      <c r="BU14" s="278">
        <f>BU13/S13</f>
        <v>1.1061584501496298</v>
      </c>
      <c r="BV14" s="279">
        <f>BV13/T13</f>
        <v>1.0748702083777826</v>
      </c>
      <c r="BW14" s="280"/>
      <c r="BX14" s="278">
        <f>BX13/D13</f>
        <v>1.1659624008278717</v>
      </c>
      <c r="BY14" s="278">
        <f>BY13/E13</f>
        <v>1.1071293331956349</v>
      </c>
      <c r="BZ14" s="278">
        <f>BZ13/F13</f>
        <v>1.0665221687438242</v>
      </c>
      <c r="CA14" s="278">
        <f>CA13/G13</f>
        <v>1.0757909837154318</v>
      </c>
      <c r="CB14" s="279">
        <f>CB13/H13</f>
        <v>1.0727370011330732</v>
      </c>
      <c r="CC14" s="280"/>
      <c r="CD14" s="278">
        <f>CD13/J13</f>
        <v>1.1867022368151037</v>
      </c>
      <c r="CE14" s="278">
        <f>CE13/K13</f>
        <v>1.1611717974180735</v>
      </c>
      <c r="CF14" s="278">
        <f>CF13/L13</f>
        <v>1.1365086665325246</v>
      </c>
      <c r="CG14" s="278">
        <f>CG13/M13</f>
        <v>1.0556420991140103</v>
      </c>
      <c r="CH14" s="279">
        <f>CH13/N13</f>
        <v>1.0489134771391335</v>
      </c>
      <c r="CI14" s="280"/>
      <c r="CJ14" s="278">
        <f>CJ13/P13</f>
        <v>1.1705596213681582</v>
      </c>
      <c r="CK14" s="278">
        <f>CK13/Q13</f>
        <v>1.0536596846316781</v>
      </c>
      <c r="CL14" s="374">
        <f>CL13/R13</f>
        <v>0.97867844188613784</v>
      </c>
      <c r="CM14" s="278">
        <f>CM13/S13</f>
        <v>1.0135191893736546</v>
      </c>
      <c r="CN14" s="279">
        <f>CN13/T13</f>
        <v>0.9593734442785008</v>
      </c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</row>
    <row r="15" spans="2:137" x14ac:dyDescent="0.3">
      <c r="B15" s="326"/>
      <c r="C15" s="281"/>
      <c r="D15" s="281"/>
      <c r="E15" s="281"/>
      <c r="F15" s="281"/>
      <c r="G15" s="281"/>
      <c r="H15" s="282"/>
      <c r="I15" s="283"/>
      <c r="J15" s="281"/>
      <c r="K15" s="281"/>
      <c r="L15" s="281"/>
      <c r="M15" s="281"/>
      <c r="N15" s="282"/>
      <c r="O15" s="281"/>
      <c r="P15" s="281"/>
      <c r="Q15" s="281"/>
      <c r="R15" s="281"/>
      <c r="S15" s="281"/>
      <c r="T15" s="282"/>
      <c r="U15" s="283"/>
      <c r="V15" s="284"/>
      <c r="W15" s="284"/>
      <c r="X15" s="284"/>
      <c r="Y15" s="284"/>
      <c r="Z15" s="285"/>
      <c r="AA15" s="283"/>
      <c r="AB15" s="284"/>
      <c r="AC15" s="284"/>
      <c r="AD15" s="284"/>
      <c r="AE15" s="284"/>
      <c r="AF15" s="285"/>
      <c r="AG15" s="283"/>
      <c r="AH15" s="284"/>
      <c r="AI15" s="284"/>
      <c r="AJ15" s="284"/>
      <c r="AK15" s="284"/>
      <c r="AL15" s="285"/>
      <c r="AM15" s="283"/>
      <c r="AN15" s="284"/>
      <c r="AO15" s="284"/>
      <c r="AP15" s="284"/>
      <c r="AQ15" s="284"/>
      <c r="AR15" s="285"/>
      <c r="AS15" s="283"/>
      <c r="AT15" s="284"/>
      <c r="AU15" s="284"/>
      <c r="AV15" s="284"/>
      <c r="AW15" s="284"/>
      <c r="AX15" s="285"/>
      <c r="AY15" s="283"/>
      <c r="AZ15" s="284"/>
      <c r="BA15" s="284"/>
      <c r="BB15" s="284"/>
      <c r="BC15" s="284"/>
      <c r="BD15" s="285"/>
      <c r="BE15" s="283"/>
      <c r="BF15" s="284"/>
      <c r="BG15" s="284"/>
      <c r="BH15" s="284"/>
      <c r="BI15" s="284"/>
      <c r="BJ15" s="285"/>
      <c r="BK15" s="283"/>
      <c r="BL15" s="284"/>
      <c r="BM15" s="284"/>
      <c r="BN15" s="284"/>
      <c r="BO15" s="284"/>
      <c r="BP15" s="285"/>
      <c r="BQ15" s="283"/>
      <c r="BR15" s="284"/>
      <c r="BS15" s="284"/>
      <c r="BT15" s="284"/>
      <c r="BU15" s="284"/>
      <c r="BV15" s="285"/>
      <c r="BW15" s="283"/>
      <c r="BX15" s="284"/>
      <c r="BY15" s="284"/>
      <c r="BZ15" s="284"/>
      <c r="CA15" s="284"/>
      <c r="CB15" s="285"/>
      <c r="CC15" s="283"/>
      <c r="CD15" s="284"/>
      <c r="CE15" s="284"/>
      <c r="CF15" s="284"/>
      <c r="CG15" s="284"/>
      <c r="CH15" s="285"/>
      <c r="CI15" s="283"/>
      <c r="CJ15" s="284"/>
      <c r="CK15" s="284"/>
      <c r="CL15" s="284"/>
      <c r="CM15" s="284"/>
      <c r="CN15" s="285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</row>
    <row r="16" spans="2:137" x14ac:dyDescent="0.3">
      <c r="B16" s="286" t="s">
        <v>305</v>
      </c>
      <c r="C16" s="271"/>
      <c r="D16" s="267"/>
      <c r="E16" s="267"/>
      <c r="F16" s="267"/>
      <c r="G16" s="267"/>
      <c r="H16" s="266"/>
      <c r="I16" s="268"/>
      <c r="J16" s="267"/>
      <c r="K16" s="267"/>
      <c r="L16" s="267"/>
      <c r="M16" s="267"/>
      <c r="N16" s="266"/>
      <c r="O16" s="267"/>
      <c r="P16" s="267"/>
      <c r="Q16" s="267"/>
      <c r="R16" s="267"/>
      <c r="S16" s="267"/>
      <c r="T16" s="266"/>
      <c r="U16" s="268"/>
      <c r="V16" s="267"/>
      <c r="W16" s="267"/>
      <c r="X16" s="267"/>
      <c r="Y16" s="267"/>
      <c r="Z16" s="266"/>
      <c r="AA16" s="268"/>
      <c r="AB16" s="267"/>
      <c r="AC16" s="267"/>
      <c r="AD16" s="267"/>
      <c r="AE16" s="267"/>
      <c r="AF16" s="266"/>
      <c r="AG16" s="268"/>
      <c r="AH16" s="267"/>
      <c r="AI16" s="267"/>
      <c r="AJ16" s="267"/>
      <c r="AK16" s="267"/>
      <c r="AL16" s="266"/>
      <c r="AM16" s="268"/>
      <c r="AN16" s="267"/>
      <c r="AO16" s="267"/>
      <c r="AP16" s="267"/>
      <c r="AQ16" s="267"/>
      <c r="AR16" s="266"/>
      <c r="AS16" s="268"/>
      <c r="AT16" s="267"/>
      <c r="AU16" s="267"/>
      <c r="AV16" s="267"/>
      <c r="AW16" s="267"/>
      <c r="AX16" s="266"/>
      <c r="AY16" s="268"/>
      <c r="AZ16" s="267"/>
      <c r="BA16" s="267"/>
      <c r="BB16" s="267"/>
      <c r="BC16" s="267"/>
      <c r="BD16" s="266"/>
      <c r="BE16" s="268"/>
      <c r="BF16" s="267"/>
      <c r="BG16" s="267"/>
      <c r="BH16" s="267"/>
      <c r="BI16" s="267"/>
      <c r="BJ16" s="266"/>
      <c r="BK16" s="268"/>
      <c r="BL16" s="267"/>
      <c r="BM16" s="267"/>
      <c r="BN16" s="267"/>
      <c r="BO16" s="267"/>
      <c r="BP16" s="266"/>
      <c r="BQ16" s="268"/>
      <c r="BR16" s="267"/>
      <c r="BS16" s="267"/>
      <c r="BT16" s="267"/>
      <c r="BU16" s="267"/>
      <c r="BV16" s="266"/>
      <c r="BW16" s="268"/>
      <c r="BX16" s="267"/>
      <c r="BY16" s="267"/>
      <c r="BZ16" s="267"/>
      <c r="CA16" s="267"/>
      <c r="CB16" s="266"/>
      <c r="CC16" s="268"/>
      <c r="CD16" s="267"/>
      <c r="CE16" s="267"/>
      <c r="CF16" s="267"/>
      <c r="CG16" s="267"/>
      <c r="CH16" s="266"/>
      <c r="CI16" s="268"/>
      <c r="CJ16" s="267"/>
      <c r="CK16" s="267"/>
      <c r="CL16" s="267"/>
      <c r="CM16" s="267"/>
      <c r="CN16" s="266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</row>
    <row r="17" spans="1:137" x14ac:dyDescent="0.3">
      <c r="B17" s="269" t="s">
        <v>306</v>
      </c>
      <c r="C17" s="319">
        <v>41.68</v>
      </c>
      <c r="D17" s="319">
        <v>48.89</v>
      </c>
      <c r="E17" s="319">
        <v>42.13</v>
      </c>
      <c r="F17" s="319">
        <v>40.67</v>
      </c>
      <c r="G17" s="319">
        <v>40.83</v>
      </c>
      <c r="H17" s="320">
        <v>40.840000000000003</v>
      </c>
      <c r="I17" s="321">
        <v>49.03</v>
      </c>
      <c r="J17" s="319">
        <v>64.66</v>
      </c>
      <c r="K17" s="319">
        <v>59.07</v>
      </c>
      <c r="L17" s="319">
        <v>56.02</v>
      </c>
      <c r="M17" s="319">
        <v>53.61</v>
      </c>
      <c r="N17" s="320">
        <v>48.44</v>
      </c>
      <c r="O17" s="319">
        <v>34.75</v>
      </c>
      <c r="P17" s="319">
        <v>44.7</v>
      </c>
      <c r="Q17" s="319">
        <v>37.5</v>
      </c>
      <c r="R17" s="319">
        <v>33.049999999999997</v>
      </c>
      <c r="S17" s="319">
        <v>30.52</v>
      </c>
      <c r="T17" s="320">
        <v>41.25</v>
      </c>
      <c r="U17" s="321">
        <v>37.49</v>
      </c>
      <c r="V17" s="319">
        <v>40.200000000000003</v>
      </c>
      <c r="W17" s="319">
        <v>39.270000000000003</v>
      </c>
      <c r="X17" s="319">
        <v>36.85</v>
      </c>
      <c r="Y17" s="319">
        <v>37.19</v>
      </c>
      <c r="Z17" s="320">
        <v>31.35</v>
      </c>
      <c r="AA17" s="321">
        <v>44.63</v>
      </c>
      <c r="AB17" s="319">
        <v>57.4</v>
      </c>
      <c r="AC17" s="319">
        <v>55.1</v>
      </c>
      <c r="AD17" s="319">
        <v>51.49</v>
      </c>
      <c r="AE17" s="319">
        <v>47.64</v>
      </c>
      <c r="AF17" s="320">
        <v>41.8</v>
      </c>
      <c r="AG17" s="321">
        <v>30.79</v>
      </c>
      <c r="AH17" s="319">
        <v>35.75</v>
      </c>
      <c r="AI17" s="319">
        <v>35.15</v>
      </c>
      <c r="AJ17" s="319">
        <v>28.3</v>
      </c>
      <c r="AK17" s="319">
        <v>29.3</v>
      </c>
      <c r="AL17" s="320">
        <v>34.090000000000003</v>
      </c>
      <c r="AM17" s="321">
        <v>54.04</v>
      </c>
      <c r="AN17" s="319">
        <v>54.8</v>
      </c>
      <c r="AO17" s="319">
        <v>51.19</v>
      </c>
      <c r="AP17" s="319">
        <v>52.35</v>
      </c>
      <c r="AQ17" s="319">
        <v>60.31</v>
      </c>
      <c r="AR17" s="320">
        <v>53.33</v>
      </c>
      <c r="AS17" s="321">
        <v>57.48</v>
      </c>
      <c r="AT17" s="319">
        <v>70.8</v>
      </c>
      <c r="AU17" s="319">
        <v>65.150000000000006</v>
      </c>
      <c r="AV17" s="319">
        <v>62.35</v>
      </c>
      <c r="AW17" s="319">
        <v>63.22</v>
      </c>
      <c r="AX17" s="320">
        <v>52.77</v>
      </c>
      <c r="AY17" s="321">
        <v>46.39</v>
      </c>
      <c r="AZ17" s="319">
        <v>51.85</v>
      </c>
      <c r="BA17" s="319">
        <v>42.67</v>
      </c>
      <c r="BB17" s="319">
        <v>41.06</v>
      </c>
      <c r="BC17" s="319">
        <v>48.35</v>
      </c>
      <c r="BD17" s="320">
        <v>47.35</v>
      </c>
      <c r="BE17" s="321">
        <v>35.28</v>
      </c>
      <c r="BF17" s="319">
        <v>52.8</v>
      </c>
      <c r="BG17" s="319">
        <v>38.11</v>
      </c>
      <c r="BH17" s="319">
        <v>38.049999999999997</v>
      </c>
      <c r="BI17" s="319">
        <v>35.979999999999997</v>
      </c>
      <c r="BJ17" s="320">
        <v>41.21</v>
      </c>
      <c r="BK17" s="321">
        <v>42.58</v>
      </c>
      <c r="BL17" s="319">
        <v>44.56</v>
      </c>
      <c r="BM17" s="319">
        <v>39.51</v>
      </c>
      <c r="BN17" s="319">
        <v>45.2</v>
      </c>
      <c r="BO17" s="319">
        <v>46.63</v>
      </c>
      <c r="BP17" s="320">
        <v>44.61</v>
      </c>
      <c r="BQ17" s="321">
        <v>33.340000000000003</v>
      </c>
      <c r="BR17" s="319">
        <v>40.28</v>
      </c>
      <c r="BS17" s="319">
        <v>36.619999999999997</v>
      </c>
      <c r="BT17" s="319">
        <v>38.42</v>
      </c>
      <c r="BU17" s="319">
        <v>33.08</v>
      </c>
      <c r="BV17" s="320">
        <v>28.01</v>
      </c>
      <c r="BW17" s="321">
        <v>60.23</v>
      </c>
      <c r="BX17" s="319">
        <v>58.19</v>
      </c>
      <c r="BY17" s="319">
        <v>56.35</v>
      </c>
      <c r="BZ17" s="319">
        <v>54.01</v>
      </c>
      <c r="CA17" s="319">
        <v>58.63</v>
      </c>
      <c r="CB17" s="320">
        <v>61.01</v>
      </c>
      <c r="CC17" s="321">
        <v>61.53</v>
      </c>
      <c r="CD17" s="319">
        <v>60.01</v>
      </c>
      <c r="CE17" s="319">
        <v>55.98</v>
      </c>
      <c r="CF17" s="319">
        <v>56.01</v>
      </c>
      <c r="CG17" s="319">
        <v>54.86</v>
      </c>
      <c r="CH17" s="320">
        <v>59.5</v>
      </c>
      <c r="CI17" s="321">
        <v>58.35</v>
      </c>
      <c r="CJ17" s="319">
        <v>59.82</v>
      </c>
      <c r="CK17" s="319">
        <v>58.33</v>
      </c>
      <c r="CL17" s="319">
        <v>54.31</v>
      </c>
      <c r="CM17" s="319">
        <v>60.3</v>
      </c>
      <c r="CN17" s="320">
        <v>59.02</v>
      </c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</row>
    <row r="18" spans="1:137" x14ac:dyDescent="0.3">
      <c r="B18" s="269" t="s">
        <v>307</v>
      </c>
      <c r="C18" s="319">
        <v>8.18</v>
      </c>
      <c r="D18" s="319">
        <v>10.19</v>
      </c>
      <c r="E18" s="319">
        <v>10.79</v>
      </c>
      <c r="F18" s="319">
        <v>10.63</v>
      </c>
      <c r="G18" s="319">
        <v>8.0500000000000007</v>
      </c>
      <c r="H18" s="320">
        <v>6.23</v>
      </c>
      <c r="I18" s="321">
        <v>1.95</v>
      </c>
      <c r="J18" s="319">
        <v>0.72</v>
      </c>
      <c r="K18" s="319">
        <v>1.68</v>
      </c>
      <c r="L18" s="319">
        <v>1.66</v>
      </c>
      <c r="M18" s="319">
        <v>1.91</v>
      </c>
      <c r="N18" s="320">
        <v>2.15</v>
      </c>
      <c r="O18" s="319">
        <v>14.05</v>
      </c>
      <c r="P18" s="319">
        <v>16.100000000000001</v>
      </c>
      <c r="Q18" s="319">
        <v>13.84</v>
      </c>
      <c r="R18" s="319">
        <v>14.64</v>
      </c>
      <c r="S18" s="319">
        <v>12.01</v>
      </c>
      <c r="T18" s="320">
        <v>8.1199999999999992</v>
      </c>
      <c r="U18" s="321">
        <v>9.14</v>
      </c>
      <c r="V18" s="319">
        <v>10.11</v>
      </c>
      <c r="W18" s="319">
        <v>10.199999999999999</v>
      </c>
      <c r="X18" s="319">
        <v>11.33</v>
      </c>
      <c r="Y18" s="319">
        <v>9.1</v>
      </c>
      <c r="Z18" s="320">
        <v>9.07</v>
      </c>
      <c r="AA18" s="321">
        <v>2.39</v>
      </c>
      <c r="AB18" s="319">
        <v>1.2</v>
      </c>
      <c r="AC18" s="319">
        <v>1.44</v>
      </c>
      <c r="AD18" s="319">
        <v>1.37</v>
      </c>
      <c r="AE18" s="319">
        <v>2.21</v>
      </c>
      <c r="AF18" s="320">
        <v>2.9</v>
      </c>
      <c r="AG18" s="321">
        <v>15.49</v>
      </c>
      <c r="AH18" s="319">
        <v>11.4</v>
      </c>
      <c r="AI18" s="319">
        <v>12.33</v>
      </c>
      <c r="AJ18" s="319">
        <v>15.7</v>
      </c>
      <c r="AK18" s="319">
        <v>12.56</v>
      </c>
      <c r="AL18" s="320">
        <v>12.05</v>
      </c>
      <c r="AM18" s="321">
        <v>7.92</v>
      </c>
      <c r="AN18" s="319">
        <v>19.2</v>
      </c>
      <c r="AO18" s="319">
        <v>17.37</v>
      </c>
      <c r="AP18" s="319">
        <v>14.15</v>
      </c>
      <c r="AQ18" s="319">
        <v>6.44</v>
      </c>
      <c r="AR18" s="320">
        <v>1</v>
      </c>
      <c r="AS18" s="321">
        <v>1.24</v>
      </c>
      <c r="AT18" s="319">
        <v>2.92</v>
      </c>
      <c r="AU18" s="319">
        <v>2.63</v>
      </c>
      <c r="AV18" s="319">
        <v>2.08</v>
      </c>
      <c r="AW18" s="319">
        <v>1.35</v>
      </c>
      <c r="AX18" s="320">
        <v>0.78</v>
      </c>
      <c r="AY18" s="321">
        <v>22.75</v>
      </c>
      <c r="AZ18" s="319">
        <v>20.63</v>
      </c>
      <c r="BA18" s="319">
        <v>26.71</v>
      </c>
      <c r="BB18" s="319">
        <v>27.41</v>
      </c>
      <c r="BC18" s="319">
        <v>20.65</v>
      </c>
      <c r="BD18" s="320">
        <v>13.02</v>
      </c>
      <c r="BE18" s="321">
        <v>3.85</v>
      </c>
      <c r="BF18" s="319">
        <v>5.35</v>
      </c>
      <c r="BG18" s="319">
        <v>5.25</v>
      </c>
      <c r="BH18" s="319">
        <v>4.2300000000000004</v>
      </c>
      <c r="BI18" s="319">
        <v>5.45</v>
      </c>
      <c r="BJ18" s="320">
        <v>2.52</v>
      </c>
      <c r="BK18" s="321">
        <v>1.23</v>
      </c>
      <c r="BL18" s="319">
        <v>3.54</v>
      </c>
      <c r="BM18" s="319">
        <v>1.7</v>
      </c>
      <c r="BN18" s="319">
        <v>0.62</v>
      </c>
      <c r="BO18" s="319">
        <v>2.15</v>
      </c>
      <c r="BP18" s="320">
        <v>1.1299999999999999</v>
      </c>
      <c r="BQ18" s="321">
        <v>4.55</v>
      </c>
      <c r="BR18" s="319">
        <v>4.3499999999999996</v>
      </c>
      <c r="BS18" s="319">
        <v>5.77</v>
      </c>
      <c r="BT18" s="319">
        <v>6.02</v>
      </c>
      <c r="BU18" s="319">
        <v>6.35</v>
      </c>
      <c r="BV18" s="320">
        <v>3.23</v>
      </c>
      <c r="BW18" s="321">
        <v>10.199999999999999</v>
      </c>
      <c r="BX18" s="319">
        <v>12.26</v>
      </c>
      <c r="BY18" s="319">
        <v>14.69</v>
      </c>
      <c r="BZ18" s="319">
        <v>12.77</v>
      </c>
      <c r="CA18" s="319">
        <v>9.26</v>
      </c>
      <c r="CB18" s="320">
        <v>3.11</v>
      </c>
      <c r="CC18" s="321">
        <v>1.93</v>
      </c>
      <c r="CD18" s="319">
        <v>2.67</v>
      </c>
      <c r="CE18" s="319">
        <v>1.97</v>
      </c>
      <c r="CF18" s="319">
        <v>3.41</v>
      </c>
      <c r="CG18" s="319">
        <v>2.1800000000000002</v>
      </c>
      <c r="CH18" s="320">
        <v>1.0900000000000001</v>
      </c>
      <c r="CI18" s="321">
        <v>15.51</v>
      </c>
      <c r="CJ18" s="319">
        <v>14.39</v>
      </c>
      <c r="CK18" s="319">
        <v>18.71</v>
      </c>
      <c r="CL18" s="319">
        <v>16.25</v>
      </c>
      <c r="CM18" s="319">
        <v>14.06</v>
      </c>
      <c r="CN18" s="320">
        <v>7.06</v>
      </c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</row>
    <row r="19" spans="1:137" x14ac:dyDescent="0.3">
      <c r="B19" s="269" t="s">
        <v>308</v>
      </c>
      <c r="C19" s="319">
        <v>7.13</v>
      </c>
      <c r="D19" s="319">
        <v>9.58</v>
      </c>
      <c r="E19" s="319">
        <v>9.6300000000000008</v>
      </c>
      <c r="F19" s="319">
        <v>9.93</v>
      </c>
      <c r="G19" s="319">
        <v>8.2100000000000009</v>
      </c>
      <c r="H19" s="320">
        <v>4.43</v>
      </c>
      <c r="I19" s="321">
        <v>1.77</v>
      </c>
      <c r="J19" s="319">
        <v>0.98</v>
      </c>
      <c r="K19" s="319">
        <v>1.85</v>
      </c>
      <c r="L19" s="319">
        <v>1.8</v>
      </c>
      <c r="M19" s="319">
        <v>1.59</v>
      </c>
      <c r="N19" s="320">
        <v>1.9</v>
      </c>
      <c r="O19" s="319">
        <v>12.17</v>
      </c>
      <c r="P19" s="319">
        <v>14.01</v>
      </c>
      <c r="Q19" s="319">
        <v>12.17</v>
      </c>
      <c r="R19" s="319">
        <v>12.7</v>
      </c>
      <c r="S19" s="319">
        <v>13.53</v>
      </c>
      <c r="T19" s="320">
        <v>10.01</v>
      </c>
      <c r="U19" s="321">
        <v>8.84</v>
      </c>
      <c r="V19" s="319">
        <v>12.33</v>
      </c>
      <c r="W19" s="319">
        <v>13.1</v>
      </c>
      <c r="X19" s="319">
        <v>12.03</v>
      </c>
      <c r="Y19" s="319">
        <v>10.52</v>
      </c>
      <c r="Z19" s="320">
        <v>7.06</v>
      </c>
      <c r="AA19" s="321">
        <v>2.59</v>
      </c>
      <c r="AB19" s="319">
        <v>0.72</v>
      </c>
      <c r="AC19" s="319">
        <v>2.48</v>
      </c>
      <c r="AD19" s="319">
        <v>2.4</v>
      </c>
      <c r="AE19" s="319">
        <v>2.4700000000000002</v>
      </c>
      <c r="AF19" s="320">
        <v>2.87</v>
      </c>
      <c r="AG19" s="321">
        <v>14.71</v>
      </c>
      <c r="AH19" s="319">
        <v>16.350000000000001</v>
      </c>
      <c r="AI19" s="319">
        <v>15.65</v>
      </c>
      <c r="AJ19" s="319">
        <v>17.89</v>
      </c>
      <c r="AK19" s="319">
        <v>16.62</v>
      </c>
      <c r="AL19" s="320">
        <v>13.14</v>
      </c>
      <c r="AM19" s="321">
        <v>3.03</v>
      </c>
      <c r="AN19" s="319">
        <v>7.12</v>
      </c>
      <c r="AO19" s="319">
        <v>6.4</v>
      </c>
      <c r="AP19" s="319">
        <v>5.17</v>
      </c>
      <c r="AQ19" s="319">
        <v>2.1800000000000002</v>
      </c>
      <c r="AR19" s="320">
        <v>0.67</v>
      </c>
      <c r="AS19" s="321">
        <v>0.49</v>
      </c>
      <c r="AT19" s="319">
        <v>2.75</v>
      </c>
      <c r="AU19" s="319">
        <v>1.48</v>
      </c>
      <c r="AV19" s="319">
        <v>1.04</v>
      </c>
      <c r="AW19" s="319">
        <v>0.43</v>
      </c>
      <c r="AX19" s="320">
        <v>0.18</v>
      </c>
      <c r="AY19" s="321">
        <v>8.66</v>
      </c>
      <c r="AZ19" s="319">
        <v>8.6199999999999992</v>
      </c>
      <c r="BA19" s="319">
        <v>9.26</v>
      </c>
      <c r="BB19" s="319">
        <v>9.32</v>
      </c>
      <c r="BC19" s="319">
        <v>8.69</v>
      </c>
      <c r="BD19" s="320">
        <v>5.73</v>
      </c>
      <c r="BE19" s="321">
        <v>7.47</v>
      </c>
      <c r="BF19" s="319">
        <v>7.02</v>
      </c>
      <c r="BG19" s="319">
        <v>7.44</v>
      </c>
      <c r="BH19" s="319">
        <v>9.0299999999999994</v>
      </c>
      <c r="BI19" s="319">
        <v>10.7</v>
      </c>
      <c r="BJ19" s="320">
        <v>6.46</v>
      </c>
      <c r="BK19" s="321">
        <v>0.72</v>
      </c>
      <c r="BL19" s="319">
        <v>0.59</v>
      </c>
      <c r="BM19" s="319">
        <v>1.23</v>
      </c>
      <c r="BN19" s="319">
        <v>1.6</v>
      </c>
      <c r="BO19" s="319">
        <v>0.26</v>
      </c>
      <c r="BP19" s="320">
        <v>0.56000000000000005</v>
      </c>
      <c r="BQ19" s="321">
        <v>9.26</v>
      </c>
      <c r="BR19" s="319">
        <v>8.2100000000000009</v>
      </c>
      <c r="BS19" s="319">
        <v>8.34</v>
      </c>
      <c r="BT19" s="319">
        <v>6.11</v>
      </c>
      <c r="BU19" s="319">
        <v>5.21</v>
      </c>
      <c r="BV19" s="320">
        <v>9.92</v>
      </c>
      <c r="BW19" s="321">
        <v>2.5499999999999998</v>
      </c>
      <c r="BX19" s="319">
        <v>5.05</v>
      </c>
      <c r="BY19" s="319">
        <v>2.86</v>
      </c>
      <c r="BZ19" s="319">
        <v>2.2200000000000002</v>
      </c>
      <c r="CA19" s="319">
        <v>1.27</v>
      </c>
      <c r="CB19" s="320">
        <v>0.67</v>
      </c>
      <c r="CC19" s="321">
        <v>2.0099999999999998</v>
      </c>
      <c r="CD19" s="319">
        <v>2.08</v>
      </c>
      <c r="CE19" s="319">
        <v>0.05</v>
      </c>
      <c r="CF19" s="319">
        <v>1.4</v>
      </c>
      <c r="CG19" s="319">
        <v>1.5</v>
      </c>
      <c r="CH19" s="320">
        <v>0.35</v>
      </c>
      <c r="CI19" s="321">
        <v>3.56</v>
      </c>
      <c r="CJ19" s="319">
        <v>4.25</v>
      </c>
      <c r="CK19" s="319">
        <v>3.89</v>
      </c>
      <c r="CL19" s="319">
        <v>2.64</v>
      </c>
      <c r="CM19" s="319">
        <v>1.75</v>
      </c>
      <c r="CN19" s="320">
        <v>1.3</v>
      </c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</row>
    <row r="20" spans="1:137" x14ac:dyDescent="0.3">
      <c r="B20" s="269" t="s">
        <v>309</v>
      </c>
      <c r="C20" s="319">
        <v>15.91</v>
      </c>
      <c r="D20" s="319">
        <v>11</v>
      </c>
      <c r="E20" s="319">
        <v>16.260000000000002</v>
      </c>
      <c r="F20" s="319">
        <v>15.15</v>
      </c>
      <c r="G20" s="319">
        <v>17.239999999999998</v>
      </c>
      <c r="H20" s="320">
        <v>16.420000000000002</v>
      </c>
      <c r="I20" s="321">
        <v>20.22</v>
      </c>
      <c r="J20" s="319">
        <v>14.08</v>
      </c>
      <c r="K20" s="319">
        <v>19.21</v>
      </c>
      <c r="L20" s="319">
        <v>20.94</v>
      </c>
      <c r="M20" s="319">
        <v>20.77</v>
      </c>
      <c r="N20" s="320">
        <v>18.329999999999998</v>
      </c>
      <c r="O20" s="319">
        <v>11.85</v>
      </c>
      <c r="P20" s="319">
        <v>8.1</v>
      </c>
      <c r="Q20" s="319">
        <v>14.01</v>
      </c>
      <c r="R20" s="319">
        <v>11</v>
      </c>
      <c r="S20" s="319">
        <v>13.87</v>
      </c>
      <c r="T20" s="320">
        <v>8.1999999999999993</v>
      </c>
      <c r="U20" s="321">
        <v>16.670000000000002</v>
      </c>
      <c r="V20" s="319">
        <v>12.3</v>
      </c>
      <c r="W20" s="319">
        <v>16.12</v>
      </c>
      <c r="X20" s="319">
        <v>15.01</v>
      </c>
      <c r="Y20" s="319">
        <v>17.05</v>
      </c>
      <c r="Z20" s="320">
        <v>16.8</v>
      </c>
      <c r="AA20" s="321">
        <v>21.65</v>
      </c>
      <c r="AB20" s="319">
        <v>21.4</v>
      </c>
      <c r="AC20" s="319">
        <v>19.93</v>
      </c>
      <c r="AD20" s="319">
        <v>24.14</v>
      </c>
      <c r="AE20" s="319">
        <v>22.19</v>
      </c>
      <c r="AF20" s="320">
        <v>21.01</v>
      </c>
      <c r="AG20" s="321">
        <v>11.98</v>
      </c>
      <c r="AH20" s="319">
        <v>12.38</v>
      </c>
      <c r="AI20" s="319">
        <v>17.22</v>
      </c>
      <c r="AJ20" s="319">
        <v>12.8</v>
      </c>
      <c r="AK20" s="319">
        <v>11.21</v>
      </c>
      <c r="AL20" s="320">
        <v>9.6199999999999992</v>
      </c>
      <c r="AM20" s="321">
        <v>13.35</v>
      </c>
      <c r="AN20" s="319">
        <v>6.82</v>
      </c>
      <c r="AO20" s="319">
        <v>11.69</v>
      </c>
      <c r="AP20" s="319">
        <v>13.3</v>
      </c>
      <c r="AQ20" s="319">
        <v>13.25</v>
      </c>
      <c r="AR20" s="320">
        <v>16.190000000000001</v>
      </c>
      <c r="AS20" s="321">
        <v>16.79</v>
      </c>
      <c r="AT20" s="319">
        <v>10.53</v>
      </c>
      <c r="AU20" s="319">
        <v>16.55</v>
      </c>
      <c r="AV20" s="319">
        <v>17.25</v>
      </c>
      <c r="AW20" s="319">
        <v>16.07</v>
      </c>
      <c r="AX20" s="320">
        <v>17.04</v>
      </c>
      <c r="AY20" s="321">
        <v>7.57</v>
      </c>
      <c r="AZ20" s="319">
        <v>4.57</v>
      </c>
      <c r="BA20" s="319">
        <v>8.49</v>
      </c>
      <c r="BB20" s="319">
        <v>8.82</v>
      </c>
      <c r="BC20" s="319">
        <v>8.42</v>
      </c>
      <c r="BD20" s="320">
        <v>7.41</v>
      </c>
      <c r="BE20" s="321">
        <v>16.649999999999999</v>
      </c>
      <c r="BF20" s="319">
        <v>5.65</v>
      </c>
      <c r="BG20" s="319">
        <v>11.57</v>
      </c>
      <c r="BH20" s="319">
        <v>12.25</v>
      </c>
      <c r="BI20" s="319">
        <v>9.25</v>
      </c>
      <c r="BJ20" s="320">
        <v>8.27</v>
      </c>
      <c r="BK20" s="321">
        <v>23.73</v>
      </c>
      <c r="BL20" s="319">
        <v>21.32</v>
      </c>
      <c r="BM20" s="319">
        <v>30.93</v>
      </c>
      <c r="BN20" s="319">
        <v>26.27</v>
      </c>
      <c r="BO20" s="319">
        <v>22.01</v>
      </c>
      <c r="BP20" s="320">
        <v>18.03</v>
      </c>
      <c r="BQ20" s="321">
        <v>14.77</v>
      </c>
      <c r="BR20" s="319">
        <v>11.18</v>
      </c>
      <c r="BS20" s="319">
        <v>13.25</v>
      </c>
      <c r="BT20" s="319">
        <v>13.1</v>
      </c>
      <c r="BU20" s="319">
        <v>17.41</v>
      </c>
      <c r="BV20" s="320">
        <v>16.010000000000002</v>
      </c>
      <c r="BW20" s="321">
        <v>11.25</v>
      </c>
      <c r="BX20" s="319">
        <v>10.33</v>
      </c>
      <c r="BY20" s="319">
        <v>12.35</v>
      </c>
      <c r="BZ20" s="319">
        <v>15.25</v>
      </c>
      <c r="CA20" s="319">
        <v>13.35</v>
      </c>
      <c r="CB20" s="320">
        <v>10.4</v>
      </c>
      <c r="CC20" s="321">
        <v>19.690000000000001</v>
      </c>
      <c r="CD20" s="319">
        <v>20.03</v>
      </c>
      <c r="CE20" s="319">
        <v>29.32</v>
      </c>
      <c r="CF20" s="319">
        <v>23.34</v>
      </c>
      <c r="CG20" s="319">
        <v>21.14</v>
      </c>
      <c r="CH20" s="320">
        <v>12.11</v>
      </c>
      <c r="CI20" s="321">
        <v>8.0399999999999991</v>
      </c>
      <c r="CJ20" s="319">
        <v>8.3000000000000007</v>
      </c>
      <c r="CK20" s="319">
        <v>6.62</v>
      </c>
      <c r="CL20" s="319">
        <v>12.18</v>
      </c>
      <c r="CM20" s="319">
        <v>8.15</v>
      </c>
      <c r="CN20" s="320">
        <v>7.07</v>
      </c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</row>
    <row r="21" spans="1:137" x14ac:dyDescent="0.3">
      <c r="B21" s="269" t="s">
        <v>310</v>
      </c>
      <c r="C21" s="319">
        <v>2.58</v>
      </c>
      <c r="D21" s="319">
        <v>0.65</v>
      </c>
      <c r="E21" s="319">
        <v>1.02</v>
      </c>
      <c r="F21" s="319">
        <v>0.99</v>
      </c>
      <c r="G21" s="319">
        <v>1.79</v>
      </c>
      <c r="H21" s="320">
        <v>4.5599999999999996</v>
      </c>
      <c r="I21" s="321">
        <v>2.91</v>
      </c>
      <c r="J21" s="319">
        <v>0.84</v>
      </c>
      <c r="K21" s="319">
        <v>0.59</v>
      </c>
      <c r="L21" s="319">
        <v>0.84</v>
      </c>
      <c r="M21" s="319">
        <v>1.3</v>
      </c>
      <c r="N21" s="320">
        <v>4.32</v>
      </c>
      <c r="O21" s="319">
        <v>2.2599999999999998</v>
      </c>
      <c r="P21" s="319">
        <v>1.51</v>
      </c>
      <c r="Q21" s="319">
        <v>1.19</v>
      </c>
      <c r="R21" s="319">
        <v>2.2000000000000002</v>
      </c>
      <c r="S21" s="319">
        <v>2.2200000000000002</v>
      </c>
      <c r="T21" s="320">
        <v>4.0999999999999996</v>
      </c>
      <c r="U21" s="321">
        <v>2.8</v>
      </c>
      <c r="V21" s="319">
        <v>0.28000000000000003</v>
      </c>
      <c r="W21" s="319">
        <v>0.94</v>
      </c>
      <c r="X21" s="319">
        <v>0.81</v>
      </c>
      <c r="Y21" s="319">
        <v>1.94</v>
      </c>
      <c r="Z21" s="320">
        <v>4.9000000000000004</v>
      </c>
      <c r="AA21" s="321">
        <v>3.55</v>
      </c>
      <c r="AB21" s="319">
        <v>0.06</v>
      </c>
      <c r="AC21" s="319">
        <v>1.01</v>
      </c>
      <c r="AD21" s="319">
        <v>1</v>
      </c>
      <c r="AE21" s="319">
        <v>1.57</v>
      </c>
      <c r="AF21" s="320">
        <v>5.0599999999999996</v>
      </c>
      <c r="AG21" s="321">
        <v>2.1</v>
      </c>
      <c r="AH21" s="319">
        <v>0.37</v>
      </c>
      <c r="AI21" s="319">
        <v>0.92</v>
      </c>
      <c r="AJ21" s="319">
        <v>0.8</v>
      </c>
      <c r="AK21" s="319">
        <v>2.2200000000000002</v>
      </c>
      <c r="AL21" s="320">
        <v>4.24</v>
      </c>
      <c r="AM21" s="321">
        <v>2.11</v>
      </c>
      <c r="AN21" s="319">
        <v>0.4</v>
      </c>
      <c r="AO21" s="319">
        <v>0.88</v>
      </c>
      <c r="AP21" s="319">
        <v>0.98</v>
      </c>
      <c r="AQ21" s="319">
        <v>1.08</v>
      </c>
      <c r="AR21" s="320">
        <v>3.65</v>
      </c>
      <c r="AS21" s="321">
        <v>1.07</v>
      </c>
      <c r="AT21" s="319">
        <v>0.04</v>
      </c>
      <c r="AU21" s="319">
        <v>0.1</v>
      </c>
      <c r="AV21" s="319">
        <v>0.7</v>
      </c>
      <c r="AW21" s="319">
        <v>0.81</v>
      </c>
      <c r="AX21" s="320">
        <v>2.14</v>
      </c>
      <c r="AY21" s="321">
        <v>2.5499999999999998</v>
      </c>
      <c r="AZ21" s="319">
        <v>0.51</v>
      </c>
      <c r="BA21" s="319">
        <v>1.33</v>
      </c>
      <c r="BB21" s="319">
        <v>1.29</v>
      </c>
      <c r="BC21" s="319">
        <v>1.85</v>
      </c>
      <c r="BD21" s="320">
        <v>12.56</v>
      </c>
      <c r="BE21" s="321">
        <v>2.5499999999999998</v>
      </c>
      <c r="BF21" s="319">
        <v>0.8</v>
      </c>
      <c r="BG21" s="319">
        <v>1.81</v>
      </c>
      <c r="BH21" s="319">
        <v>1.38</v>
      </c>
      <c r="BI21" s="319">
        <v>2.08</v>
      </c>
      <c r="BJ21" s="320">
        <v>5.12</v>
      </c>
      <c r="BK21" s="321">
        <v>2.4</v>
      </c>
      <c r="BL21" s="319">
        <v>1.75</v>
      </c>
      <c r="BM21" s="319">
        <v>0.72</v>
      </c>
      <c r="BN21" s="319">
        <v>1.79</v>
      </c>
      <c r="BO21" s="319">
        <v>1.35</v>
      </c>
      <c r="BP21" s="320">
        <v>4.22</v>
      </c>
      <c r="BQ21" s="321">
        <v>2.59</v>
      </c>
      <c r="BR21" s="319">
        <v>1.59</v>
      </c>
      <c r="BS21" s="319">
        <v>2.79</v>
      </c>
      <c r="BT21" s="319">
        <v>2.35</v>
      </c>
      <c r="BU21" s="319">
        <v>2.2799999999999998</v>
      </c>
      <c r="BV21" s="320">
        <v>5.58</v>
      </c>
      <c r="BW21" s="321">
        <v>1.25</v>
      </c>
      <c r="BX21" s="319">
        <v>0.18</v>
      </c>
      <c r="BY21" s="319">
        <v>0.62</v>
      </c>
      <c r="BZ21" s="319">
        <v>0.56000000000000005</v>
      </c>
      <c r="CA21" s="319">
        <v>2.5099999999999998</v>
      </c>
      <c r="CB21" s="320">
        <v>5.21</v>
      </c>
      <c r="CC21" s="321">
        <v>2.06</v>
      </c>
      <c r="CD21" s="319">
        <v>1.19</v>
      </c>
      <c r="CE21" s="319">
        <v>1</v>
      </c>
      <c r="CF21" s="319">
        <v>0.09</v>
      </c>
      <c r="CG21" s="319">
        <v>1.79</v>
      </c>
      <c r="CH21" s="320">
        <v>4.55</v>
      </c>
      <c r="CI21" s="321">
        <v>1.61</v>
      </c>
      <c r="CJ21" s="319">
        <v>1.22</v>
      </c>
      <c r="CK21" s="319">
        <v>0.81</v>
      </c>
      <c r="CL21" s="319">
        <v>0.8</v>
      </c>
      <c r="CM21" s="319">
        <v>3.05</v>
      </c>
      <c r="CN21" s="320">
        <v>5.85</v>
      </c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</row>
    <row r="22" spans="1:137" x14ac:dyDescent="0.3">
      <c r="B22" s="269" t="s">
        <v>311</v>
      </c>
      <c r="C22" s="319">
        <v>10.52</v>
      </c>
      <c r="D22" s="319">
        <v>6.89</v>
      </c>
      <c r="E22" s="319">
        <v>7.24</v>
      </c>
      <c r="F22" s="319">
        <v>8.4499999999999993</v>
      </c>
      <c r="G22" s="319">
        <v>9.6199999999999992</v>
      </c>
      <c r="H22" s="320">
        <v>13.33</v>
      </c>
      <c r="I22" s="321">
        <v>13.93</v>
      </c>
      <c r="J22" s="319">
        <v>8.08</v>
      </c>
      <c r="K22" s="319">
        <v>9.85</v>
      </c>
      <c r="L22" s="319">
        <v>10.93</v>
      </c>
      <c r="M22" s="319">
        <v>11.02</v>
      </c>
      <c r="N22" s="320">
        <v>14.49</v>
      </c>
      <c r="O22" s="319">
        <v>7.31</v>
      </c>
      <c r="P22" s="319">
        <v>4.7300000000000004</v>
      </c>
      <c r="Q22" s="319">
        <v>6.3</v>
      </c>
      <c r="R22" s="319">
        <v>7.76</v>
      </c>
      <c r="S22" s="319">
        <v>8.0299999999999994</v>
      </c>
      <c r="T22" s="320">
        <v>8.89</v>
      </c>
      <c r="U22" s="321">
        <v>9.73</v>
      </c>
      <c r="V22" s="319">
        <v>7.15</v>
      </c>
      <c r="W22" s="319">
        <v>6.87</v>
      </c>
      <c r="X22" s="319">
        <v>8.1300000000000008</v>
      </c>
      <c r="Y22" s="319">
        <v>9.01</v>
      </c>
      <c r="Z22" s="320">
        <v>11.7</v>
      </c>
      <c r="AA22" s="321">
        <v>12.65</v>
      </c>
      <c r="AB22" s="319">
        <v>8.2899999999999991</v>
      </c>
      <c r="AC22" s="319">
        <v>9.9700000000000006</v>
      </c>
      <c r="AD22" s="319">
        <v>10.06</v>
      </c>
      <c r="AE22" s="319">
        <v>11.52</v>
      </c>
      <c r="AF22" s="320">
        <v>12.01</v>
      </c>
      <c r="AG22" s="321">
        <v>6.99</v>
      </c>
      <c r="AH22" s="319">
        <v>5.13</v>
      </c>
      <c r="AI22" s="319">
        <v>5.21</v>
      </c>
      <c r="AJ22" s="319">
        <v>7.28</v>
      </c>
      <c r="AK22" s="319">
        <v>7.87</v>
      </c>
      <c r="AL22" s="320">
        <v>8.41</v>
      </c>
      <c r="AM22" s="321">
        <v>14.6</v>
      </c>
      <c r="AN22" s="319">
        <v>6.95</v>
      </c>
      <c r="AO22" s="319">
        <v>8.56</v>
      </c>
      <c r="AP22" s="319">
        <v>10.46</v>
      </c>
      <c r="AQ22" s="319">
        <v>12.27</v>
      </c>
      <c r="AR22" s="320">
        <v>19.989999999999998</v>
      </c>
      <c r="AS22" s="321">
        <v>17.53</v>
      </c>
      <c r="AT22" s="319">
        <v>8.67</v>
      </c>
      <c r="AU22" s="319">
        <v>10.07</v>
      </c>
      <c r="AV22" s="319">
        <v>12.2</v>
      </c>
      <c r="AW22" s="319">
        <v>13.25</v>
      </c>
      <c r="AX22" s="320">
        <v>21.06</v>
      </c>
      <c r="AY22" s="321">
        <v>8.08</v>
      </c>
      <c r="AZ22" s="319">
        <v>7.42</v>
      </c>
      <c r="BA22" s="319">
        <v>7.43</v>
      </c>
      <c r="BB22" s="319">
        <v>8.35</v>
      </c>
      <c r="BC22" s="319">
        <v>8.57</v>
      </c>
      <c r="BD22" s="320">
        <v>9.0299999999999994</v>
      </c>
      <c r="BE22" s="321">
        <v>7.75</v>
      </c>
      <c r="BF22" s="319">
        <v>3.26</v>
      </c>
      <c r="BG22" s="319">
        <v>7.27</v>
      </c>
      <c r="BH22" s="319">
        <v>7.18</v>
      </c>
      <c r="BI22" s="319">
        <v>8.41</v>
      </c>
      <c r="BJ22" s="320">
        <v>9.25</v>
      </c>
      <c r="BK22" s="321">
        <v>9.5</v>
      </c>
      <c r="BL22" s="319">
        <v>8.02</v>
      </c>
      <c r="BM22" s="319">
        <v>7.7</v>
      </c>
      <c r="BN22" s="319">
        <v>8.07</v>
      </c>
      <c r="BO22" s="319">
        <v>10.37</v>
      </c>
      <c r="BP22" s="320">
        <v>12.13</v>
      </c>
      <c r="BQ22" s="321">
        <v>7.29</v>
      </c>
      <c r="BR22" s="319">
        <v>9.1</v>
      </c>
      <c r="BS22" s="319">
        <v>7.2</v>
      </c>
      <c r="BT22" s="319">
        <v>8.08</v>
      </c>
      <c r="BU22" s="319">
        <v>7.93</v>
      </c>
      <c r="BV22" s="320">
        <v>7.15</v>
      </c>
      <c r="BW22" s="321">
        <v>10.18</v>
      </c>
      <c r="BX22" s="319">
        <v>9.5299999999999994</v>
      </c>
      <c r="BY22" s="319">
        <v>8.9499999999999993</v>
      </c>
      <c r="BZ22" s="319">
        <v>11.18</v>
      </c>
      <c r="CA22" s="319">
        <v>11.79</v>
      </c>
      <c r="CB22" s="320">
        <v>9.35</v>
      </c>
      <c r="CC22" s="321">
        <v>8.01</v>
      </c>
      <c r="CD22" s="319">
        <v>7.67</v>
      </c>
      <c r="CE22" s="319">
        <v>8.24</v>
      </c>
      <c r="CF22" s="319">
        <v>12.46</v>
      </c>
      <c r="CG22" s="319">
        <v>14.7</v>
      </c>
      <c r="CH22" s="320">
        <v>11.27</v>
      </c>
      <c r="CI22" s="321">
        <v>9.4</v>
      </c>
      <c r="CJ22" s="319">
        <v>8.5500000000000007</v>
      </c>
      <c r="CK22" s="319">
        <v>8.43</v>
      </c>
      <c r="CL22" s="319">
        <v>10.25</v>
      </c>
      <c r="CM22" s="319">
        <v>9.08</v>
      </c>
      <c r="CN22" s="320">
        <v>12.75</v>
      </c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</row>
    <row r="23" spans="1:137" x14ac:dyDescent="0.3">
      <c r="B23" s="269" t="s">
        <v>312</v>
      </c>
      <c r="C23" s="319">
        <v>3.01</v>
      </c>
      <c r="D23" s="319">
        <v>0.67</v>
      </c>
      <c r="E23" s="319">
        <v>1.38</v>
      </c>
      <c r="F23" s="319">
        <v>2.0699999999999998</v>
      </c>
      <c r="G23" s="319">
        <v>2.86</v>
      </c>
      <c r="H23" s="320">
        <v>4.34</v>
      </c>
      <c r="I23" s="321">
        <v>3.4</v>
      </c>
      <c r="J23" s="319">
        <v>0.33</v>
      </c>
      <c r="K23" s="319">
        <v>1.05</v>
      </c>
      <c r="L23" s="319">
        <v>1.24</v>
      </c>
      <c r="M23" s="319">
        <v>2.66</v>
      </c>
      <c r="N23" s="320">
        <v>4.58</v>
      </c>
      <c r="O23" s="319">
        <v>2.63</v>
      </c>
      <c r="P23" s="319">
        <v>0.49</v>
      </c>
      <c r="Q23" s="319">
        <v>1.56</v>
      </c>
      <c r="R23" s="319">
        <v>2.54</v>
      </c>
      <c r="S23" s="319">
        <v>3.4</v>
      </c>
      <c r="T23" s="320">
        <v>4.6900000000000004</v>
      </c>
      <c r="U23" s="321">
        <v>3.19</v>
      </c>
      <c r="V23" s="319">
        <v>0.33</v>
      </c>
      <c r="W23" s="319">
        <v>1.35</v>
      </c>
      <c r="X23" s="319">
        <v>2.46</v>
      </c>
      <c r="Y23" s="319">
        <v>2.15</v>
      </c>
      <c r="Z23" s="320">
        <v>4.6399999999999997</v>
      </c>
      <c r="AA23" s="321">
        <v>3.54</v>
      </c>
      <c r="AB23" s="319">
        <v>0.21</v>
      </c>
      <c r="AC23" s="319">
        <v>0.97</v>
      </c>
      <c r="AD23" s="319">
        <v>1.0900000000000001</v>
      </c>
      <c r="AE23" s="319">
        <v>2.92</v>
      </c>
      <c r="AF23" s="320">
        <v>4.5999999999999996</v>
      </c>
      <c r="AG23" s="321">
        <v>2.86</v>
      </c>
      <c r="AH23" s="319">
        <v>0.38</v>
      </c>
      <c r="AI23" s="319">
        <v>1.44</v>
      </c>
      <c r="AJ23" s="319">
        <v>3.06</v>
      </c>
      <c r="AK23" s="319">
        <v>3.38</v>
      </c>
      <c r="AL23" s="320">
        <v>4.66</v>
      </c>
      <c r="AM23" s="321">
        <v>2.38</v>
      </c>
      <c r="AN23" s="319">
        <v>0.35</v>
      </c>
      <c r="AO23" s="319">
        <v>0.72</v>
      </c>
      <c r="AP23" s="319">
        <v>1.02</v>
      </c>
      <c r="AQ23" s="319">
        <v>1.84</v>
      </c>
      <c r="AR23" s="320">
        <v>3.23</v>
      </c>
      <c r="AS23" s="321">
        <v>2.98</v>
      </c>
      <c r="AT23" s="319">
        <v>0.35</v>
      </c>
      <c r="AU23" s="319">
        <v>0.6</v>
      </c>
      <c r="AV23" s="319">
        <v>1.04</v>
      </c>
      <c r="AW23" s="319">
        <v>2.13</v>
      </c>
      <c r="AX23" s="320">
        <v>4.0599999999999996</v>
      </c>
      <c r="AY23" s="321">
        <v>1.04</v>
      </c>
      <c r="AZ23" s="319">
        <v>2.0099999999999998</v>
      </c>
      <c r="BA23" s="319">
        <v>0.79</v>
      </c>
      <c r="BB23" s="319">
        <v>0.92</v>
      </c>
      <c r="BC23" s="319">
        <v>1.01</v>
      </c>
      <c r="BD23" s="320">
        <v>2.95</v>
      </c>
      <c r="BE23" s="321">
        <v>3.64</v>
      </c>
      <c r="BF23" s="319">
        <v>7.41</v>
      </c>
      <c r="BG23" s="319">
        <v>2.61</v>
      </c>
      <c r="BH23" s="319">
        <v>2.67</v>
      </c>
      <c r="BI23" s="319">
        <v>4.6500000000000004</v>
      </c>
      <c r="BJ23" s="320">
        <v>6.64</v>
      </c>
      <c r="BK23" s="321">
        <v>5.17</v>
      </c>
      <c r="BL23" s="319">
        <v>5.35</v>
      </c>
      <c r="BM23" s="319">
        <v>3.22</v>
      </c>
      <c r="BN23" s="319">
        <v>3.19</v>
      </c>
      <c r="BO23" s="319">
        <v>3.86</v>
      </c>
      <c r="BP23" s="320">
        <v>8.43</v>
      </c>
      <c r="BQ23" s="321">
        <v>3.24</v>
      </c>
      <c r="BR23" s="319">
        <v>1.05</v>
      </c>
      <c r="BS23" s="319">
        <v>2.66</v>
      </c>
      <c r="BT23" s="319">
        <v>2.56</v>
      </c>
      <c r="BU23" s="319">
        <v>2.86</v>
      </c>
      <c r="BV23" s="320">
        <v>5.56</v>
      </c>
      <c r="BW23" s="321">
        <v>1.42</v>
      </c>
      <c r="BX23" s="319">
        <v>0.71</v>
      </c>
      <c r="BY23" s="319">
        <v>1.1299999999999999</v>
      </c>
      <c r="BZ23" s="319">
        <v>1.2</v>
      </c>
      <c r="CA23" s="319">
        <v>1.82</v>
      </c>
      <c r="CB23" s="320">
        <v>2.3199999999999998</v>
      </c>
      <c r="CC23" s="321">
        <v>1.35</v>
      </c>
      <c r="CD23" s="319">
        <v>0.69</v>
      </c>
      <c r="CE23" s="319">
        <v>1.3</v>
      </c>
      <c r="CF23" s="319">
        <v>0.68</v>
      </c>
      <c r="CG23" s="319">
        <v>1.33</v>
      </c>
      <c r="CH23" s="320">
        <v>1.53</v>
      </c>
      <c r="CI23" s="321">
        <v>1.46</v>
      </c>
      <c r="CJ23" s="319">
        <v>0.71</v>
      </c>
      <c r="CK23" s="319">
        <v>1.08</v>
      </c>
      <c r="CL23" s="319">
        <v>1</v>
      </c>
      <c r="CM23" s="319">
        <v>2.1800000000000002</v>
      </c>
      <c r="CN23" s="320">
        <v>3.16</v>
      </c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</row>
    <row r="24" spans="1:137" x14ac:dyDescent="0.3">
      <c r="B24" s="269" t="s">
        <v>313</v>
      </c>
      <c r="C24" s="319">
        <v>2.12</v>
      </c>
      <c r="D24" s="319">
        <v>5.18</v>
      </c>
      <c r="E24" s="319">
        <v>3.41</v>
      </c>
      <c r="F24" s="319">
        <v>3.02</v>
      </c>
      <c r="G24" s="319">
        <v>1.84</v>
      </c>
      <c r="H24" s="320">
        <v>0.86</v>
      </c>
      <c r="I24" s="321">
        <v>1.44</v>
      </c>
      <c r="J24" s="319">
        <v>5.76</v>
      </c>
      <c r="K24" s="319">
        <v>2.42</v>
      </c>
      <c r="L24" s="319">
        <v>2.71</v>
      </c>
      <c r="M24" s="319">
        <v>1.95</v>
      </c>
      <c r="N24" s="320">
        <v>0.94</v>
      </c>
      <c r="O24" s="319">
        <v>2.76</v>
      </c>
      <c r="P24" s="319">
        <v>3.88</v>
      </c>
      <c r="Q24" s="319">
        <v>3.8</v>
      </c>
      <c r="R24" s="319">
        <v>3.75</v>
      </c>
      <c r="S24" s="319">
        <v>2.0099999999999998</v>
      </c>
      <c r="T24" s="320">
        <v>1.1000000000000001</v>
      </c>
      <c r="U24" s="321">
        <v>2.16</v>
      </c>
      <c r="V24" s="319">
        <v>6.8</v>
      </c>
      <c r="W24" s="319">
        <v>3.59</v>
      </c>
      <c r="X24" s="319">
        <v>3.49</v>
      </c>
      <c r="Y24" s="319">
        <v>2.08</v>
      </c>
      <c r="Z24" s="320">
        <v>0.8</v>
      </c>
      <c r="AA24" s="321">
        <v>1.64</v>
      </c>
      <c r="AB24" s="319">
        <v>4.75</v>
      </c>
      <c r="AC24" s="319">
        <v>2.85</v>
      </c>
      <c r="AD24" s="319">
        <v>3.51</v>
      </c>
      <c r="AE24" s="319">
        <v>2.27</v>
      </c>
      <c r="AF24" s="320">
        <v>1.1499999999999999</v>
      </c>
      <c r="AG24" s="321">
        <v>2.65</v>
      </c>
      <c r="AH24" s="319">
        <v>6.8</v>
      </c>
      <c r="AI24" s="319">
        <v>3.78</v>
      </c>
      <c r="AJ24" s="319">
        <v>2.4500000000000002</v>
      </c>
      <c r="AK24" s="319">
        <v>1.93</v>
      </c>
      <c r="AL24" s="320">
        <v>1.05</v>
      </c>
      <c r="AM24" s="321">
        <v>1.53</v>
      </c>
      <c r="AN24" s="319">
        <v>3.98</v>
      </c>
      <c r="AO24" s="319">
        <v>2.62</v>
      </c>
      <c r="AP24" s="319">
        <v>1.35</v>
      </c>
      <c r="AQ24" s="319">
        <v>1.44</v>
      </c>
      <c r="AR24" s="320">
        <v>0.61</v>
      </c>
      <c r="AS24" s="321">
        <v>1.1000000000000001</v>
      </c>
      <c r="AT24" s="319">
        <v>3</v>
      </c>
      <c r="AU24" s="319">
        <v>2.2000000000000002</v>
      </c>
      <c r="AV24" s="319">
        <v>1.62</v>
      </c>
      <c r="AW24" s="319">
        <v>1.47</v>
      </c>
      <c r="AX24" s="320">
        <v>0.62</v>
      </c>
      <c r="AY24" s="321">
        <v>2.48</v>
      </c>
      <c r="AZ24" s="319">
        <v>4.1900000000000004</v>
      </c>
      <c r="BA24" s="319">
        <v>2.87</v>
      </c>
      <c r="BB24" s="319">
        <v>2.14</v>
      </c>
      <c r="BC24" s="319">
        <v>1.37</v>
      </c>
      <c r="BD24" s="320">
        <v>0.52</v>
      </c>
      <c r="BE24" s="321">
        <v>3.13</v>
      </c>
      <c r="BF24" s="319">
        <v>3.4</v>
      </c>
      <c r="BG24" s="319">
        <v>5.19</v>
      </c>
      <c r="BH24" s="319">
        <v>4.33</v>
      </c>
      <c r="BI24" s="319">
        <v>2.77</v>
      </c>
      <c r="BJ24" s="320">
        <v>1.0900000000000001</v>
      </c>
      <c r="BK24" s="321">
        <v>1.41</v>
      </c>
      <c r="BL24" s="319">
        <v>2.2599999999999998</v>
      </c>
      <c r="BM24" s="319">
        <v>2.39</v>
      </c>
      <c r="BN24" s="319">
        <v>2.76</v>
      </c>
      <c r="BO24" s="319">
        <v>2.1800000000000002</v>
      </c>
      <c r="BP24" s="320">
        <v>0.03</v>
      </c>
      <c r="BQ24" s="321">
        <v>3.59</v>
      </c>
      <c r="BR24" s="319">
        <v>3.59</v>
      </c>
      <c r="BS24" s="319">
        <v>1.42</v>
      </c>
      <c r="BT24" s="319">
        <v>2.31</v>
      </c>
      <c r="BU24" s="319">
        <v>2.93</v>
      </c>
      <c r="BV24" s="320">
        <v>1.65</v>
      </c>
      <c r="BW24" s="321">
        <v>1.17</v>
      </c>
      <c r="BX24" s="319">
        <v>1.7</v>
      </c>
      <c r="BY24" s="319">
        <v>1.56</v>
      </c>
      <c r="BZ24" s="319">
        <v>1.35</v>
      </c>
      <c r="CA24" s="319">
        <v>0.42</v>
      </c>
      <c r="CB24" s="320">
        <v>0.67</v>
      </c>
      <c r="CC24" s="321">
        <v>1.1000000000000001</v>
      </c>
      <c r="CD24" s="319">
        <v>1.25</v>
      </c>
      <c r="CE24" s="319">
        <v>1.04</v>
      </c>
      <c r="CF24" s="319">
        <v>1.1599999999999999</v>
      </c>
      <c r="CG24" s="319">
        <v>1.06</v>
      </c>
      <c r="CH24" s="320">
        <v>1.26</v>
      </c>
      <c r="CI24" s="321">
        <v>1.17</v>
      </c>
      <c r="CJ24" s="319">
        <v>1.8</v>
      </c>
      <c r="CK24" s="319">
        <v>1.73</v>
      </c>
      <c r="CL24" s="319">
        <v>1.45</v>
      </c>
      <c r="CM24" s="319">
        <v>0.5</v>
      </c>
      <c r="CN24" s="320">
        <v>0.49</v>
      </c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</row>
    <row r="25" spans="1:137" x14ac:dyDescent="0.3">
      <c r="B25" s="269" t="s">
        <v>314</v>
      </c>
      <c r="C25" s="319">
        <v>4.96</v>
      </c>
      <c r="D25" s="319">
        <v>2.02</v>
      </c>
      <c r="E25" s="319">
        <v>2.69</v>
      </c>
      <c r="F25" s="319">
        <v>3.9</v>
      </c>
      <c r="G25" s="319">
        <v>4.46</v>
      </c>
      <c r="H25" s="320">
        <v>6.71</v>
      </c>
      <c r="I25" s="321">
        <v>4.07</v>
      </c>
      <c r="J25" s="319">
        <v>0.83</v>
      </c>
      <c r="K25" s="319">
        <v>1.89</v>
      </c>
      <c r="L25" s="319">
        <v>1.64</v>
      </c>
      <c r="M25" s="319">
        <v>3.09</v>
      </c>
      <c r="N25" s="320">
        <v>5</v>
      </c>
      <c r="O25" s="319">
        <v>5.8</v>
      </c>
      <c r="P25" s="319">
        <v>1.66</v>
      </c>
      <c r="Q25" s="319">
        <v>2.96</v>
      </c>
      <c r="R25" s="319">
        <v>5.28</v>
      </c>
      <c r="S25" s="319">
        <v>6.02</v>
      </c>
      <c r="T25" s="320">
        <v>8.77</v>
      </c>
      <c r="U25" s="321">
        <v>5.3</v>
      </c>
      <c r="V25" s="319">
        <v>2.6</v>
      </c>
      <c r="W25" s="319">
        <v>1.91</v>
      </c>
      <c r="X25" s="319">
        <v>2.78</v>
      </c>
      <c r="Y25" s="319">
        <v>4.3600000000000003</v>
      </c>
      <c r="Z25" s="320">
        <v>9.3800000000000008</v>
      </c>
      <c r="AA25" s="321">
        <v>5.38</v>
      </c>
      <c r="AB25" s="319">
        <v>0.06</v>
      </c>
      <c r="AC25" s="319">
        <v>2.2599999999999998</v>
      </c>
      <c r="AD25" s="319">
        <v>1.1200000000000001</v>
      </c>
      <c r="AE25" s="319">
        <v>4.07</v>
      </c>
      <c r="AF25" s="320">
        <v>7.19</v>
      </c>
      <c r="AG25" s="321">
        <v>5.22</v>
      </c>
      <c r="AH25" s="319">
        <v>2.54</v>
      </c>
      <c r="AI25" s="319">
        <v>1</v>
      </c>
      <c r="AJ25" s="319">
        <v>3.17</v>
      </c>
      <c r="AK25" s="319">
        <v>5.69</v>
      </c>
      <c r="AL25" s="320">
        <v>6.65</v>
      </c>
      <c r="AM25" s="321">
        <v>0.65</v>
      </c>
      <c r="AN25" s="319">
        <v>0.14000000000000001</v>
      </c>
      <c r="AO25" s="319">
        <v>0.19</v>
      </c>
      <c r="AP25" s="319">
        <v>0.53</v>
      </c>
      <c r="AQ25" s="319">
        <v>0.57999999999999996</v>
      </c>
      <c r="AR25" s="320">
        <v>0.96</v>
      </c>
      <c r="AS25" s="321">
        <v>0.79</v>
      </c>
      <c r="AT25" s="319">
        <v>0.28999999999999998</v>
      </c>
      <c r="AU25" s="319">
        <v>0.45</v>
      </c>
      <c r="AV25" s="319">
        <v>0.78</v>
      </c>
      <c r="AW25" s="319">
        <v>0.48</v>
      </c>
      <c r="AX25" s="320">
        <v>1.01</v>
      </c>
      <c r="AY25" s="321">
        <v>0.36</v>
      </c>
      <c r="AZ25" s="319">
        <v>0.09</v>
      </c>
      <c r="BA25" s="319">
        <v>0.3</v>
      </c>
      <c r="BB25" s="319">
        <v>0.26</v>
      </c>
      <c r="BC25" s="319">
        <v>0.88</v>
      </c>
      <c r="BD25" s="320">
        <v>0.46</v>
      </c>
      <c r="BE25" s="321">
        <v>11.32</v>
      </c>
      <c r="BF25" s="319">
        <v>5.3</v>
      </c>
      <c r="BG25" s="319">
        <v>9.0399999999999991</v>
      </c>
      <c r="BH25" s="319">
        <v>13.21</v>
      </c>
      <c r="BI25" s="319">
        <v>10.69</v>
      </c>
      <c r="BJ25" s="320">
        <v>11.36</v>
      </c>
      <c r="BK25" s="321">
        <v>9.41</v>
      </c>
      <c r="BL25" s="319">
        <v>8.39</v>
      </c>
      <c r="BM25" s="319">
        <v>8.16</v>
      </c>
      <c r="BN25" s="319">
        <v>7.25</v>
      </c>
      <c r="BO25" s="319">
        <v>7.01</v>
      </c>
      <c r="BP25" s="320">
        <v>6.18</v>
      </c>
      <c r="BQ25" s="321">
        <v>11.83</v>
      </c>
      <c r="BR25" s="319">
        <v>15.04</v>
      </c>
      <c r="BS25" s="319">
        <v>9.17</v>
      </c>
      <c r="BT25" s="319">
        <v>11.04</v>
      </c>
      <c r="BU25" s="319">
        <v>10.58</v>
      </c>
      <c r="BV25" s="320">
        <v>13.05</v>
      </c>
      <c r="BW25" s="321">
        <v>0.62</v>
      </c>
      <c r="BX25" s="319">
        <v>0.49</v>
      </c>
      <c r="BY25" s="319">
        <v>0.14000000000000001</v>
      </c>
      <c r="BZ25" s="319">
        <v>0.52</v>
      </c>
      <c r="CA25" s="319">
        <v>0.17</v>
      </c>
      <c r="CB25" s="320">
        <v>1.55</v>
      </c>
      <c r="CC25" s="321">
        <v>0.63</v>
      </c>
      <c r="CD25" s="319">
        <v>2.85</v>
      </c>
      <c r="CE25" s="319">
        <v>0.35</v>
      </c>
      <c r="CF25" s="319">
        <v>0.82</v>
      </c>
      <c r="CG25" s="319">
        <v>0</v>
      </c>
      <c r="CH25" s="320">
        <v>1.3</v>
      </c>
      <c r="CI25" s="321">
        <v>0.62</v>
      </c>
      <c r="CJ25" s="319">
        <v>0.59</v>
      </c>
      <c r="CK25" s="319">
        <v>0.18</v>
      </c>
      <c r="CL25" s="319">
        <v>0.79</v>
      </c>
      <c r="CM25" s="319">
        <v>0.3</v>
      </c>
      <c r="CN25" s="320">
        <v>2.0299999999999998</v>
      </c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</row>
    <row r="26" spans="1:137" x14ac:dyDescent="0.3">
      <c r="B26" s="269" t="s">
        <v>315</v>
      </c>
      <c r="C26" s="319">
        <v>3.62</v>
      </c>
      <c r="D26" s="319">
        <v>4.13</v>
      </c>
      <c r="E26" s="319">
        <v>5.01</v>
      </c>
      <c r="F26" s="319">
        <v>4.8499999999999996</v>
      </c>
      <c r="G26" s="319">
        <v>4.8099999999999996</v>
      </c>
      <c r="H26" s="320">
        <v>2.12</v>
      </c>
      <c r="I26" s="321">
        <v>1.2</v>
      </c>
      <c r="J26" s="319">
        <v>2.35</v>
      </c>
      <c r="K26" s="319">
        <v>2.2999999999999998</v>
      </c>
      <c r="L26" s="319">
        <v>2.1800000000000002</v>
      </c>
      <c r="M26" s="319">
        <v>2.0099999999999998</v>
      </c>
      <c r="N26" s="320">
        <v>0.73</v>
      </c>
      <c r="O26" s="319">
        <v>5.9</v>
      </c>
      <c r="P26" s="319">
        <v>3.28</v>
      </c>
      <c r="Q26" s="319">
        <v>6.12</v>
      </c>
      <c r="R26" s="319">
        <v>6.57</v>
      </c>
      <c r="S26" s="319">
        <v>7.71</v>
      </c>
      <c r="T26" s="320">
        <v>4.5</v>
      </c>
      <c r="U26" s="321">
        <v>4.2699999999999996</v>
      </c>
      <c r="V26" s="319">
        <v>5.8</v>
      </c>
      <c r="W26" s="319">
        <v>6.13</v>
      </c>
      <c r="X26" s="319">
        <v>6.49</v>
      </c>
      <c r="Y26" s="319">
        <v>6.26</v>
      </c>
      <c r="Z26" s="320">
        <v>3.85</v>
      </c>
      <c r="AA26" s="321">
        <v>1.72</v>
      </c>
      <c r="AB26" s="319">
        <v>2.8</v>
      </c>
      <c r="AC26" s="319">
        <v>3.8</v>
      </c>
      <c r="AD26" s="319">
        <v>3.58</v>
      </c>
      <c r="AE26" s="319">
        <v>3.02</v>
      </c>
      <c r="AF26" s="320">
        <v>1.0900000000000001</v>
      </c>
      <c r="AG26" s="321">
        <v>6.66</v>
      </c>
      <c r="AH26" s="319">
        <v>6.4</v>
      </c>
      <c r="AI26" s="319">
        <v>6.7</v>
      </c>
      <c r="AJ26" s="319">
        <v>7.77</v>
      </c>
      <c r="AK26" s="319">
        <v>8.7100000000000009</v>
      </c>
      <c r="AL26" s="320">
        <v>5.79</v>
      </c>
      <c r="AM26" s="321">
        <v>0.11</v>
      </c>
      <c r="AN26" s="319">
        <v>0.15</v>
      </c>
      <c r="AO26" s="319">
        <v>0.2</v>
      </c>
      <c r="AP26" s="319">
        <v>0.41</v>
      </c>
      <c r="AQ26" s="319">
        <v>0.14000000000000001</v>
      </c>
      <c r="AR26" s="320">
        <v>0.04</v>
      </c>
      <c r="AS26" s="321">
        <v>0.13</v>
      </c>
      <c r="AT26" s="319">
        <v>0.48</v>
      </c>
      <c r="AU26" s="319">
        <v>0.38</v>
      </c>
      <c r="AV26" s="319">
        <v>0.41</v>
      </c>
      <c r="AW26" s="319">
        <v>0.13</v>
      </c>
      <c r="AX26" s="320">
        <v>0.03</v>
      </c>
      <c r="AY26" s="321">
        <v>7.0000000000000007E-2</v>
      </c>
      <c r="AZ26" s="319">
        <v>0.06</v>
      </c>
      <c r="BA26" s="319">
        <v>0.1</v>
      </c>
      <c r="BB26" s="319">
        <v>0.41</v>
      </c>
      <c r="BC26" s="319">
        <v>0.16</v>
      </c>
      <c r="BD26" s="320">
        <v>0.51</v>
      </c>
      <c r="BE26" s="321">
        <v>7.48</v>
      </c>
      <c r="BF26" s="319">
        <v>8.5</v>
      </c>
      <c r="BG26" s="319">
        <v>10.57</v>
      </c>
      <c r="BH26" s="319">
        <v>7.21</v>
      </c>
      <c r="BI26" s="319">
        <v>8.61</v>
      </c>
      <c r="BJ26" s="320">
        <v>7.19</v>
      </c>
      <c r="BK26" s="321">
        <v>3.18</v>
      </c>
      <c r="BL26" s="319">
        <v>3.68</v>
      </c>
      <c r="BM26" s="319">
        <v>3.33</v>
      </c>
      <c r="BN26" s="319">
        <v>2.2799999999999998</v>
      </c>
      <c r="BO26" s="319">
        <v>3.69</v>
      </c>
      <c r="BP26" s="320">
        <v>4.0999999999999996</v>
      </c>
      <c r="BQ26" s="321">
        <v>8.6199999999999992</v>
      </c>
      <c r="BR26" s="319">
        <v>5.1100000000000003</v>
      </c>
      <c r="BS26" s="319">
        <v>11.63</v>
      </c>
      <c r="BT26" s="319">
        <v>9.67</v>
      </c>
      <c r="BU26" s="319">
        <v>9.9600000000000009</v>
      </c>
      <c r="BV26" s="320">
        <v>8.77</v>
      </c>
      <c r="BW26" s="321">
        <v>0.83</v>
      </c>
      <c r="BX26" s="319">
        <v>0.31</v>
      </c>
      <c r="BY26" s="319">
        <v>0.15</v>
      </c>
      <c r="BZ26" s="319">
        <v>0.09</v>
      </c>
      <c r="CA26" s="319">
        <v>0.43</v>
      </c>
      <c r="CB26" s="320">
        <v>4.05</v>
      </c>
      <c r="CC26" s="321">
        <v>1.33</v>
      </c>
      <c r="CD26" s="319">
        <v>1.3</v>
      </c>
      <c r="CE26" s="319">
        <v>0.34</v>
      </c>
      <c r="CF26" s="319">
        <v>0.38</v>
      </c>
      <c r="CG26" s="319">
        <v>1.27</v>
      </c>
      <c r="CH26" s="320">
        <v>6.48</v>
      </c>
      <c r="CI26" s="321">
        <v>0.02</v>
      </c>
      <c r="CJ26" s="319">
        <v>0.32</v>
      </c>
      <c r="CK26" s="319">
        <v>0.09</v>
      </c>
      <c r="CL26" s="319">
        <v>0.06</v>
      </c>
      <c r="CM26" s="319">
        <v>0.19</v>
      </c>
      <c r="CN26" s="320">
        <v>0.41</v>
      </c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</row>
    <row r="27" spans="1:137" x14ac:dyDescent="0.3">
      <c r="B27" s="269" t="s">
        <v>316</v>
      </c>
      <c r="C27" s="319">
        <v>0.31</v>
      </c>
      <c r="D27" s="319">
        <v>0.8</v>
      </c>
      <c r="E27" s="319">
        <v>0.43</v>
      </c>
      <c r="F27" s="319">
        <v>0.34</v>
      </c>
      <c r="G27" s="319">
        <v>0.28000000000000003</v>
      </c>
      <c r="H27" s="320">
        <v>0.17</v>
      </c>
      <c r="I27" s="321">
        <v>7.0000000000000007E-2</v>
      </c>
      <c r="J27" s="319">
        <v>1.4</v>
      </c>
      <c r="K27" s="319">
        <v>0.04</v>
      </c>
      <c r="L27" s="319">
        <v>0.01</v>
      </c>
      <c r="M27" s="319">
        <v>0.01</v>
      </c>
      <c r="N27" s="320">
        <v>0.12</v>
      </c>
      <c r="O27" s="319">
        <v>0.52</v>
      </c>
      <c r="P27" s="319">
        <v>1.54</v>
      </c>
      <c r="Q27" s="319">
        <v>0.55000000000000004</v>
      </c>
      <c r="R27" s="319">
        <v>0.5</v>
      </c>
      <c r="S27" s="319">
        <v>0.68</v>
      </c>
      <c r="T27" s="320">
        <v>0.37</v>
      </c>
      <c r="U27" s="321">
        <v>0.43</v>
      </c>
      <c r="V27" s="319">
        <v>2.1</v>
      </c>
      <c r="W27" s="319">
        <v>0.52</v>
      </c>
      <c r="X27" s="319">
        <v>0.62</v>
      </c>
      <c r="Y27" s="319">
        <v>0.34</v>
      </c>
      <c r="Z27" s="320">
        <v>0.45</v>
      </c>
      <c r="AA27" s="321">
        <v>0.28000000000000003</v>
      </c>
      <c r="AB27" s="319">
        <v>3.1</v>
      </c>
      <c r="AC27" s="319">
        <v>0.19</v>
      </c>
      <c r="AD27" s="319">
        <v>0.25</v>
      </c>
      <c r="AE27" s="319">
        <v>0.11</v>
      </c>
      <c r="AF27" s="320">
        <v>0.32</v>
      </c>
      <c r="AG27" s="321">
        <v>0.56999999999999995</v>
      </c>
      <c r="AH27" s="319">
        <v>2.5</v>
      </c>
      <c r="AI27" s="319">
        <v>0.6</v>
      </c>
      <c r="AJ27" s="319">
        <v>0.78</v>
      </c>
      <c r="AK27" s="319">
        <v>0.52</v>
      </c>
      <c r="AL27" s="320">
        <v>0.3</v>
      </c>
      <c r="AM27" s="321">
        <v>0.28999999999999998</v>
      </c>
      <c r="AN27" s="319">
        <v>0.08</v>
      </c>
      <c r="AO27" s="319">
        <v>0.17</v>
      </c>
      <c r="AP27" s="319">
        <v>0.28000000000000003</v>
      </c>
      <c r="AQ27" s="319">
        <v>0.46</v>
      </c>
      <c r="AR27" s="320">
        <v>0.33</v>
      </c>
      <c r="AS27" s="321">
        <v>0.4</v>
      </c>
      <c r="AT27" s="319">
        <v>0.17</v>
      </c>
      <c r="AU27" s="319">
        <v>0.39</v>
      </c>
      <c r="AV27" s="319">
        <v>0.53</v>
      </c>
      <c r="AW27" s="319">
        <v>0.65</v>
      </c>
      <c r="AX27" s="320">
        <v>0.31</v>
      </c>
      <c r="AY27" s="321">
        <v>0.05</v>
      </c>
      <c r="AZ27" s="319">
        <v>0.05</v>
      </c>
      <c r="BA27" s="319">
        <v>0.04</v>
      </c>
      <c r="BB27" s="319">
        <v>0.02</v>
      </c>
      <c r="BC27" s="319">
        <v>0.06</v>
      </c>
      <c r="BD27" s="320">
        <v>0.46</v>
      </c>
      <c r="BE27" s="321">
        <v>0.88</v>
      </c>
      <c r="BF27" s="319">
        <v>0.51</v>
      </c>
      <c r="BG27" s="319">
        <v>1.1399999999999999</v>
      </c>
      <c r="BH27" s="319">
        <v>0.46</v>
      </c>
      <c r="BI27" s="319">
        <v>1.4</v>
      </c>
      <c r="BJ27" s="320">
        <v>0.9</v>
      </c>
      <c r="BK27" s="321">
        <v>0.66</v>
      </c>
      <c r="BL27" s="319">
        <v>0.53</v>
      </c>
      <c r="BM27" s="319">
        <v>1.1200000000000001</v>
      </c>
      <c r="BN27" s="319">
        <v>0.97</v>
      </c>
      <c r="BO27" s="319">
        <v>0.49</v>
      </c>
      <c r="BP27" s="320">
        <v>0.57999999999999996</v>
      </c>
      <c r="BQ27" s="321">
        <v>0.93</v>
      </c>
      <c r="BR27" s="319">
        <v>0.5</v>
      </c>
      <c r="BS27" s="319">
        <v>1.1499999999999999</v>
      </c>
      <c r="BT27" s="319">
        <v>0.34</v>
      </c>
      <c r="BU27" s="319">
        <v>1.42</v>
      </c>
      <c r="BV27" s="320">
        <v>1.06</v>
      </c>
      <c r="BW27" s="321">
        <v>0.3</v>
      </c>
      <c r="BX27" s="319">
        <v>1.25</v>
      </c>
      <c r="BY27" s="319">
        <v>1.2</v>
      </c>
      <c r="BZ27" s="319">
        <v>0.85</v>
      </c>
      <c r="CA27" s="319">
        <v>0.35</v>
      </c>
      <c r="CB27" s="320">
        <v>1.66</v>
      </c>
      <c r="CC27" s="321">
        <v>0.36</v>
      </c>
      <c r="CD27" s="319">
        <v>0.26</v>
      </c>
      <c r="CE27" s="319">
        <v>0.42</v>
      </c>
      <c r="CF27" s="319">
        <v>0.25</v>
      </c>
      <c r="CG27" s="319">
        <v>0.19</v>
      </c>
      <c r="CH27" s="320">
        <v>0.56000000000000005</v>
      </c>
      <c r="CI27" s="321">
        <v>0.27</v>
      </c>
      <c r="CJ27" s="319">
        <v>0.06</v>
      </c>
      <c r="CK27" s="319">
        <v>0.13</v>
      </c>
      <c r="CL27" s="319">
        <v>0.28000000000000003</v>
      </c>
      <c r="CM27" s="319">
        <v>0.44</v>
      </c>
      <c r="CN27" s="320">
        <v>0.86</v>
      </c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</row>
    <row r="28" spans="1:137" x14ac:dyDescent="0.3">
      <c r="B28" s="287" t="s">
        <v>295</v>
      </c>
      <c r="C28" s="327">
        <v>100</v>
      </c>
      <c r="D28" s="328">
        <v>100</v>
      </c>
      <c r="E28" s="328">
        <v>100</v>
      </c>
      <c r="F28" s="328">
        <v>100</v>
      </c>
      <c r="G28" s="328">
        <v>100</v>
      </c>
      <c r="H28" s="329">
        <v>100</v>
      </c>
      <c r="I28" s="327">
        <v>100</v>
      </c>
      <c r="J28" s="328">
        <v>100</v>
      </c>
      <c r="K28" s="328">
        <v>100</v>
      </c>
      <c r="L28" s="328">
        <v>100</v>
      </c>
      <c r="M28" s="328">
        <v>100</v>
      </c>
      <c r="N28" s="328">
        <v>100</v>
      </c>
      <c r="O28" s="327">
        <v>100</v>
      </c>
      <c r="P28" s="328">
        <v>100</v>
      </c>
      <c r="Q28" s="328">
        <v>100</v>
      </c>
      <c r="R28" s="328">
        <v>100</v>
      </c>
      <c r="S28" s="328">
        <v>100</v>
      </c>
      <c r="T28" s="329">
        <v>100</v>
      </c>
      <c r="U28" s="327">
        <v>100</v>
      </c>
      <c r="V28" s="328">
        <v>100</v>
      </c>
      <c r="W28" s="328">
        <v>100</v>
      </c>
      <c r="X28" s="328">
        <v>100</v>
      </c>
      <c r="Y28" s="328">
        <v>100</v>
      </c>
      <c r="Z28" s="329">
        <v>100</v>
      </c>
      <c r="AA28" s="327">
        <v>100</v>
      </c>
      <c r="AB28" s="328">
        <v>100</v>
      </c>
      <c r="AC28" s="328">
        <v>100</v>
      </c>
      <c r="AD28" s="328">
        <v>100</v>
      </c>
      <c r="AE28" s="328">
        <v>100</v>
      </c>
      <c r="AF28" s="329">
        <v>100</v>
      </c>
      <c r="AG28" s="327">
        <v>100</v>
      </c>
      <c r="AH28" s="328">
        <v>100</v>
      </c>
      <c r="AI28" s="328">
        <v>100</v>
      </c>
      <c r="AJ28" s="328">
        <v>100</v>
      </c>
      <c r="AK28" s="328">
        <v>100</v>
      </c>
      <c r="AL28" s="329">
        <v>100</v>
      </c>
      <c r="AM28" s="327">
        <v>100</v>
      </c>
      <c r="AN28" s="328">
        <v>100</v>
      </c>
      <c r="AO28" s="328">
        <v>100</v>
      </c>
      <c r="AP28" s="328">
        <v>100</v>
      </c>
      <c r="AQ28" s="328">
        <v>100</v>
      </c>
      <c r="AR28" s="329">
        <v>100</v>
      </c>
      <c r="AS28" s="327">
        <v>100</v>
      </c>
      <c r="AT28" s="328">
        <v>100</v>
      </c>
      <c r="AU28" s="328">
        <v>100</v>
      </c>
      <c r="AV28" s="328">
        <v>100</v>
      </c>
      <c r="AW28" s="328">
        <v>100</v>
      </c>
      <c r="AX28" s="329">
        <v>100</v>
      </c>
      <c r="AY28" s="327">
        <v>100</v>
      </c>
      <c r="AZ28" s="328">
        <v>100</v>
      </c>
      <c r="BA28" s="328">
        <v>100</v>
      </c>
      <c r="BB28" s="328">
        <v>100</v>
      </c>
      <c r="BC28" s="328">
        <v>100</v>
      </c>
      <c r="BD28" s="329">
        <v>100</v>
      </c>
      <c r="BE28" s="327">
        <v>100</v>
      </c>
      <c r="BF28" s="328">
        <v>100</v>
      </c>
      <c r="BG28" s="328">
        <v>100</v>
      </c>
      <c r="BH28" s="328">
        <v>100</v>
      </c>
      <c r="BI28" s="328">
        <v>100</v>
      </c>
      <c r="BJ28" s="329">
        <v>100</v>
      </c>
      <c r="BK28" s="327">
        <v>100</v>
      </c>
      <c r="BL28" s="328">
        <v>100</v>
      </c>
      <c r="BM28" s="328">
        <v>100</v>
      </c>
      <c r="BN28" s="328">
        <v>100</v>
      </c>
      <c r="BO28" s="328">
        <v>100</v>
      </c>
      <c r="BP28" s="329">
        <v>100</v>
      </c>
      <c r="BQ28" s="327">
        <v>100</v>
      </c>
      <c r="BR28" s="328">
        <v>100</v>
      </c>
      <c r="BS28" s="328">
        <v>100</v>
      </c>
      <c r="BT28" s="328">
        <v>100</v>
      </c>
      <c r="BU28" s="328">
        <v>100</v>
      </c>
      <c r="BV28" s="329">
        <v>100</v>
      </c>
      <c r="BW28" s="327">
        <v>100</v>
      </c>
      <c r="BX28" s="328">
        <v>100</v>
      </c>
      <c r="BY28" s="328">
        <v>100</v>
      </c>
      <c r="BZ28" s="328">
        <v>100</v>
      </c>
      <c r="CA28" s="328">
        <v>100</v>
      </c>
      <c r="CB28" s="329">
        <v>100</v>
      </c>
      <c r="CC28" s="327">
        <v>100</v>
      </c>
      <c r="CD28" s="328">
        <v>100</v>
      </c>
      <c r="CE28" s="328">
        <v>100</v>
      </c>
      <c r="CF28" s="328">
        <v>100</v>
      </c>
      <c r="CG28" s="328">
        <v>100</v>
      </c>
      <c r="CH28" s="329">
        <v>100</v>
      </c>
      <c r="CI28" s="327">
        <v>100</v>
      </c>
      <c r="CJ28" s="328">
        <v>100</v>
      </c>
      <c r="CK28" s="328">
        <v>100</v>
      </c>
      <c r="CL28" s="328">
        <v>100</v>
      </c>
      <c r="CM28" s="328">
        <v>100</v>
      </c>
      <c r="CN28" s="329">
        <v>100</v>
      </c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</row>
    <row r="29" spans="1:137" x14ac:dyDescent="0.3">
      <c r="B29" s="266"/>
      <c r="C29" s="267"/>
      <c r="D29" s="267"/>
      <c r="E29" s="267"/>
      <c r="F29" s="267"/>
      <c r="G29" s="267"/>
      <c r="H29" s="266"/>
      <c r="I29" s="268"/>
      <c r="J29" s="267"/>
      <c r="K29" s="267"/>
      <c r="L29" s="267"/>
      <c r="M29" s="267"/>
      <c r="N29" s="266"/>
      <c r="O29" s="267"/>
      <c r="P29" s="267"/>
      <c r="Q29" s="267"/>
      <c r="R29" s="267"/>
      <c r="S29" s="267"/>
      <c r="T29" s="266"/>
      <c r="U29" s="268"/>
      <c r="V29" s="267"/>
      <c r="W29" s="267"/>
      <c r="X29" s="267"/>
      <c r="Y29" s="267"/>
      <c r="Z29" s="266"/>
      <c r="AA29" s="268"/>
      <c r="AB29" s="267"/>
      <c r="AC29" s="267"/>
      <c r="AD29" s="267"/>
      <c r="AE29" s="267"/>
      <c r="AF29" s="266"/>
      <c r="AG29" s="268"/>
      <c r="AH29" s="267"/>
      <c r="AI29" s="267"/>
      <c r="AJ29" s="267"/>
      <c r="AK29" s="267"/>
      <c r="AL29" s="266"/>
      <c r="AM29" s="268"/>
      <c r="AN29" s="267"/>
      <c r="AO29" s="267"/>
      <c r="AP29" s="267"/>
      <c r="AQ29" s="267"/>
      <c r="AR29" s="266"/>
      <c r="AS29" s="268"/>
      <c r="AT29" s="267"/>
      <c r="AU29" s="267"/>
      <c r="AV29" s="267"/>
      <c r="AW29" s="267"/>
      <c r="AX29" s="266"/>
      <c r="AY29" s="268"/>
      <c r="AZ29" s="267"/>
      <c r="BA29" s="267"/>
      <c r="BB29" s="267"/>
      <c r="BC29" s="267"/>
      <c r="BD29" s="266"/>
      <c r="BE29" s="268"/>
      <c r="BF29" s="267"/>
      <c r="BG29" s="267"/>
      <c r="BH29" s="267"/>
      <c r="BI29" s="267"/>
      <c r="BJ29" s="266"/>
      <c r="BK29" s="268"/>
      <c r="BL29" s="267"/>
      <c r="BM29" s="267"/>
      <c r="BN29" s="267"/>
      <c r="BO29" s="267"/>
      <c r="BP29" s="266"/>
      <c r="BQ29" s="268"/>
      <c r="BR29" s="267"/>
      <c r="BS29" s="267"/>
      <c r="BT29" s="267"/>
      <c r="BU29" s="267"/>
      <c r="BV29" s="266"/>
      <c r="BW29" s="268"/>
      <c r="BX29" s="267"/>
      <c r="BY29" s="267"/>
      <c r="BZ29" s="267"/>
      <c r="CA29" s="267"/>
      <c r="CB29" s="266"/>
      <c r="CC29" s="268"/>
      <c r="CD29" s="267"/>
      <c r="CE29" s="267"/>
      <c r="CF29" s="267"/>
      <c r="CG29" s="267"/>
      <c r="CH29" s="266"/>
      <c r="CI29" s="268"/>
      <c r="CJ29" s="267"/>
      <c r="CK29" s="267"/>
      <c r="CL29" s="267"/>
      <c r="CM29" s="267"/>
      <c r="CN29" s="266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</row>
    <row r="30" spans="1:137" s="265" customFormat="1" x14ac:dyDescent="0.3">
      <c r="A30"/>
      <c r="B30" s="288" t="s">
        <v>317</v>
      </c>
      <c r="C30" s="272"/>
      <c r="D30" s="272"/>
      <c r="E30" s="272"/>
      <c r="F30" s="272"/>
      <c r="G30" s="272"/>
      <c r="H30" s="273"/>
      <c r="I30" s="272"/>
      <c r="J30" s="272"/>
      <c r="K30" s="272"/>
      <c r="L30" s="272"/>
      <c r="M30" s="272"/>
      <c r="N30" s="273"/>
      <c r="O30" s="272"/>
      <c r="P30" s="272"/>
      <c r="Q30" s="272"/>
      <c r="R30" s="272"/>
      <c r="S30" s="272"/>
      <c r="T30" s="273"/>
      <c r="U30" s="274"/>
      <c r="V30" s="272"/>
      <c r="W30" s="272"/>
      <c r="X30" s="272"/>
      <c r="Y30" s="272"/>
      <c r="Z30" s="273"/>
      <c r="AA30" s="274"/>
      <c r="AB30" s="272"/>
      <c r="AC30" s="272"/>
      <c r="AD30" s="272"/>
      <c r="AE30" s="272"/>
      <c r="AF30" s="273"/>
      <c r="AG30" s="274"/>
      <c r="AH30" s="272"/>
      <c r="AI30" s="272"/>
      <c r="AJ30" s="272"/>
      <c r="AK30" s="272"/>
      <c r="AL30" s="273"/>
      <c r="AM30" s="274"/>
      <c r="AN30" s="272"/>
      <c r="AO30" s="272"/>
      <c r="AP30" s="272"/>
      <c r="AQ30" s="272"/>
      <c r="AR30" s="273"/>
      <c r="AS30" s="274"/>
      <c r="AT30" s="272"/>
      <c r="AU30" s="272"/>
      <c r="AV30" s="272"/>
      <c r="AW30" s="272"/>
      <c r="AX30" s="273"/>
      <c r="AY30" s="274"/>
      <c r="AZ30" s="272"/>
      <c r="BA30" s="272"/>
      <c r="BB30" s="272"/>
      <c r="BC30" s="272"/>
      <c r="BD30" s="273"/>
      <c r="BE30" s="274"/>
      <c r="BF30" s="272"/>
      <c r="BG30" s="272"/>
      <c r="BH30" s="272"/>
      <c r="BI30" s="272"/>
      <c r="BJ30" s="273"/>
      <c r="BK30" s="274"/>
      <c r="BL30" s="272"/>
      <c r="BM30" s="272"/>
      <c r="BN30" s="272"/>
      <c r="BO30" s="272"/>
      <c r="BP30" s="273"/>
      <c r="BQ30" s="274"/>
      <c r="BR30" s="272"/>
      <c r="BS30" s="272"/>
      <c r="BT30" s="272"/>
      <c r="BU30" s="272"/>
      <c r="BV30" s="273"/>
      <c r="BW30" s="274"/>
      <c r="BX30" s="272"/>
      <c r="BY30" s="272"/>
      <c r="BZ30" s="272"/>
      <c r="CA30" s="272"/>
      <c r="CB30" s="273"/>
      <c r="CC30" s="274"/>
      <c r="CD30" s="272"/>
      <c r="CE30" s="272"/>
      <c r="CF30" s="272"/>
      <c r="CG30" s="272"/>
      <c r="CH30" s="273"/>
      <c r="CI30" s="274"/>
      <c r="CJ30" s="272"/>
      <c r="CK30" s="272"/>
      <c r="CL30" s="272"/>
      <c r="CM30" s="272"/>
      <c r="CN30" s="273"/>
      <c r="CO30" s="404"/>
      <c r="CP30" s="404"/>
      <c r="CQ30" s="404"/>
      <c r="CR30" s="404"/>
      <c r="CS30" s="404"/>
      <c r="CT30" s="404"/>
      <c r="CU30" s="404"/>
      <c r="CV30" s="404"/>
      <c r="CW30" s="404"/>
      <c r="CX30" s="404"/>
      <c r="CY30" s="404"/>
      <c r="CZ30" s="404"/>
      <c r="DA30" s="404"/>
      <c r="DB30" s="404"/>
      <c r="DC30" s="404"/>
      <c r="DD30" s="404"/>
      <c r="DE30" s="404"/>
      <c r="DF30" s="404"/>
      <c r="DG30" s="404"/>
      <c r="DH30" s="404"/>
      <c r="DI30" s="404"/>
      <c r="DJ30" s="404"/>
      <c r="DK30" s="404"/>
      <c r="DL30" s="404"/>
      <c r="DM30" s="404"/>
      <c r="DN30" s="404"/>
      <c r="DO30" s="404"/>
      <c r="DP30" s="404"/>
      <c r="DQ30" s="404"/>
      <c r="DR30" s="404"/>
      <c r="DS30" s="404"/>
      <c r="DT30" s="404"/>
      <c r="DU30" s="404"/>
      <c r="DV30" s="404"/>
      <c r="DW30" s="404"/>
      <c r="DX30" s="404"/>
      <c r="DY30" s="404"/>
      <c r="DZ30" s="404"/>
      <c r="EA30" s="404"/>
      <c r="EB30" s="404"/>
      <c r="EC30" s="404"/>
      <c r="ED30" s="404"/>
      <c r="EE30" s="404"/>
      <c r="EF30" s="404"/>
      <c r="EG30" s="404"/>
    </row>
    <row r="31" spans="1:137" x14ac:dyDescent="0.3">
      <c r="B31" s="289" t="s">
        <v>318</v>
      </c>
      <c r="C31" s="330">
        <v>41544.76</v>
      </c>
      <c r="D31" s="330">
        <v>23192</v>
      </c>
      <c r="E31" s="330">
        <v>29049.25</v>
      </c>
      <c r="F31" s="330">
        <v>31372.6</v>
      </c>
      <c r="G31" s="330">
        <v>37642.76</v>
      </c>
      <c r="H31" s="331">
        <v>63543.63</v>
      </c>
      <c r="I31" s="332">
        <v>53010.21</v>
      </c>
      <c r="J31" s="330">
        <v>24365.23</v>
      </c>
      <c r="K31" s="330">
        <v>30209.71</v>
      </c>
      <c r="L31" s="330">
        <v>34789.33</v>
      </c>
      <c r="M31" s="330">
        <v>41083.93</v>
      </c>
      <c r="N31" s="331">
        <v>75194.03</v>
      </c>
      <c r="O31" s="330">
        <v>34520.019999999997</v>
      </c>
      <c r="P31" s="330">
        <v>22819.41</v>
      </c>
      <c r="Q31" s="330">
        <v>29742.95</v>
      </c>
      <c r="R31" s="330">
        <v>31705.14</v>
      </c>
      <c r="S31" s="330">
        <v>38094</v>
      </c>
      <c r="T31" s="331">
        <v>56243.67</v>
      </c>
      <c r="U31" s="332">
        <v>42861.5</v>
      </c>
      <c r="V31" s="330">
        <v>22718.76</v>
      </c>
      <c r="W31" s="330">
        <v>29399.29</v>
      </c>
      <c r="X31" s="330">
        <v>31913.58</v>
      </c>
      <c r="Y31" s="330">
        <v>39189.15</v>
      </c>
      <c r="Z31" s="331">
        <v>68212.06</v>
      </c>
      <c r="AA31" s="332">
        <v>55188.91</v>
      </c>
      <c r="AB31" s="330">
        <v>23812.94</v>
      </c>
      <c r="AC31" s="330">
        <v>28432.71</v>
      </c>
      <c r="AD31" s="330">
        <v>33893.339999999997</v>
      </c>
      <c r="AE31" s="330">
        <v>41042.6</v>
      </c>
      <c r="AF31" s="331">
        <v>76527.039999999994</v>
      </c>
      <c r="AG31" s="332">
        <v>35429.33</v>
      </c>
      <c r="AH31" s="330">
        <v>22534.78</v>
      </c>
      <c r="AI31" s="330">
        <v>29645.39</v>
      </c>
      <c r="AJ31" s="330">
        <v>31133.17</v>
      </c>
      <c r="AK31" s="330">
        <v>37915.74</v>
      </c>
      <c r="AL31" s="331">
        <v>55601.47</v>
      </c>
      <c r="AM31" s="332">
        <v>39078.22</v>
      </c>
      <c r="AN31" s="330">
        <v>19577.64</v>
      </c>
      <c r="AO31" s="330">
        <v>26825.38</v>
      </c>
      <c r="AP31" s="330">
        <v>30670.11</v>
      </c>
      <c r="AQ31" s="330">
        <v>37281.769999999997</v>
      </c>
      <c r="AR31" s="331">
        <v>69594.36</v>
      </c>
      <c r="AS31" s="332">
        <v>49901.66</v>
      </c>
      <c r="AT31" s="330">
        <v>22072.87</v>
      </c>
      <c r="AU31" s="330">
        <v>29893.57</v>
      </c>
      <c r="AV31" s="330">
        <v>33878.660000000003</v>
      </c>
      <c r="AW31" s="330">
        <v>39559.33</v>
      </c>
      <c r="AX31" s="331">
        <v>72064.289999999994</v>
      </c>
      <c r="AY31" s="332">
        <v>26381.279999999999</v>
      </c>
      <c r="AZ31" s="330">
        <v>19091.32</v>
      </c>
      <c r="BA31" s="330">
        <v>25322.28</v>
      </c>
      <c r="BB31" s="330">
        <v>27765.37</v>
      </c>
      <c r="BC31" s="330">
        <v>32137.56</v>
      </c>
      <c r="BD31" s="331">
        <v>51369.47</v>
      </c>
      <c r="BE31" s="332">
        <v>41813.46</v>
      </c>
      <c r="BF31" s="330">
        <v>28331.53</v>
      </c>
      <c r="BG31" s="330">
        <v>34130.379999999997</v>
      </c>
      <c r="BH31" s="330">
        <v>37855.089999999997</v>
      </c>
      <c r="BI31" s="330">
        <v>43470.21</v>
      </c>
      <c r="BJ31" s="331">
        <v>64773.55</v>
      </c>
      <c r="BK31" s="332">
        <v>52663.3</v>
      </c>
      <c r="BL31" s="330">
        <v>30692.47</v>
      </c>
      <c r="BM31" s="330">
        <v>37233.06</v>
      </c>
      <c r="BN31" s="330">
        <v>41777.949999999997</v>
      </c>
      <c r="BO31" s="330">
        <v>49138.34</v>
      </c>
      <c r="BP31" s="331">
        <v>76267.64</v>
      </c>
      <c r="BQ31" s="332">
        <v>39642.410000000003</v>
      </c>
      <c r="BR31" s="330">
        <v>28085.94</v>
      </c>
      <c r="BS31" s="330">
        <v>33724.31</v>
      </c>
      <c r="BT31" s="330">
        <v>37133.81</v>
      </c>
      <c r="BU31" s="330">
        <v>42138.080000000002</v>
      </c>
      <c r="BV31" s="331">
        <v>60455.01</v>
      </c>
      <c r="BW31" s="332">
        <v>36387.410000000003</v>
      </c>
      <c r="BX31" s="330">
        <v>27040.74</v>
      </c>
      <c r="BY31" s="330">
        <v>32160.69</v>
      </c>
      <c r="BZ31" s="330">
        <v>33459.85</v>
      </c>
      <c r="CA31" s="330">
        <v>40495.85</v>
      </c>
      <c r="CB31" s="331">
        <v>68166.44</v>
      </c>
      <c r="CC31" s="332">
        <v>46675.39</v>
      </c>
      <c r="CD31" s="330">
        <v>28914.3</v>
      </c>
      <c r="CE31" s="330">
        <v>35079.370000000003</v>
      </c>
      <c r="CF31" s="330">
        <v>39537.54</v>
      </c>
      <c r="CG31" s="330">
        <v>43370.09</v>
      </c>
      <c r="CH31" s="331">
        <v>78871.8</v>
      </c>
      <c r="CI31" s="332">
        <v>32341.61</v>
      </c>
      <c r="CJ31" s="330">
        <v>26711.01</v>
      </c>
      <c r="CK31" s="330">
        <v>31339.06</v>
      </c>
      <c r="CL31" s="330">
        <v>31029.33</v>
      </c>
      <c r="CM31" s="330">
        <v>38608.800000000003</v>
      </c>
      <c r="CN31" s="331">
        <v>53959.16</v>
      </c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</row>
    <row r="32" spans="1:137" x14ac:dyDescent="0.3">
      <c r="B32" s="289" t="s">
        <v>319</v>
      </c>
      <c r="C32" s="330">
        <v>144.12</v>
      </c>
      <c r="D32" s="330">
        <v>35.89</v>
      </c>
      <c r="E32" s="330">
        <v>67.83</v>
      </c>
      <c r="F32" s="330">
        <v>113.09</v>
      </c>
      <c r="G32" s="330">
        <v>144.87</v>
      </c>
      <c r="H32" s="331">
        <v>278.68</v>
      </c>
      <c r="I32" s="332">
        <v>254.7</v>
      </c>
      <c r="J32" s="330">
        <v>77.89</v>
      </c>
      <c r="K32" s="330">
        <v>134.19999999999999</v>
      </c>
      <c r="L32" s="330">
        <v>185.98</v>
      </c>
      <c r="M32" s="330">
        <v>246.62</v>
      </c>
      <c r="N32" s="331">
        <v>334.05</v>
      </c>
      <c r="O32" s="330">
        <v>76.37</v>
      </c>
      <c r="P32" s="330">
        <v>28.94</v>
      </c>
      <c r="Q32" s="330">
        <v>49.45</v>
      </c>
      <c r="R32" s="330">
        <v>80.86</v>
      </c>
      <c r="S32" s="330">
        <v>64.92</v>
      </c>
      <c r="T32" s="331">
        <v>184.89</v>
      </c>
      <c r="U32" s="332">
        <v>130.29</v>
      </c>
      <c r="V32" s="330">
        <v>31.81</v>
      </c>
      <c r="W32" s="330">
        <v>63.43</v>
      </c>
      <c r="X32" s="330">
        <v>85.02</v>
      </c>
      <c r="Y32" s="330">
        <v>116.02</v>
      </c>
      <c r="Z32" s="331">
        <v>246.89</v>
      </c>
      <c r="AA32" s="332">
        <v>223.3</v>
      </c>
      <c r="AB32" s="330">
        <v>83.29</v>
      </c>
      <c r="AC32" s="330">
        <v>111.9</v>
      </c>
      <c r="AD32" s="330">
        <v>167.29</v>
      </c>
      <c r="AE32" s="330">
        <v>185.59</v>
      </c>
      <c r="AF32" s="331">
        <v>292.87</v>
      </c>
      <c r="AG32" s="332">
        <v>74.22</v>
      </c>
      <c r="AH32" s="330">
        <v>23.16</v>
      </c>
      <c r="AI32" s="330">
        <v>51.1</v>
      </c>
      <c r="AJ32" s="330">
        <v>52.58</v>
      </c>
      <c r="AK32" s="330">
        <v>68.22</v>
      </c>
      <c r="AL32" s="331">
        <v>177.16</v>
      </c>
      <c r="AM32" s="332">
        <v>187.66</v>
      </c>
      <c r="AN32" s="330">
        <v>24.72</v>
      </c>
      <c r="AO32" s="330">
        <v>76.66</v>
      </c>
      <c r="AP32" s="330">
        <v>131.88</v>
      </c>
      <c r="AQ32" s="330">
        <v>248.03</v>
      </c>
      <c r="AR32" s="331">
        <v>374.31</v>
      </c>
      <c r="AS32" s="332">
        <v>305</v>
      </c>
      <c r="AT32" s="330">
        <v>85.93</v>
      </c>
      <c r="AU32" s="330">
        <v>159.88</v>
      </c>
      <c r="AV32" s="330">
        <v>214.89</v>
      </c>
      <c r="AW32" s="330">
        <v>318.26</v>
      </c>
      <c r="AX32" s="331">
        <v>399.41</v>
      </c>
      <c r="AY32" s="332">
        <v>50</v>
      </c>
      <c r="AZ32" s="330">
        <v>12.79</v>
      </c>
      <c r="BA32" s="330">
        <v>35.89</v>
      </c>
      <c r="BB32" s="330">
        <v>56.74</v>
      </c>
      <c r="BC32" s="330">
        <v>89.4</v>
      </c>
      <c r="BD32" s="331">
        <v>189.1</v>
      </c>
      <c r="BE32" s="332">
        <v>135.34</v>
      </c>
      <c r="BF32" s="330">
        <v>68.849999999999994</v>
      </c>
      <c r="BG32" s="330">
        <v>68.94</v>
      </c>
      <c r="BH32" s="330">
        <v>185.63</v>
      </c>
      <c r="BI32" s="330">
        <v>99.13</v>
      </c>
      <c r="BJ32" s="331">
        <v>249.68</v>
      </c>
      <c r="BK32" s="332">
        <v>321.39999999999998</v>
      </c>
      <c r="BL32" s="330">
        <v>44.52</v>
      </c>
      <c r="BM32" s="330">
        <v>174.85</v>
      </c>
      <c r="BN32" s="330">
        <v>202</v>
      </c>
      <c r="BO32" s="330">
        <v>410.81</v>
      </c>
      <c r="BP32" s="331">
        <v>481.17</v>
      </c>
      <c r="BQ32" s="332">
        <v>98.11</v>
      </c>
      <c r="BR32" s="330">
        <v>71.38</v>
      </c>
      <c r="BS32" s="330">
        <v>55.07</v>
      </c>
      <c r="BT32" s="330">
        <v>182.62</v>
      </c>
      <c r="BU32" s="330">
        <v>25.88</v>
      </c>
      <c r="BV32" s="331">
        <v>162.71</v>
      </c>
      <c r="BW32" s="332">
        <v>127.72</v>
      </c>
      <c r="BX32" s="330">
        <v>35.1</v>
      </c>
      <c r="BY32" s="330">
        <v>71.05</v>
      </c>
      <c r="BZ32" s="330">
        <v>112.31</v>
      </c>
      <c r="CA32" s="330">
        <v>172.22</v>
      </c>
      <c r="CB32" s="331">
        <v>447.15</v>
      </c>
      <c r="CC32" s="332">
        <v>179.72</v>
      </c>
      <c r="CD32" s="330">
        <v>54.68</v>
      </c>
      <c r="CE32" s="330">
        <v>120.17</v>
      </c>
      <c r="CF32" s="330">
        <v>146.80000000000001</v>
      </c>
      <c r="CG32" s="330">
        <v>213.83</v>
      </c>
      <c r="CH32" s="331">
        <v>310.68</v>
      </c>
      <c r="CI32" s="332">
        <v>107.27</v>
      </c>
      <c r="CJ32" s="330">
        <v>31.66</v>
      </c>
      <c r="CK32" s="330">
        <v>57.23</v>
      </c>
      <c r="CL32" s="330">
        <v>98.52</v>
      </c>
      <c r="CM32" s="330">
        <v>144.9</v>
      </c>
      <c r="CN32" s="331">
        <v>628.26</v>
      </c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</row>
    <row r="33" spans="2:137" x14ac:dyDescent="0.3">
      <c r="B33" s="290" t="s">
        <v>320</v>
      </c>
      <c r="C33" s="330">
        <v>41400.639999999999</v>
      </c>
      <c r="D33" s="330">
        <v>23156.11</v>
      </c>
      <c r="E33" s="330">
        <v>28981.42</v>
      </c>
      <c r="F33" s="330">
        <v>31259.51</v>
      </c>
      <c r="G33" s="330">
        <v>37497.89</v>
      </c>
      <c r="H33" s="331">
        <v>63264.95</v>
      </c>
      <c r="I33" s="332">
        <v>52755.51</v>
      </c>
      <c r="J33" s="330">
        <v>24287.34</v>
      </c>
      <c r="K33" s="330">
        <v>30075.5</v>
      </c>
      <c r="L33" s="330">
        <v>34603.35</v>
      </c>
      <c r="M33" s="330">
        <v>40837.31</v>
      </c>
      <c r="N33" s="331">
        <v>74859.98</v>
      </c>
      <c r="O33" s="330">
        <v>34443.65</v>
      </c>
      <c r="P33" s="330">
        <v>22790.47</v>
      </c>
      <c r="Q33" s="330">
        <v>29693.5</v>
      </c>
      <c r="R33" s="330">
        <v>31624.28</v>
      </c>
      <c r="S33" s="330">
        <v>38029.08</v>
      </c>
      <c r="T33" s="331">
        <v>56058.78</v>
      </c>
      <c r="U33" s="332">
        <v>42731.21</v>
      </c>
      <c r="V33" s="330">
        <v>22686.94</v>
      </c>
      <c r="W33" s="330">
        <v>29335.85</v>
      </c>
      <c r="X33" s="330">
        <v>31828.57</v>
      </c>
      <c r="Y33" s="330">
        <v>39073.129999999997</v>
      </c>
      <c r="Z33" s="331">
        <v>67965.17</v>
      </c>
      <c r="AA33" s="332">
        <v>54965.61</v>
      </c>
      <c r="AB33" s="330">
        <v>23729.65</v>
      </c>
      <c r="AC33" s="330">
        <v>28320.82</v>
      </c>
      <c r="AD33" s="330">
        <v>33726.04</v>
      </c>
      <c r="AE33" s="330">
        <v>40857.01</v>
      </c>
      <c r="AF33" s="331">
        <v>76234.17</v>
      </c>
      <c r="AG33" s="332">
        <v>35355.11</v>
      </c>
      <c r="AH33" s="330">
        <v>22511.62</v>
      </c>
      <c r="AI33" s="330">
        <v>29594.29</v>
      </c>
      <c r="AJ33" s="330">
        <v>31080.58</v>
      </c>
      <c r="AK33" s="330">
        <v>37847.51</v>
      </c>
      <c r="AL33" s="331">
        <v>55424.31</v>
      </c>
      <c r="AM33" s="332">
        <v>38890.559999999998</v>
      </c>
      <c r="AN33" s="330">
        <v>19552.919999999998</v>
      </c>
      <c r="AO33" s="330">
        <v>26748.71</v>
      </c>
      <c r="AP33" s="330">
        <v>30538.23</v>
      </c>
      <c r="AQ33" s="330">
        <v>37033.74</v>
      </c>
      <c r="AR33" s="331">
        <v>69220.05</v>
      </c>
      <c r="AS33" s="332">
        <v>49596.66</v>
      </c>
      <c r="AT33" s="330">
        <v>21986.94</v>
      </c>
      <c r="AU33" s="330">
        <v>29733.69</v>
      </c>
      <c r="AV33" s="330">
        <v>33663.769999999997</v>
      </c>
      <c r="AW33" s="330">
        <v>39241.07</v>
      </c>
      <c r="AX33" s="331">
        <v>71664.88</v>
      </c>
      <c r="AY33" s="332">
        <v>26331.279999999999</v>
      </c>
      <c r="AZ33" s="330">
        <v>19078.52</v>
      </c>
      <c r="BA33" s="330">
        <v>25286.39</v>
      </c>
      <c r="BB33" s="330">
        <v>27708.63</v>
      </c>
      <c r="BC33" s="330">
        <v>32048.16</v>
      </c>
      <c r="BD33" s="331">
        <v>51180.37</v>
      </c>
      <c r="BE33" s="332">
        <v>41678.120000000003</v>
      </c>
      <c r="BF33" s="330">
        <v>28262.68</v>
      </c>
      <c r="BG33" s="330">
        <v>34061.440000000002</v>
      </c>
      <c r="BH33" s="330">
        <v>37669.46</v>
      </c>
      <c r="BI33" s="330">
        <v>43371.08</v>
      </c>
      <c r="BJ33" s="331">
        <v>64523.87</v>
      </c>
      <c r="BK33" s="332">
        <v>52341.9</v>
      </c>
      <c r="BL33" s="330">
        <v>30647.94</v>
      </c>
      <c r="BM33" s="330">
        <v>37058.21</v>
      </c>
      <c r="BN33" s="330">
        <v>41575.949999999997</v>
      </c>
      <c r="BO33" s="330">
        <v>48727.53</v>
      </c>
      <c r="BP33" s="331">
        <v>75786.47</v>
      </c>
      <c r="BQ33" s="332">
        <v>39544.29</v>
      </c>
      <c r="BR33" s="330">
        <v>28014.560000000001</v>
      </c>
      <c r="BS33" s="330">
        <v>33669.24</v>
      </c>
      <c r="BT33" s="330">
        <v>36951.19</v>
      </c>
      <c r="BU33" s="330">
        <v>42112.2</v>
      </c>
      <c r="BV33" s="331">
        <v>60292.31</v>
      </c>
      <c r="BW33" s="332">
        <v>36259.69</v>
      </c>
      <c r="BX33" s="330">
        <v>27005.64</v>
      </c>
      <c r="BY33" s="330">
        <v>32089.63</v>
      </c>
      <c r="BZ33" s="330">
        <v>33347.53</v>
      </c>
      <c r="CA33" s="330">
        <v>40323.629999999997</v>
      </c>
      <c r="CB33" s="331">
        <v>67719.289999999994</v>
      </c>
      <c r="CC33" s="332">
        <v>46495.67</v>
      </c>
      <c r="CD33" s="330">
        <v>28859.63</v>
      </c>
      <c r="CE33" s="330">
        <v>34959.21</v>
      </c>
      <c r="CF33" s="330">
        <v>39390.74</v>
      </c>
      <c r="CG33" s="330">
        <v>43156.25</v>
      </c>
      <c r="CH33" s="331">
        <v>78561.119999999995</v>
      </c>
      <c r="CI33" s="332">
        <v>32234.34</v>
      </c>
      <c r="CJ33" s="330">
        <v>26679.35</v>
      </c>
      <c r="CK33" s="330">
        <v>31281.83</v>
      </c>
      <c r="CL33" s="330">
        <v>30930.799999999999</v>
      </c>
      <c r="CM33" s="330">
        <v>38463.910000000003</v>
      </c>
      <c r="CN33" s="331">
        <v>53330.9</v>
      </c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</row>
    <row r="34" spans="2:137" x14ac:dyDescent="0.3">
      <c r="B34" s="289" t="s">
        <v>321</v>
      </c>
      <c r="C34" s="330">
        <v>-663.13</v>
      </c>
      <c r="D34" s="330">
        <v>737.99</v>
      </c>
      <c r="E34" s="330">
        <v>554.53</v>
      </c>
      <c r="F34" s="330">
        <v>209</v>
      </c>
      <c r="G34" s="330">
        <v>-566.39</v>
      </c>
      <c r="H34" s="331">
        <v>-2986.31</v>
      </c>
      <c r="I34" s="332">
        <v>-1282.28</v>
      </c>
      <c r="J34" s="330">
        <v>382.76</v>
      </c>
      <c r="K34" s="330">
        <v>-51.66</v>
      </c>
      <c r="L34" s="330">
        <v>132.15</v>
      </c>
      <c r="M34" s="330">
        <v>-227.83</v>
      </c>
      <c r="N34" s="331">
        <v>-2883.89</v>
      </c>
      <c r="O34" s="330">
        <v>-283.79000000000002</v>
      </c>
      <c r="P34" s="330">
        <v>796.74</v>
      </c>
      <c r="Q34" s="330">
        <v>722.37</v>
      </c>
      <c r="R34" s="330">
        <v>242.98</v>
      </c>
      <c r="S34" s="330">
        <v>-832.41</v>
      </c>
      <c r="T34" s="331">
        <v>-3159.82</v>
      </c>
      <c r="U34" s="332">
        <v>-1374.4</v>
      </c>
      <c r="V34" s="330">
        <v>-17.920000000000002</v>
      </c>
      <c r="W34" s="330">
        <v>-533.30999999999995</v>
      </c>
      <c r="X34" s="330">
        <v>-250.67</v>
      </c>
      <c r="Y34" s="330">
        <v>-797.34</v>
      </c>
      <c r="Z34" s="331">
        <v>-3533.92</v>
      </c>
      <c r="AA34" s="332">
        <v>-2094.35</v>
      </c>
      <c r="AB34" s="330">
        <v>-310.66000000000003</v>
      </c>
      <c r="AC34" s="330">
        <v>-519.92999999999995</v>
      </c>
      <c r="AD34" s="330">
        <v>-148.87</v>
      </c>
      <c r="AE34" s="330">
        <v>-404.53</v>
      </c>
      <c r="AF34" s="331">
        <v>-3977.92</v>
      </c>
      <c r="AG34" s="332">
        <v>-940.34</v>
      </c>
      <c r="AH34" s="330">
        <v>31.3</v>
      </c>
      <c r="AI34" s="330">
        <v>-536.72</v>
      </c>
      <c r="AJ34" s="330">
        <v>-290.8</v>
      </c>
      <c r="AK34" s="330">
        <v>-1067.23</v>
      </c>
      <c r="AL34" s="331">
        <v>-2860.54</v>
      </c>
      <c r="AM34" s="332">
        <v>-681</v>
      </c>
      <c r="AN34" s="330">
        <v>179.38</v>
      </c>
      <c r="AO34" s="330">
        <v>-215.87</v>
      </c>
      <c r="AP34" s="330">
        <v>-809.75</v>
      </c>
      <c r="AQ34" s="330">
        <v>-590.92999999999995</v>
      </c>
      <c r="AR34" s="331">
        <v>-1601.92</v>
      </c>
      <c r="AS34" s="332">
        <v>-787.92</v>
      </c>
      <c r="AT34" s="330">
        <v>42.97</v>
      </c>
      <c r="AU34" s="330">
        <v>-420.87</v>
      </c>
      <c r="AV34" s="330">
        <v>-416.9</v>
      </c>
      <c r="AW34" s="330">
        <v>-406.25</v>
      </c>
      <c r="AX34" s="331">
        <v>-1396.61</v>
      </c>
      <c r="AY34" s="332">
        <v>-555.57000000000005</v>
      </c>
      <c r="AZ34" s="330">
        <v>205.96</v>
      </c>
      <c r="BA34" s="330">
        <v>-115.44</v>
      </c>
      <c r="BB34" s="330">
        <v>-1165.4000000000001</v>
      </c>
      <c r="BC34" s="330">
        <v>-1008.04</v>
      </c>
      <c r="BD34" s="331">
        <v>-3116.86</v>
      </c>
      <c r="BE34" s="332">
        <v>2270.14</v>
      </c>
      <c r="BF34" s="330">
        <v>4152.67</v>
      </c>
      <c r="BG34" s="330">
        <v>5092.88</v>
      </c>
      <c r="BH34" s="330">
        <v>3566.42</v>
      </c>
      <c r="BI34" s="330">
        <v>659.86</v>
      </c>
      <c r="BJ34" s="331">
        <v>-2132.2399999999998</v>
      </c>
      <c r="BK34" s="332">
        <v>3829.96</v>
      </c>
      <c r="BL34" s="330">
        <v>4804.09</v>
      </c>
      <c r="BM34" s="330">
        <v>4235.6499999999996</v>
      </c>
      <c r="BN34" s="330">
        <v>5085.74</v>
      </c>
      <c r="BO34" s="330">
        <v>2936.58</v>
      </c>
      <c r="BP34" s="331">
        <v>3228.89</v>
      </c>
      <c r="BQ34" s="332">
        <v>1958.02</v>
      </c>
      <c r="BR34" s="330">
        <v>4084.91</v>
      </c>
      <c r="BS34" s="330">
        <v>5205.07</v>
      </c>
      <c r="BT34" s="330">
        <v>3287.06</v>
      </c>
      <c r="BU34" s="330">
        <v>124.78</v>
      </c>
      <c r="BV34" s="331">
        <v>-4146.5200000000004</v>
      </c>
      <c r="BW34" s="332">
        <v>-615.15</v>
      </c>
      <c r="BX34" s="330">
        <v>612.5</v>
      </c>
      <c r="BY34" s="330">
        <v>240.54</v>
      </c>
      <c r="BZ34" s="330">
        <v>-611.63</v>
      </c>
      <c r="CA34" s="330">
        <v>-1399.06</v>
      </c>
      <c r="CB34" s="331">
        <v>-4433.8500000000004</v>
      </c>
      <c r="CC34" s="332">
        <v>-1643.07</v>
      </c>
      <c r="CD34" s="330">
        <v>295.76</v>
      </c>
      <c r="CE34" s="330">
        <v>-502.5</v>
      </c>
      <c r="CF34" s="330">
        <v>-1094.5999999999999</v>
      </c>
      <c r="CG34" s="330">
        <v>-1274.9100000000001</v>
      </c>
      <c r="CH34" s="331">
        <v>-4813.88</v>
      </c>
      <c r="CI34" s="332">
        <v>-210.92</v>
      </c>
      <c r="CJ34" s="330">
        <v>668.25</v>
      </c>
      <c r="CK34" s="330">
        <v>449.71</v>
      </c>
      <c r="CL34" s="330">
        <v>-418.49</v>
      </c>
      <c r="CM34" s="330">
        <v>-1480.57</v>
      </c>
      <c r="CN34" s="331">
        <v>-3929.51</v>
      </c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</row>
    <row r="35" spans="2:137" x14ac:dyDescent="0.3">
      <c r="B35" s="289"/>
      <c r="C35" s="267"/>
      <c r="D35" s="267"/>
      <c r="E35" s="267"/>
      <c r="F35" s="267"/>
      <c r="G35" s="267"/>
      <c r="H35" s="266"/>
      <c r="I35" s="268"/>
      <c r="J35" s="267"/>
      <c r="K35" s="267"/>
      <c r="L35" s="267"/>
      <c r="M35" s="267"/>
      <c r="N35" s="266"/>
      <c r="O35" s="267"/>
      <c r="P35" s="267"/>
      <c r="Q35" s="267"/>
      <c r="R35" s="267"/>
      <c r="S35" s="267"/>
      <c r="T35" s="266"/>
      <c r="U35" s="268"/>
      <c r="V35" s="267"/>
      <c r="W35" s="267"/>
      <c r="X35" s="267"/>
      <c r="Y35" s="267"/>
      <c r="Z35" s="266"/>
      <c r="AA35" s="268"/>
      <c r="AB35" s="267"/>
      <c r="AC35" s="267"/>
      <c r="AD35" s="267"/>
      <c r="AE35" s="267"/>
      <c r="AF35" s="266"/>
      <c r="AG35" s="268"/>
      <c r="AH35" s="267"/>
      <c r="AI35" s="267"/>
      <c r="AJ35" s="267"/>
      <c r="AK35" s="267"/>
      <c r="AL35" s="266"/>
      <c r="AM35" s="268"/>
      <c r="AN35" s="267"/>
      <c r="AO35" s="267"/>
      <c r="AP35" s="267"/>
      <c r="AQ35" s="267"/>
      <c r="AR35" s="266"/>
      <c r="AS35" s="268"/>
      <c r="AT35" s="267"/>
      <c r="AU35" s="267"/>
      <c r="AV35" s="267"/>
      <c r="AW35" s="267"/>
      <c r="AX35" s="266"/>
      <c r="AY35" s="268"/>
      <c r="AZ35" s="267"/>
      <c r="BA35" s="267"/>
      <c r="BB35" s="267"/>
      <c r="BC35" s="267"/>
      <c r="BD35" s="266"/>
      <c r="BE35" s="268"/>
      <c r="BF35" s="267"/>
      <c r="BG35" s="267"/>
      <c r="BH35" s="267"/>
      <c r="BI35" s="267"/>
      <c r="BJ35" s="266"/>
      <c r="BK35" s="268"/>
      <c r="BL35" s="267"/>
      <c r="BM35" s="267"/>
      <c r="BN35" s="267"/>
      <c r="BO35" s="267"/>
      <c r="BP35" s="266"/>
      <c r="BQ35" s="268"/>
      <c r="BR35" s="267"/>
      <c r="BS35" s="267"/>
      <c r="BT35" s="267"/>
      <c r="BU35" s="267"/>
      <c r="BV35" s="266"/>
      <c r="BW35" s="268"/>
      <c r="BX35" s="267"/>
      <c r="BY35" s="267"/>
      <c r="BZ35" s="267"/>
      <c r="CA35" s="267"/>
      <c r="CB35" s="266"/>
      <c r="CC35" s="268"/>
      <c r="CD35" s="267"/>
      <c r="CE35" s="267"/>
      <c r="CF35" s="267"/>
      <c r="CG35" s="267"/>
      <c r="CH35" s="266"/>
      <c r="CI35" s="268"/>
      <c r="CJ35" s="267"/>
      <c r="CK35" s="267"/>
      <c r="CL35" s="267"/>
      <c r="CM35" s="267"/>
      <c r="CN35" s="266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</row>
    <row r="36" spans="2:137" x14ac:dyDescent="0.3">
      <c r="B36" s="291" t="s">
        <v>322</v>
      </c>
      <c r="C36" s="267"/>
      <c r="D36" s="267"/>
      <c r="E36" s="267"/>
      <c r="F36" s="267"/>
      <c r="G36" s="267"/>
      <c r="H36" s="266"/>
      <c r="I36" s="268"/>
      <c r="J36" s="267"/>
      <c r="K36" s="267"/>
      <c r="L36" s="267"/>
      <c r="M36" s="267"/>
      <c r="N36" s="266"/>
      <c r="O36" s="267"/>
      <c r="P36" s="267"/>
      <c r="Q36" s="267"/>
      <c r="R36" s="267"/>
      <c r="S36" s="267"/>
      <c r="T36" s="266"/>
      <c r="U36" s="268"/>
      <c r="V36" s="267"/>
      <c r="W36" s="267"/>
      <c r="X36" s="267"/>
      <c r="Y36" s="267"/>
      <c r="Z36" s="266"/>
      <c r="AA36" s="268"/>
      <c r="AB36" s="267"/>
      <c r="AC36" s="267"/>
      <c r="AD36" s="267"/>
      <c r="AE36" s="267"/>
      <c r="AF36" s="266"/>
      <c r="AG36" s="268"/>
      <c r="AH36" s="267"/>
      <c r="AI36" s="267"/>
      <c r="AJ36" s="267"/>
      <c r="AK36" s="267"/>
      <c r="AL36" s="266"/>
      <c r="AM36" s="268"/>
      <c r="AN36" s="267"/>
      <c r="AO36" s="267"/>
      <c r="AP36" s="267"/>
      <c r="AQ36" s="267"/>
      <c r="AR36" s="266"/>
      <c r="AS36" s="268"/>
      <c r="AT36" s="267"/>
      <c r="AU36" s="267"/>
      <c r="AV36" s="267"/>
      <c r="AW36" s="267"/>
      <c r="AX36" s="266"/>
      <c r="AY36" s="268"/>
      <c r="AZ36" s="267"/>
      <c r="BA36" s="267"/>
      <c r="BB36" s="267"/>
      <c r="BC36" s="267"/>
      <c r="BD36" s="266"/>
      <c r="BE36" s="268"/>
      <c r="BF36" s="267"/>
      <c r="BG36" s="267"/>
      <c r="BH36" s="267"/>
      <c r="BI36" s="267"/>
      <c r="BJ36" s="266"/>
      <c r="BK36" s="268"/>
      <c r="BL36" s="267"/>
      <c r="BM36" s="267"/>
      <c r="BN36" s="267"/>
      <c r="BO36" s="267"/>
      <c r="BP36" s="266"/>
      <c r="BQ36" s="268"/>
      <c r="BR36" s="267"/>
      <c r="BS36" s="267"/>
      <c r="BT36" s="267"/>
      <c r="BU36" s="267"/>
      <c r="BV36" s="266"/>
      <c r="BW36" s="268"/>
      <c r="BX36" s="267"/>
      <c r="BY36" s="267"/>
      <c r="BZ36" s="267"/>
      <c r="CA36" s="267"/>
      <c r="CB36" s="266"/>
      <c r="CC36" s="268"/>
      <c r="CD36" s="267"/>
      <c r="CE36" s="267"/>
      <c r="CF36" s="267"/>
      <c r="CG36" s="267"/>
      <c r="CH36" s="266"/>
      <c r="CI36" s="268"/>
      <c r="CJ36" s="267"/>
      <c r="CK36" s="267"/>
      <c r="CL36" s="267"/>
      <c r="CM36" s="267"/>
      <c r="CN36" s="266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</row>
    <row r="37" spans="2:137" x14ac:dyDescent="0.3">
      <c r="B37" s="290" t="s">
        <v>323</v>
      </c>
      <c r="C37" s="333">
        <v>93.5</v>
      </c>
      <c r="D37" s="333">
        <v>94.2</v>
      </c>
      <c r="E37" s="333">
        <v>93.43</v>
      </c>
      <c r="F37" s="333">
        <v>94.65</v>
      </c>
      <c r="G37" s="333">
        <v>93.8</v>
      </c>
      <c r="H37" s="334">
        <v>92.79</v>
      </c>
      <c r="I37" s="335">
        <v>94.49</v>
      </c>
      <c r="J37" s="333">
        <v>95.46</v>
      </c>
      <c r="K37" s="333">
        <v>96.84</v>
      </c>
      <c r="L37" s="333">
        <v>96.7</v>
      </c>
      <c r="M37" s="333">
        <v>96.81</v>
      </c>
      <c r="N37" s="334">
        <v>93.08</v>
      </c>
      <c r="O37" s="333">
        <v>92.59</v>
      </c>
      <c r="P37" s="333">
        <v>93.97</v>
      </c>
      <c r="Q37" s="333">
        <v>92.44</v>
      </c>
      <c r="R37" s="333">
        <v>93.67</v>
      </c>
      <c r="S37" s="333">
        <v>91.3</v>
      </c>
      <c r="T37" s="334">
        <v>92.13</v>
      </c>
      <c r="U37" s="335">
        <v>92.52</v>
      </c>
      <c r="V37" s="333">
        <v>94.65</v>
      </c>
      <c r="W37" s="333">
        <v>92.33</v>
      </c>
      <c r="X37" s="333">
        <v>94.42</v>
      </c>
      <c r="Y37" s="333">
        <v>92.91</v>
      </c>
      <c r="Z37" s="334">
        <v>91.48</v>
      </c>
      <c r="AA37" s="335">
        <v>93.26</v>
      </c>
      <c r="AB37" s="333">
        <v>94.5</v>
      </c>
      <c r="AC37" s="333">
        <v>97.19</v>
      </c>
      <c r="AD37" s="333">
        <v>96.61</v>
      </c>
      <c r="AE37" s="333">
        <v>96.9</v>
      </c>
      <c r="AF37" s="334">
        <v>91.46</v>
      </c>
      <c r="AG37" s="335">
        <v>91.83</v>
      </c>
      <c r="AH37" s="333">
        <v>94.68</v>
      </c>
      <c r="AI37" s="333">
        <v>91.07</v>
      </c>
      <c r="AJ37" s="333">
        <v>93.47</v>
      </c>
      <c r="AK37" s="333">
        <v>90.01</v>
      </c>
      <c r="AL37" s="334">
        <v>91.54</v>
      </c>
      <c r="AM37" s="335">
        <v>96.35</v>
      </c>
      <c r="AN37" s="333">
        <v>95.59</v>
      </c>
      <c r="AO37" s="333">
        <v>95.16</v>
      </c>
      <c r="AP37" s="333">
        <v>95.77</v>
      </c>
      <c r="AQ37" s="333">
        <v>96.69</v>
      </c>
      <c r="AR37" s="334">
        <v>96.9</v>
      </c>
      <c r="AS37" s="335">
        <v>97.58</v>
      </c>
      <c r="AT37" s="333">
        <v>95.16</v>
      </c>
      <c r="AU37" s="333">
        <v>96.68</v>
      </c>
      <c r="AV37" s="333">
        <v>97.63</v>
      </c>
      <c r="AW37" s="333">
        <v>98.48</v>
      </c>
      <c r="AX37" s="334">
        <v>97.45</v>
      </c>
      <c r="AY37" s="335">
        <v>93.76</v>
      </c>
      <c r="AZ37" s="333">
        <v>95.68</v>
      </c>
      <c r="BA37" s="333">
        <v>94.29</v>
      </c>
      <c r="BB37" s="333">
        <v>93.78</v>
      </c>
      <c r="BC37" s="333">
        <v>91.87</v>
      </c>
      <c r="BD37" s="334">
        <v>91.2</v>
      </c>
      <c r="BE37" s="335">
        <v>93.07</v>
      </c>
      <c r="BF37" s="333">
        <v>92.79</v>
      </c>
      <c r="BG37" s="333">
        <v>93.68</v>
      </c>
      <c r="BH37" s="333">
        <v>93.88</v>
      </c>
      <c r="BI37" s="333">
        <v>93.06</v>
      </c>
      <c r="BJ37" s="334">
        <v>92.26</v>
      </c>
      <c r="BK37" s="335">
        <v>90.44</v>
      </c>
      <c r="BL37" s="333">
        <v>97.9</v>
      </c>
      <c r="BM37" s="333">
        <v>96.07</v>
      </c>
      <c r="BN37" s="333">
        <v>94.05</v>
      </c>
      <c r="BO37" s="333">
        <v>88.79</v>
      </c>
      <c r="BP37" s="334">
        <v>88.01</v>
      </c>
      <c r="BQ37" s="335">
        <v>93.77</v>
      </c>
      <c r="BR37" s="333">
        <v>92.24</v>
      </c>
      <c r="BS37" s="333">
        <v>93.34</v>
      </c>
      <c r="BT37" s="333">
        <v>93.85</v>
      </c>
      <c r="BU37" s="333">
        <v>94.23</v>
      </c>
      <c r="BV37" s="334">
        <v>94.44</v>
      </c>
      <c r="BW37" s="335">
        <v>93.36</v>
      </c>
      <c r="BX37" s="333">
        <v>91.2</v>
      </c>
      <c r="BY37" s="333">
        <v>95.02</v>
      </c>
      <c r="BZ37" s="333">
        <v>95</v>
      </c>
      <c r="CA37" s="333">
        <v>94.46</v>
      </c>
      <c r="CB37" s="334">
        <v>90.27</v>
      </c>
      <c r="CC37" s="335">
        <v>94.64</v>
      </c>
      <c r="CD37" s="333">
        <v>97.92</v>
      </c>
      <c r="CE37" s="333">
        <v>96.6</v>
      </c>
      <c r="CF37" s="333">
        <v>96.07</v>
      </c>
      <c r="CG37" s="333">
        <v>96.52</v>
      </c>
      <c r="CH37" s="334">
        <v>90.33</v>
      </c>
      <c r="CI37" s="335">
        <v>92.73</v>
      </c>
      <c r="CJ37" s="333">
        <v>89.99</v>
      </c>
      <c r="CK37" s="333">
        <v>94.55</v>
      </c>
      <c r="CL37" s="333">
        <v>94.49</v>
      </c>
      <c r="CM37" s="333">
        <v>92.92</v>
      </c>
      <c r="CN37" s="334">
        <v>90.17</v>
      </c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</row>
    <row r="38" spans="2:137" x14ac:dyDescent="0.3">
      <c r="B38" s="289" t="s">
        <v>324</v>
      </c>
      <c r="C38" s="333">
        <v>0.95</v>
      </c>
      <c r="D38" s="333">
        <v>1.61</v>
      </c>
      <c r="E38" s="333">
        <v>1.26</v>
      </c>
      <c r="F38" s="333">
        <v>1</v>
      </c>
      <c r="G38" s="333">
        <v>1.07</v>
      </c>
      <c r="H38" s="334">
        <v>0.64</v>
      </c>
      <c r="I38" s="335">
        <v>0.54</v>
      </c>
      <c r="J38" s="333">
        <v>1.45</v>
      </c>
      <c r="K38" s="333">
        <v>0.73</v>
      </c>
      <c r="L38" s="333">
        <v>0.66</v>
      </c>
      <c r="M38" s="333">
        <v>0.62</v>
      </c>
      <c r="N38" s="334">
        <v>0.43</v>
      </c>
      <c r="O38" s="333">
        <v>1.33</v>
      </c>
      <c r="P38" s="333">
        <v>1.64</v>
      </c>
      <c r="Q38" s="333">
        <v>1.42</v>
      </c>
      <c r="R38" s="333">
        <v>1.17</v>
      </c>
      <c r="S38" s="333">
        <v>1.45</v>
      </c>
      <c r="T38" s="334">
        <v>1.1100000000000001</v>
      </c>
      <c r="U38" s="335">
        <v>0.72</v>
      </c>
      <c r="V38" s="333">
        <v>0.87</v>
      </c>
      <c r="W38" s="333">
        <v>1.04</v>
      </c>
      <c r="X38" s="333">
        <v>0.69</v>
      </c>
      <c r="Y38" s="333">
        <v>0.78</v>
      </c>
      <c r="Z38" s="334">
        <v>0.6</v>
      </c>
      <c r="AA38" s="335">
        <v>0.48</v>
      </c>
      <c r="AB38" s="333">
        <v>1.49</v>
      </c>
      <c r="AC38" s="333">
        <v>0.72</v>
      </c>
      <c r="AD38" s="333">
        <v>0.63</v>
      </c>
      <c r="AE38" s="333">
        <v>0.4</v>
      </c>
      <c r="AF38" s="334">
        <v>0.42</v>
      </c>
      <c r="AG38" s="335">
        <v>0.94</v>
      </c>
      <c r="AH38" s="333">
        <v>0.76</v>
      </c>
      <c r="AI38" s="333">
        <v>1.1299999999999999</v>
      </c>
      <c r="AJ38" s="333">
        <v>0.72</v>
      </c>
      <c r="AK38" s="333">
        <v>1.05</v>
      </c>
      <c r="AL38" s="334">
        <v>0.98</v>
      </c>
      <c r="AM38" s="335">
        <v>0.32</v>
      </c>
      <c r="AN38" s="333">
        <v>0.65</v>
      </c>
      <c r="AO38" s="333">
        <v>0.63</v>
      </c>
      <c r="AP38" s="333">
        <v>0.38</v>
      </c>
      <c r="AQ38" s="333">
        <v>0.33</v>
      </c>
      <c r="AR38" s="334">
        <v>0.12</v>
      </c>
      <c r="AS38" s="335">
        <v>0.23</v>
      </c>
      <c r="AT38" s="333">
        <v>1.75</v>
      </c>
      <c r="AU38" s="333">
        <v>0.36</v>
      </c>
      <c r="AV38" s="333">
        <v>0.42</v>
      </c>
      <c r="AW38" s="333">
        <v>0.21</v>
      </c>
      <c r="AX38" s="334">
        <v>0.12</v>
      </c>
      <c r="AY38" s="335">
        <v>0.48</v>
      </c>
      <c r="AZ38" s="333">
        <v>0.4</v>
      </c>
      <c r="BA38" s="333">
        <v>0.78</v>
      </c>
      <c r="BB38" s="333">
        <v>0.34</v>
      </c>
      <c r="BC38" s="333">
        <v>0.66</v>
      </c>
      <c r="BD38" s="334">
        <v>0.12</v>
      </c>
      <c r="BE38" s="335">
        <v>3.08</v>
      </c>
      <c r="BF38" s="333">
        <v>5.39</v>
      </c>
      <c r="BG38" s="333">
        <v>3.05</v>
      </c>
      <c r="BH38" s="333">
        <v>2.83</v>
      </c>
      <c r="BI38" s="333">
        <v>3.33</v>
      </c>
      <c r="BJ38" s="334">
        <v>2.14</v>
      </c>
      <c r="BK38" s="335">
        <v>2.79</v>
      </c>
      <c r="BL38" s="333">
        <v>1.57</v>
      </c>
      <c r="BM38" s="333">
        <v>2.46</v>
      </c>
      <c r="BN38" s="333">
        <v>2.12</v>
      </c>
      <c r="BO38" s="333">
        <v>4.1500000000000004</v>
      </c>
      <c r="BP38" s="334">
        <v>2.54</v>
      </c>
      <c r="BQ38" s="335">
        <v>3.16</v>
      </c>
      <c r="BR38" s="333">
        <v>5.8</v>
      </c>
      <c r="BS38" s="333">
        <v>3.14</v>
      </c>
      <c r="BT38" s="333">
        <v>2.97</v>
      </c>
      <c r="BU38" s="333">
        <v>3.11</v>
      </c>
      <c r="BV38" s="334">
        <v>1.93</v>
      </c>
      <c r="BW38" s="335">
        <v>0.1</v>
      </c>
      <c r="BX38" s="333">
        <v>0.09</v>
      </c>
      <c r="BY38" s="333">
        <v>0.01</v>
      </c>
      <c r="BZ38" s="333">
        <v>0.25</v>
      </c>
      <c r="CA38" s="333">
        <v>0.02</v>
      </c>
      <c r="CB38" s="334">
        <v>0.13</v>
      </c>
      <c r="CC38" s="335">
        <v>0.1</v>
      </c>
      <c r="CD38" s="333">
        <v>0.14000000000000001</v>
      </c>
      <c r="CE38" s="333">
        <v>0.01</v>
      </c>
      <c r="CF38" s="333">
        <v>0.1</v>
      </c>
      <c r="CG38" s="333">
        <v>0.06</v>
      </c>
      <c r="CH38" s="334">
        <v>0.18</v>
      </c>
      <c r="CI38" s="335">
        <v>0.1</v>
      </c>
      <c r="CJ38" s="333">
        <v>0.08</v>
      </c>
      <c r="CK38" s="333">
        <v>0.02</v>
      </c>
      <c r="CL38" s="333">
        <v>0.32</v>
      </c>
      <c r="CM38" s="333">
        <v>0</v>
      </c>
      <c r="CN38" s="334">
        <v>0.04</v>
      </c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</row>
    <row r="39" spans="2:137" x14ac:dyDescent="0.3">
      <c r="B39" s="289" t="s">
        <v>325</v>
      </c>
      <c r="C39" s="333">
        <v>-0.11</v>
      </c>
      <c r="D39" s="333">
        <v>-0.13</v>
      </c>
      <c r="E39" s="333">
        <v>-0.28999999999999998</v>
      </c>
      <c r="F39" s="333">
        <v>-0.22</v>
      </c>
      <c r="G39" s="333">
        <v>-0.21</v>
      </c>
      <c r="H39" s="334">
        <v>0.04</v>
      </c>
      <c r="I39" s="335">
        <v>-0.11</v>
      </c>
      <c r="J39" s="333">
        <v>-0.02</v>
      </c>
      <c r="K39" s="333">
        <v>-0.48</v>
      </c>
      <c r="L39" s="333">
        <v>-0.16</v>
      </c>
      <c r="M39" s="333">
        <v>-0.19</v>
      </c>
      <c r="N39" s="334">
        <v>-0.03</v>
      </c>
      <c r="O39" s="333">
        <v>-0.12</v>
      </c>
      <c r="P39" s="333">
        <v>-0.15</v>
      </c>
      <c r="Q39" s="333">
        <v>-0.23</v>
      </c>
      <c r="R39" s="333">
        <v>-0.25</v>
      </c>
      <c r="S39" s="333">
        <v>-0.23</v>
      </c>
      <c r="T39" s="334">
        <v>0.2</v>
      </c>
      <c r="U39" s="335">
        <v>0</v>
      </c>
      <c r="V39" s="333">
        <v>-0.03</v>
      </c>
      <c r="W39" s="333">
        <v>-0.25</v>
      </c>
      <c r="X39" s="333">
        <v>-0.02</v>
      </c>
      <c r="Y39" s="333">
        <v>-0.15</v>
      </c>
      <c r="Z39" s="334">
        <v>0.15</v>
      </c>
      <c r="AA39" s="335">
        <v>0.04</v>
      </c>
      <c r="AB39" s="333">
        <v>0</v>
      </c>
      <c r="AC39" s="333">
        <v>-0.77</v>
      </c>
      <c r="AD39" s="333">
        <v>-0.06</v>
      </c>
      <c r="AE39" s="333">
        <v>-0.04</v>
      </c>
      <c r="AF39" s="334">
        <v>0.14000000000000001</v>
      </c>
      <c r="AG39" s="335">
        <v>-0.03</v>
      </c>
      <c r="AH39" s="333">
        <v>-0.03</v>
      </c>
      <c r="AI39" s="333">
        <v>-0.11</v>
      </c>
      <c r="AJ39" s="333">
        <v>-0.01</v>
      </c>
      <c r="AK39" s="333">
        <v>-0.23</v>
      </c>
      <c r="AL39" s="334">
        <v>0.16</v>
      </c>
      <c r="AM39" s="335">
        <v>-0.25</v>
      </c>
      <c r="AN39" s="333">
        <v>-0.03</v>
      </c>
      <c r="AO39" s="333">
        <v>-0.08</v>
      </c>
      <c r="AP39" s="333">
        <v>-0.12</v>
      </c>
      <c r="AQ39" s="333">
        <v>-0.35</v>
      </c>
      <c r="AR39" s="334">
        <v>-0.36</v>
      </c>
      <c r="AS39" s="335">
        <v>-0.31</v>
      </c>
      <c r="AT39" s="333">
        <v>0</v>
      </c>
      <c r="AU39" s="333">
        <v>-0.19</v>
      </c>
      <c r="AV39" s="333">
        <v>-0.25</v>
      </c>
      <c r="AW39" s="333">
        <v>-0.38</v>
      </c>
      <c r="AX39" s="334">
        <v>-0.33</v>
      </c>
      <c r="AY39" s="335">
        <v>-0.13</v>
      </c>
      <c r="AZ39" s="333">
        <v>-0.03</v>
      </c>
      <c r="BA39" s="333">
        <v>-0.02</v>
      </c>
      <c r="BB39" s="333">
        <v>0.03</v>
      </c>
      <c r="BC39" s="333">
        <v>-0.26</v>
      </c>
      <c r="BD39" s="334">
        <v>-0.73</v>
      </c>
      <c r="BE39" s="335">
        <v>-0.35</v>
      </c>
      <c r="BF39" s="333">
        <v>-0.66</v>
      </c>
      <c r="BG39" s="333">
        <v>-0.51</v>
      </c>
      <c r="BH39" s="333">
        <v>-0.94</v>
      </c>
      <c r="BI39" s="333">
        <v>-0.25</v>
      </c>
      <c r="BJ39" s="334">
        <v>0.21</v>
      </c>
      <c r="BK39" s="335">
        <v>-0.57999999999999996</v>
      </c>
      <c r="BL39" s="333">
        <v>-0.31</v>
      </c>
      <c r="BM39" s="333">
        <v>-0.67</v>
      </c>
      <c r="BN39" s="333">
        <v>-0.3</v>
      </c>
      <c r="BO39" s="333">
        <v>-0.6</v>
      </c>
      <c r="BP39" s="334">
        <v>-0.67</v>
      </c>
      <c r="BQ39" s="335">
        <v>-0.28999999999999998</v>
      </c>
      <c r="BR39" s="333">
        <v>-0.7</v>
      </c>
      <c r="BS39" s="333">
        <v>-0.49</v>
      </c>
      <c r="BT39" s="333">
        <v>-1.07</v>
      </c>
      <c r="BU39" s="333">
        <v>-0.15</v>
      </c>
      <c r="BV39" s="334">
        <v>0.66</v>
      </c>
      <c r="BW39" s="335">
        <v>-0.13</v>
      </c>
      <c r="BX39" s="333">
        <v>0.15</v>
      </c>
      <c r="BY39" s="333">
        <v>-0.52</v>
      </c>
      <c r="BZ39" s="333">
        <v>-0.1</v>
      </c>
      <c r="CA39" s="333">
        <v>-0.23</v>
      </c>
      <c r="CB39" s="334">
        <v>0.17</v>
      </c>
      <c r="CC39" s="335">
        <v>0.26</v>
      </c>
      <c r="CD39" s="333">
        <v>0.2</v>
      </c>
      <c r="CE39" s="333">
        <v>0.11</v>
      </c>
      <c r="CF39" s="333">
        <v>-0.21</v>
      </c>
      <c r="CG39" s="333">
        <v>0.25</v>
      </c>
      <c r="CH39" s="334">
        <v>0.66</v>
      </c>
      <c r="CI39" s="335">
        <v>-0.33</v>
      </c>
      <c r="CJ39" s="333">
        <v>0.14000000000000001</v>
      </c>
      <c r="CK39" s="333">
        <v>-0.71</v>
      </c>
      <c r="CL39" s="333">
        <v>-0.05</v>
      </c>
      <c r="CM39" s="333">
        <v>-0.59</v>
      </c>
      <c r="CN39" s="334">
        <v>-0.6</v>
      </c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</row>
    <row r="40" spans="2:137" x14ac:dyDescent="0.3">
      <c r="B40" s="289" t="s">
        <v>459</v>
      </c>
      <c r="C40" s="333">
        <v>0.82</v>
      </c>
      <c r="D40" s="333">
        <v>1.59</v>
      </c>
      <c r="E40" s="333">
        <v>1.67</v>
      </c>
      <c r="F40" s="333">
        <v>0.92</v>
      </c>
      <c r="G40" s="333">
        <v>0.69</v>
      </c>
      <c r="H40" s="334">
        <v>0.44</v>
      </c>
      <c r="I40" s="335">
        <v>0.59</v>
      </c>
      <c r="J40" s="333">
        <v>0.73</v>
      </c>
      <c r="K40" s="333">
        <v>0.06</v>
      </c>
      <c r="L40" s="333">
        <v>0.41</v>
      </c>
      <c r="M40" s="333">
        <v>-0.28999999999999998</v>
      </c>
      <c r="N40" s="334">
        <v>0.96</v>
      </c>
      <c r="O40" s="333">
        <v>1.03</v>
      </c>
      <c r="P40" s="333">
        <v>1.74</v>
      </c>
      <c r="Q40" s="333">
        <v>2.14</v>
      </c>
      <c r="R40" s="333">
        <v>1.17</v>
      </c>
      <c r="S40" s="333">
        <v>1.49</v>
      </c>
      <c r="T40" s="334">
        <v>-0.77</v>
      </c>
      <c r="U40" s="335">
        <v>0.74</v>
      </c>
      <c r="V40" s="333">
        <v>0.74</v>
      </c>
      <c r="W40" s="333">
        <v>1.4</v>
      </c>
      <c r="X40" s="333">
        <v>0.71</v>
      </c>
      <c r="Y40" s="333">
        <v>0.84</v>
      </c>
      <c r="Z40" s="334">
        <v>0.55000000000000004</v>
      </c>
      <c r="AA40" s="335">
        <v>0.35</v>
      </c>
      <c r="AB40" s="333">
        <v>0.59</v>
      </c>
      <c r="AC40" s="333">
        <v>-0.73</v>
      </c>
      <c r="AD40" s="333">
        <v>0.01</v>
      </c>
      <c r="AE40" s="333">
        <v>-0.89</v>
      </c>
      <c r="AF40" s="334">
        <v>0.81</v>
      </c>
      <c r="AG40" s="335">
        <v>1.1000000000000001</v>
      </c>
      <c r="AH40" s="333">
        <v>0.77</v>
      </c>
      <c r="AI40" s="333">
        <v>1.94</v>
      </c>
      <c r="AJ40" s="333">
        <v>1.02</v>
      </c>
      <c r="AK40" s="333">
        <v>2.09</v>
      </c>
      <c r="AL40" s="334">
        <v>-0.01</v>
      </c>
      <c r="AM40" s="335">
        <v>0.81</v>
      </c>
      <c r="AN40" s="333">
        <v>1.76</v>
      </c>
      <c r="AO40" s="333">
        <v>1.1399999999999999</v>
      </c>
      <c r="AP40" s="333">
        <v>0.7</v>
      </c>
      <c r="AQ40" s="333">
        <v>0.5</v>
      </c>
      <c r="AR40" s="334">
        <v>0.68</v>
      </c>
      <c r="AS40" s="335">
        <v>0.47</v>
      </c>
      <c r="AT40" s="333">
        <v>1.37</v>
      </c>
      <c r="AU40" s="333">
        <v>0.57999999999999996</v>
      </c>
      <c r="AV40" s="333">
        <v>0.52</v>
      </c>
      <c r="AW40" s="333">
        <v>-0.13</v>
      </c>
      <c r="AX40" s="334">
        <v>0.62</v>
      </c>
      <c r="AY40" s="335">
        <v>1.53</v>
      </c>
      <c r="AZ40" s="333">
        <v>1.85</v>
      </c>
      <c r="BA40" s="333">
        <v>1.46</v>
      </c>
      <c r="BB40" s="333">
        <v>0.9</v>
      </c>
      <c r="BC40" s="333">
        <v>2.1800000000000002</v>
      </c>
      <c r="BD40" s="334">
        <v>1.28</v>
      </c>
      <c r="BE40" s="335">
        <v>0.63</v>
      </c>
      <c r="BF40" s="333">
        <v>1.54</v>
      </c>
      <c r="BG40" s="333">
        <v>2.42</v>
      </c>
      <c r="BH40" s="333">
        <v>1.45</v>
      </c>
      <c r="BI40" s="333">
        <v>0.18</v>
      </c>
      <c r="BJ40" s="334">
        <v>-1.01</v>
      </c>
      <c r="BK40" s="335">
        <v>3.16</v>
      </c>
      <c r="BL40" s="333">
        <v>-0.06</v>
      </c>
      <c r="BM40" s="333">
        <v>1.05</v>
      </c>
      <c r="BN40" s="333">
        <v>1.82</v>
      </c>
      <c r="BO40" s="333">
        <v>2.69</v>
      </c>
      <c r="BP40" s="334">
        <v>4.68</v>
      </c>
      <c r="BQ40" s="335">
        <v>-0.05</v>
      </c>
      <c r="BR40" s="333">
        <v>1.71</v>
      </c>
      <c r="BS40" s="333">
        <v>2.61</v>
      </c>
      <c r="BT40" s="333">
        <v>1.38</v>
      </c>
      <c r="BU40" s="333">
        <v>-0.5</v>
      </c>
      <c r="BV40" s="334">
        <v>-3.94</v>
      </c>
      <c r="BW40" s="335">
        <v>2.69</v>
      </c>
      <c r="BX40" s="333">
        <v>5.2</v>
      </c>
      <c r="BY40" s="333">
        <v>2.84</v>
      </c>
      <c r="BZ40" s="333">
        <v>1.91</v>
      </c>
      <c r="CA40" s="333">
        <v>1.62</v>
      </c>
      <c r="CB40" s="334">
        <v>1.54</v>
      </c>
      <c r="CC40" s="335">
        <v>1.1299999999999999</v>
      </c>
      <c r="CD40" s="333">
        <v>0.33</v>
      </c>
      <c r="CE40" s="333">
        <v>0.89</v>
      </c>
      <c r="CF40" s="333">
        <v>0.81</v>
      </c>
      <c r="CG40" s="333">
        <v>1</v>
      </c>
      <c r="CH40" s="334">
        <v>1.8</v>
      </c>
      <c r="CI40" s="335">
        <v>3.46</v>
      </c>
      <c r="CJ40" s="333">
        <v>6.08</v>
      </c>
      <c r="CK40" s="333">
        <v>3.41</v>
      </c>
      <c r="CL40" s="333">
        <v>2.4300000000000002</v>
      </c>
      <c r="CM40" s="333">
        <v>2.09</v>
      </c>
      <c r="CN40" s="334">
        <v>1.1200000000000001</v>
      </c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</row>
    <row r="41" spans="2:137" x14ac:dyDescent="0.3">
      <c r="B41" s="289" t="s">
        <v>326</v>
      </c>
      <c r="C41" s="333">
        <v>4.63</v>
      </c>
      <c r="D41" s="333">
        <v>2.42</v>
      </c>
      <c r="E41" s="333">
        <v>3.64</v>
      </c>
      <c r="F41" s="333">
        <v>3.39</v>
      </c>
      <c r="G41" s="333">
        <v>4.43</v>
      </c>
      <c r="H41" s="334">
        <v>5.96</v>
      </c>
      <c r="I41" s="335">
        <v>4.3099999999999996</v>
      </c>
      <c r="J41" s="333">
        <v>2.11</v>
      </c>
      <c r="K41" s="333">
        <v>2.61</v>
      </c>
      <c r="L41" s="333">
        <v>2.15</v>
      </c>
      <c r="M41" s="333">
        <v>2.84</v>
      </c>
      <c r="N41" s="334">
        <v>5.43</v>
      </c>
      <c r="O41" s="333">
        <v>4.92</v>
      </c>
      <c r="P41" s="333">
        <v>2.48</v>
      </c>
      <c r="Q41" s="333">
        <v>3.94</v>
      </c>
      <c r="R41" s="333">
        <v>3.98</v>
      </c>
      <c r="S41" s="333">
        <v>5.75</v>
      </c>
      <c r="T41" s="334">
        <v>7.16</v>
      </c>
      <c r="U41" s="335">
        <v>5.88</v>
      </c>
      <c r="V41" s="333">
        <v>3.58</v>
      </c>
      <c r="W41" s="333">
        <v>5.31</v>
      </c>
      <c r="X41" s="333">
        <v>4.03</v>
      </c>
      <c r="Y41" s="333">
        <v>5.48</v>
      </c>
      <c r="Z41" s="334">
        <v>7.12</v>
      </c>
      <c r="AA41" s="335">
        <v>5.75</v>
      </c>
      <c r="AB41" s="333">
        <v>3.24</v>
      </c>
      <c r="AC41" s="333">
        <v>3.43</v>
      </c>
      <c r="AD41" s="333">
        <v>2.65</v>
      </c>
      <c r="AE41" s="333">
        <v>3.46</v>
      </c>
      <c r="AF41" s="334">
        <v>7.07</v>
      </c>
      <c r="AG41" s="335">
        <v>6.01</v>
      </c>
      <c r="AH41" s="333">
        <v>3.64</v>
      </c>
      <c r="AI41" s="333">
        <v>5.8</v>
      </c>
      <c r="AJ41" s="333">
        <v>4.62</v>
      </c>
      <c r="AK41" s="333">
        <v>6.93</v>
      </c>
      <c r="AL41" s="334">
        <v>7.21</v>
      </c>
      <c r="AM41" s="335">
        <v>2.4900000000000002</v>
      </c>
      <c r="AN41" s="333">
        <v>1.56</v>
      </c>
      <c r="AO41" s="333">
        <v>2.71</v>
      </c>
      <c r="AP41" s="333">
        <v>2.88</v>
      </c>
      <c r="AQ41" s="333">
        <v>2.5299999999999998</v>
      </c>
      <c r="AR41" s="334">
        <v>2.4900000000000002</v>
      </c>
      <c r="AS41" s="335">
        <v>1.81</v>
      </c>
      <c r="AT41" s="333">
        <v>1.32</v>
      </c>
      <c r="AU41" s="333">
        <v>2.23</v>
      </c>
      <c r="AV41" s="333">
        <v>1.38</v>
      </c>
      <c r="AW41" s="333">
        <v>1.55</v>
      </c>
      <c r="AX41" s="334">
        <v>1.97</v>
      </c>
      <c r="AY41" s="335">
        <v>3.91</v>
      </c>
      <c r="AZ41" s="333">
        <v>1.61</v>
      </c>
      <c r="BA41" s="333">
        <v>2.99</v>
      </c>
      <c r="BB41" s="333">
        <v>4.4800000000000004</v>
      </c>
      <c r="BC41" s="333">
        <v>5.16</v>
      </c>
      <c r="BD41" s="334">
        <v>7.86</v>
      </c>
      <c r="BE41" s="335">
        <v>3.21</v>
      </c>
      <c r="BF41" s="333">
        <v>0.51</v>
      </c>
      <c r="BG41" s="333">
        <v>0.94</v>
      </c>
      <c r="BH41" s="333">
        <v>2.4</v>
      </c>
      <c r="BI41" s="333">
        <v>3.31</v>
      </c>
      <c r="BJ41" s="334">
        <v>6.13</v>
      </c>
      <c r="BK41" s="335">
        <v>3.87</v>
      </c>
      <c r="BL41" s="333">
        <v>0.47</v>
      </c>
      <c r="BM41" s="333">
        <v>0.68</v>
      </c>
      <c r="BN41" s="333">
        <v>1.91</v>
      </c>
      <c r="BO41" s="333">
        <v>4.63</v>
      </c>
      <c r="BP41" s="334">
        <v>5.21</v>
      </c>
      <c r="BQ41" s="335">
        <v>3.03</v>
      </c>
      <c r="BR41" s="333">
        <v>0.51</v>
      </c>
      <c r="BS41" s="333">
        <v>0.98</v>
      </c>
      <c r="BT41" s="333">
        <v>2.5</v>
      </c>
      <c r="BU41" s="333">
        <v>2.95</v>
      </c>
      <c r="BV41" s="334">
        <v>6.59</v>
      </c>
      <c r="BW41" s="335">
        <v>3.76</v>
      </c>
      <c r="BX41" s="333">
        <v>3.12</v>
      </c>
      <c r="BY41" s="333">
        <v>2.42</v>
      </c>
      <c r="BZ41" s="333">
        <v>2.71</v>
      </c>
      <c r="CA41" s="333">
        <v>3.92</v>
      </c>
      <c r="CB41" s="334">
        <v>7.71</v>
      </c>
      <c r="CC41" s="335">
        <v>3.69</v>
      </c>
      <c r="CD41" s="333">
        <v>1.28</v>
      </c>
      <c r="CE41" s="333">
        <v>2.2000000000000002</v>
      </c>
      <c r="CF41" s="333">
        <v>3</v>
      </c>
      <c r="CG41" s="333">
        <v>2</v>
      </c>
      <c r="CH41" s="334">
        <v>6.85</v>
      </c>
      <c r="CI41" s="335">
        <v>3.8</v>
      </c>
      <c r="CJ41" s="333">
        <v>3.45</v>
      </c>
      <c r="CK41" s="333">
        <v>2.4900000000000002</v>
      </c>
      <c r="CL41" s="333">
        <v>2.57</v>
      </c>
      <c r="CM41" s="333">
        <v>5.35</v>
      </c>
      <c r="CN41" s="334">
        <v>9.06</v>
      </c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</row>
    <row r="42" spans="2:137" x14ac:dyDescent="0.3">
      <c r="B42" s="289" t="s">
        <v>327</v>
      </c>
      <c r="C42" s="333">
        <v>0.21</v>
      </c>
      <c r="D42" s="333">
        <v>0.31</v>
      </c>
      <c r="E42" s="333">
        <v>0.28000000000000003</v>
      </c>
      <c r="F42" s="333">
        <v>0.26</v>
      </c>
      <c r="G42" s="333">
        <v>0.22</v>
      </c>
      <c r="H42" s="334">
        <v>0.14000000000000001</v>
      </c>
      <c r="I42" s="335">
        <v>0.17</v>
      </c>
      <c r="J42" s="333">
        <v>0.27</v>
      </c>
      <c r="K42" s="333">
        <v>0.26</v>
      </c>
      <c r="L42" s="333">
        <v>0.24</v>
      </c>
      <c r="M42" s="333">
        <v>0.21</v>
      </c>
      <c r="N42" s="334">
        <v>0.13</v>
      </c>
      <c r="O42" s="333">
        <v>0.25</v>
      </c>
      <c r="P42" s="333">
        <v>0.32</v>
      </c>
      <c r="Q42" s="333">
        <v>0.28999999999999998</v>
      </c>
      <c r="R42" s="333">
        <v>0.27</v>
      </c>
      <c r="S42" s="333">
        <v>0.23</v>
      </c>
      <c r="T42" s="334">
        <v>0.17</v>
      </c>
      <c r="U42" s="335">
        <v>0.14000000000000001</v>
      </c>
      <c r="V42" s="333">
        <v>0.18</v>
      </c>
      <c r="W42" s="333">
        <v>0.17</v>
      </c>
      <c r="X42" s="333">
        <v>0.17</v>
      </c>
      <c r="Y42" s="333">
        <v>0.15</v>
      </c>
      <c r="Z42" s="334">
        <v>0.11</v>
      </c>
      <c r="AA42" s="335">
        <v>0.12</v>
      </c>
      <c r="AB42" s="333">
        <v>0.18</v>
      </c>
      <c r="AC42" s="333">
        <v>0.17</v>
      </c>
      <c r="AD42" s="333">
        <v>0.17</v>
      </c>
      <c r="AE42" s="333">
        <v>0.16</v>
      </c>
      <c r="AF42" s="334">
        <v>0.1</v>
      </c>
      <c r="AG42" s="335">
        <v>0.15</v>
      </c>
      <c r="AH42" s="333">
        <v>0.18</v>
      </c>
      <c r="AI42" s="333">
        <v>0.17</v>
      </c>
      <c r="AJ42" s="333">
        <v>0.17</v>
      </c>
      <c r="AK42" s="333">
        <v>0.15</v>
      </c>
      <c r="AL42" s="334">
        <v>0.12</v>
      </c>
      <c r="AM42" s="335">
        <v>0.28999999999999998</v>
      </c>
      <c r="AN42" s="333">
        <v>0.47</v>
      </c>
      <c r="AO42" s="333">
        <v>0.44</v>
      </c>
      <c r="AP42" s="333">
        <v>0.38</v>
      </c>
      <c r="AQ42" s="333">
        <v>0.3</v>
      </c>
      <c r="AR42" s="334">
        <v>0.17</v>
      </c>
      <c r="AS42" s="335">
        <v>0.22</v>
      </c>
      <c r="AT42" s="333">
        <v>0.39</v>
      </c>
      <c r="AU42" s="333">
        <v>0.34</v>
      </c>
      <c r="AV42" s="333">
        <v>0.3</v>
      </c>
      <c r="AW42" s="333">
        <v>0.27</v>
      </c>
      <c r="AX42" s="334">
        <v>0.16</v>
      </c>
      <c r="AY42" s="335">
        <v>0.45</v>
      </c>
      <c r="AZ42" s="333">
        <v>0.49</v>
      </c>
      <c r="BA42" s="333">
        <v>0.5</v>
      </c>
      <c r="BB42" s="333">
        <v>0.47</v>
      </c>
      <c r="BC42" s="333">
        <v>0.39</v>
      </c>
      <c r="BD42" s="334">
        <v>0.28000000000000003</v>
      </c>
      <c r="BE42" s="335">
        <v>0.36</v>
      </c>
      <c r="BF42" s="333">
        <v>0.45</v>
      </c>
      <c r="BG42" s="333">
        <v>0.42</v>
      </c>
      <c r="BH42" s="333">
        <v>0.38</v>
      </c>
      <c r="BI42" s="333">
        <v>0.36</v>
      </c>
      <c r="BJ42" s="334">
        <v>0.28000000000000003</v>
      </c>
      <c r="BK42" s="335">
        <v>0.31</v>
      </c>
      <c r="BL42" s="333">
        <v>0.43</v>
      </c>
      <c r="BM42" s="333">
        <v>0.41</v>
      </c>
      <c r="BN42" s="333">
        <v>0.39</v>
      </c>
      <c r="BO42" s="333">
        <v>0.34</v>
      </c>
      <c r="BP42" s="334">
        <v>0.24</v>
      </c>
      <c r="BQ42" s="335">
        <v>0.37</v>
      </c>
      <c r="BR42" s="333">
        <v>0.45</v>
      </c>
      <c r="BS42" s="333">
        <v>0.42</v>
      </c>
      <c r="BT42" s="333">
        <v>0.37</v>
      </c>
      <c r="BU42" s="333">
        <v>0.37</v>
      </c>
      <c r="BV42" s="334">
        <v>0.31</v>
      </c>
      <c r="BW42" s="335">
        <v>0.22</v>
      </c>
      <c r="BX42" s="333">
        <v>0.25</v>
      </c>
      <c r="BY42" s="333">
        <v>0.23</v>
      </c>
      <c r="BZ42" s="333">
        <v>0.24</v>
      </c>
      <c r="CA42" s="333">
        <v>0.21</v>
      </c>
      <c r="CB42" s="334">
        <v>0.18</v>
      </c>
      <c r="CC42" s="335">
        <v>0.18</v>
      </c>
      <c r="CD42" s="333">
        <v>0.13</v>
      </c>
      <c r="CE42" s="333">
        <v>0.19</v>
      </c>
      <c r="CF42" s="333">
        <v>0.23</v>
      </c>
      <c r="CG42" s="333">
        <v>0.16</v>
      </c>
      <c r="CH42" s="334">
        <v>0.17</v>
      </c>
      <c r="CI42" s="335">
        <v>0.24</v>
      </c>
      <c r="CJ42" s="333">
        <v>0.27</v>
      </c>
      <c r="CK42" s="333">
        <v>0.24</v>
      </c>
      <c r="CL42" s="333">
        <v>0.25</v>
      </c>
      <c r="CM42" s="333">
        <v>0.24</v>
      </c>
      <c r="CN42" s="334">
        <v>0.2</v>
      </c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</row>
    <row r="43" spans="2:137" x14ac:dyDescent="0.3">
      <c r="B43" s="406" t="s">
        <v>328</v>
      </c>
      <c r="C43" s="333">
        <v>0</v>
      </c>
      <c r="D43" s="333">
        <v>0</v>
      </c>
      <c r="E43" s="333">
        <v>0</v>
      </c>
      <c r="F43" s="333">
        <v>0</v>
      </c>
      <c r="G43" s="333">
        <v>0</v>
      </c>
      <c r="H43" s="334">
        <v>0</v>
      </c>
      <c r="I43" s="335">
        <v>0</v>
      </c>
      <c r="J43" s="333">
        <v>0</v>
      </c>
      <c r="K43" s="333">
        <v>0</v>
      </c>
      <c r="L43" s="333">
        <v>0</v>
      </c>
      <c r="M43" s="333">
        <v>0</v>
      </c>
      <c r="N43" s="334">
        <v>0</v>
      </c>
      <c r="O43" s="336">
        <v>0</v>
      </c>
      <c r="P43" s="336">
        <v>0</v>
      </c>
      <c r="Q43" s="336">
        <v>0</v>
      </c>
      <c r="R43" s="336">
        <v>0</v>
      </c>
      <c r="S43" s="336">
        <v>0</v>
      </c>
      <c r="T43" s="337">
        <v>0</v>
      </c>
      <c r="U43" s="335">
        <v>0</v>
      </c>
      <c r="V43" s="333">
        <v>0</v>
      </c>
      <c r="W43" s="333">
        <v>0</v>
      </c>
      <c r="X43" s="333">
        <v>0</v>
      </c>
      <c r="Y43" s="333">
        <v>0</v>
      </c>
      <c r="Z43" s="334">
        <v>0</v>
      </c>
      <c r="AA43" s="335">
        <v>0</v>
      </c>
      <c r="AB43" s="333">
        <v>0</v>
      </c>
      <c r="AC43" s="333">
        <v>0</v>
      </c>
      <c r="AD43" s="333">
        <v>0</v>
      </c>
      <c r="AE43" s="333">
        <v>0</v>
      </c>
      <c r="AF43" s="334">
        <v>0</v>
      </c>
      <c r="AG43" s="338">
        <v>0</v>
      </c>
      <c r="AH43" s="336">
        <v>0</v>
      </c>
      <c r="AI43" s="336">
        <v>0</v>
      </c>
      <c r="AJ43" s="336">
        <v>0</v>
      </c>
      <c r="AK43" s="336">
        <v>0</v>
      </c>
      <c r="AL43" s="337">
        <v>0</v>
      </c>
      <c r="AM43" s="335">
        <v>0</v>
      </c>
      <c r="AN43" s="333">
        <v>0</v>
      </c>
      <c r="AO43" s="333">
        <v>0</v>
      </c>
      <c r="AP43" s="333">
        <v>0</v>
      </c>
      <c r="AQ43" s="333">
        <v>0</v>
      </c>
      <c r="AR43" s="334">
        <v>0</v>
      </c>
      <c r="AS43" s="335">
        <v>0</v>
      </c>
      <c r="AT43" s="333">
        <v>0</v>
      </c>
      <c r="AU43" s="333">
        <v>0</v>
      </c>
      <c r="AV43" s="333">
        <v>0</v>
      </c>
      <c r="AW43" s="333">
        <v>0</v>
      </c>
      <c r="AX43" s="334">
        <v>0</v>
      </c>
      <c r="AY43" s="338">
        <v>0</v>
      </c>
      <c r="AZ43" s="336">
        <v>0</v>
      </c>
      <c r="BA43" s="336">
        <v>0</v>
      </c>
      <c r="BB43" s="336">
        <v>0</v>
      </c>
      <c r="BC43" s="336">
        <v>0</v>
      </c>
      <c r="BD43" s="337">
        <v>0</v>
      </c>
      <c r="BE43" s="335">
        <v>0</v>
      </c>
      <c r="BF43" s="333">
        <v>0</v>
      </c>
      <c r="BG43" s="333">
        <v>0</v>
      </c>
      <c r="BH43" s="333">
        <v>0</v>
      </c>
      <c r="BI43" s="333">
        <v>0</v>
      </c>
      <c r="BJ43" s="334">
        <v>0</v>
      </c>
      <c r="BK43" s="335">
        <v>0</v>
      </c>
      <c r="BL43" s="333">
        <v>0</v>
      </c>
      <c r="BM43" s="333">
        <v>0</v>
      </c>
      <c r="BN43" s="333">
        <v>0</v>
      </c>
      <c r="BO43" s="333">
        <v>0</v>
      </c>
      <c r="BP43" s="334">
        <v>0</v>
      </c>
      <c r="BQ43" s="338">
        <v>0</v>
      </c>
      <c r="BR43" s="336">
        <v>0</v>
      </c>
      <c r="BS43" s="336">
        <v>0</v>
      </c>
      <c r="BT43" s="336">
        <v>0</v>
      </c>
      <c r="BU43" s="336">
        <v>0</v>
      </c>
      <c r="BV43" s="337">
        <v>0</v>
      </c>
      <c r="BW43" s="335">
        <v>0</v>
      </c>
      <c r="BX43" s="333">
        <v>0</v>
      </c>
      <c r="BY43" s="333">
        <v>0</v>
      </c>
      <c r="BZ43" s="333">
        <v>0</v>
      </c>
      <c r="CA43" s="333">
        <v>0</v>
      </c>
      <c r="CB43" s="334">
        <v>0</v>
      </c>
      <c r="CC43" s="335">
        <v>0</v>
      </c>
      <c r="CD43" s="333">
        <v>0</v>
      </c>
      <c r="CE43" s="333">
        <v>0</v>
      </c>
      <c r="CF43" s="333">
        <v>0</v>
      </c>
      <c r="CG43" s="333">
        <v>0</v>
      </c>
      <c r="CH43" s="334">
        <v>0</v>
      </c>
      <c r="CI43" s="338">
        <v>0</v>
      </c>
      <c r="CJ43" s="336">
        <v>0</v>
      </c>
      <c r="CK43" s="336">
        <v>0</v>
      </c>
      <c r="CL43" s="336">
        <v>0</v>
      </c>
      <c r="CM43" s="336">
        <v>0</v>
      </c>
      <c r="CN43" s="337">
        <v>0</v>
      </c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</row>
    <row r="44" spans="2:137" x14ac:dyDescent="0.3">
      <c r="B44" s="296" t="s">
        <v>329</v>
      </c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67"/>
      <c r="N44" s="266"/>
      <c r="O44" s="267"/>
      <c r="P44" s="267"/>
      <c r="Q44" s="267"/>
      <c r="R44" s="267"/>
      <c r="S44" s="267"/>
      <c r="T44" s="266"/>
      <c r="U44" s="268"/>
      <c r="V44" s="267"/>
      <c r="W44" s="267"/>
      <c r="X44" s="267"/>
      <c r="Y44" s="267"/>
      <c r="Z44" s="266"/>
      <c r="AA44" s="268"/>
      <c r="AB44" s="267"/>
      <c r="AC44" s="267"/>
      <c r="AD44" s="267"/>
      <c r="AE44" s="267"/>
      <c r="AF44" s="266"/>
      <c r="AG44" s="268"/>
      <c r="AH44" s="267"/>
      <c r="AI44" s="267"/>
      <c r="AJ44" s="267"/>
      <c r="AK44" s="267"/>
      <c r="AL44" s="266"/>
      <c r="AM44" s="268"/>
      <c r="AN44" s="267"/>
      <c r="AO44" s="267"/>
      <c r="AP44" s="267"/>
      <c r="AQ44" s="267"/>
      <c r="AR44" s="266"/>
      <c r="AS44" s="268"/>
      <c r="AT44" s="267"/>
      <c r="AU44" s="267"/>
      <c r="AV44" s="267"/>
      <c r="AW44" s="267"/>
      <c r="AX44" s="266"/>
      <c r="AY44" s="268"/>
      <c r="AZ44" s="267"/>
      <c r="BA44" s="267"/>
      <c r="BB44" s="267"/>
      <c r="BC44" s="267"/>
      <c r="BD44" s="266"/>
      <c r="BE44" s="268"/>
      <c r="BF44" s="267"/>
      <c r="BG44" s="267"/>
      <c r="BH44" s="267"/>
      <c r="BI44" s="267"/>
      <c r="BJ44" s="266"/>
      <c r="BK44" s="268"/>
      <c r="BL44" s="267"/>
      <c r="BM44" s="267"/>
      <c r="BN44" s="267"/>
      <c r="BO44" s="267"/>
      <c r="BP44" s="266"/>
      <c r="BQ44" s="268"/>
      <c r="BR44" s="267"/>
      <c r="BS44" s="267"/>
      <c r="BT44" s="267"/>
      <c r="BU44" s="267"/>
      <c r="BV44" s="266"/>
      <c r="BW44" s="268"/>
      <c r="BX44" s="267"/>
      <c r="BY44" s="267"/>
      <c r="BZ44" s="267"/>
      <c r="CA44" s="267"/>
      <c r="CB44" s="266"/>
      <c r="CC44" s="268"/>
      <c r="CD44" s="267"/>
      <c r="CE44" s="267"/>
      <c r="CF44" s="267"/>
      <c r="CG44" s="267"/>
      <c r="CH44" s="266"/>
      <c r="CI44" s="268"/>
      <c r="CJ44" s="267"/>
      <c r="CK44" s="267"/>
      <c r="CL44" s="267"/>
      <c r="CM44" s="267"/>
      <c r="CN44" s="266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</row>
    <row r="45" spans="2:137" x14ac:dyDescent="0.3">
      <c r="B45" s="290" t="s">
        <v>330</v>
      </c>
      <c r="C45" s="339">
        <v>37159</v>
      </c>
      <c r="D45" s="339">
        <v>21726</v>
      </c>
      <c r="E45" s="339">
        <v>27138</v>
      </c>
      <c r="F45" s="339">
        <v>30475</v>
      </c>
      <c r="G45" s="339">
        <v>36338</v>
      </c>
      <c r="H45" s="340">
        <v>58206</v>
      </c>
      <c r="I45" s="341">
        <v>47362</v>
      </c>
      <c r="J45" s="342">
        <v>23515</v>
      </c>
      <c r="K45" s="342">
        <v>29130</v>
      </c>
      <c r="L45" s="342">
        <v>32931</v>
      </c>
      <c r="M45" s="342">
        <v>38689</v>
      </c>
      <c r="N45" s="343">
        <v>64681</v>
      </c>
      <c r="O45" s="342">
        <v>30908</v>
      </c>
      <c r="P45" s="342">
        <v>21430</v>
      </c>
      <c r="Q45" s="342">
        <v>26587</v>
      </c>
      <c r="R45" s="342">
        <v>29389</v>
      </c>
      <c r="S45" s="342">
        <v>34491</v>
      </c>
      <c r="T45" s="343">
        <v>47236</v>
      </c>
      <c r="U45" s="344">
        <v>36793</v>
      </c>
      <c r="V45" s="339">
        <v>20152</v>
      </c>
      <c r="W45" s="339">
        <v>24968</v>
      </c>
      <c r="X45" s="339">
        <v>28636</v>
      </c>
      <c r="Y45" s="339">
        <v>34997</v>
      </c>
      <c r="Z45" s="340">
        <v>56630</v>
      </c>
      <c r="AA45" s="344">
        <v>47637</v>
      </c>
      <c r="AB45" s="339">
        <v>21877</v>
      </c>
      <c r="AC45" s="339">
        <v>26658</v>
      </c>
      <c r="AD45" s="339">
        <v>31299</v>
      </c>
      <c r="AE45" s="339">
        <v>37783</v>
      </c>
      <c r="AF45" s="340">
        <v>63760</v>
      </c>
      <c r="AG45" s="344">
        <v>30254</v>
      </c>
      <c r="AH45" s="339">
        <v>19862</v>
      </c>
      <c r="AI45" s="339">
        <v>24537</v>
      </c>
      <c r="AJ45" s="339">
        <v>27586</v>
      </c>
      <c r="AK45" s="339">
        <v>33083</v>
      </c>
      <c r="AL45" s="340">
        <v>45817</v>
      </c>
      <c r="AM45" s="344">
        <v>37504</v>
      </c>
      <c r="AN45" s="339">
        <v>20377</v>
      </c>
      <c r="AO45" s="339">
        <v>26913</v>
      </c>
      <c r="AP45" s="339">
        <v>30146</v>
      </c>
      <c r="AQ45" s="339">
        <v>36245</v>
      </c>
      <c r="AR45" s="340">
        <v>63907</v>
      </c>
      <c r="AS45" s="344">
        <v>47396</v>
      </c>
      <c r="AT45" s="339">
        <v>22859</v>
      </c>
      <c r="AU45" s="339">
        <v>29962</v>
      </c>
      <c r="AV45" s="339">
        <v>33351</v>
      </c>
      <c r="AW45" s="339">
        <v>38747</v>
      </c>
      <c r="AX45" s="340">
        <v>66544</v>
      </c>
      <c r="AY45" s="344">
        <v>25899</v>
      </c>
      <c r="AZ45" s="339">
        <v>19894</v>
      </c>
      <c r="BA45" s="339">
        <v>25420</v>
      </c>
      <c r="BB45" s="339">
        <v>27244</v>
      </c>
      <c r="BC45" s="339">
        <v>30594</v>
      </c>
      <c r="BD45" s="340">
        <v>44453</v>
      </c>
      <c r="BE45" s="344">
        <v>38783</v>
      </c>
      <c r="BF45" s="339">
        <v>26270</v>
      </c>
      <c r="BG45" s="339">
        <v>31529</v>
      </c>
      <c r="BH45" s="339">
        <v>36116</v>
      </c>
      <c r="BI45" s="339">
        <v>41903</v>
      </c>
      <c r="BJ45" s="340">
        <v>57315</v>
      </c>
      <c r="BK45" s="344">
        <v>47752</v>
      </c>
      <c r="BL45" s="339">
        <v>28486</v>
      </c>
      <c r="BM45" s="339">
        <v>34449</v>
      </c>
      <c r="BN45" s="339">
        <v>37732</v>
      </c>
      <c r="BO45" s="339">
        <v>45255</v>
      </c>
      <c r="BP45" s="340">
        <v>68190</v>
      </c>
      <c r="BQ45" s="344">
        <v>36989</v>
      </c>
      <c r="BR45" s="339">
        <v>26039</v>
      </c>
      <c r="BS45" s="339">
        <v>31146</v>
      </c>
      <c r="BT45" s="339">
        <v>35819</v>
      </c>
      <c r="BU45" s="339">
        <v>41115</v>
      </c>
      <c r="BV45" s="340">
        <v>53229</v>
      </c>
      <c r="BW45" s="344">
        <v>35049</v>
      </c>
      <c r="BX45" s="339">
        <v>27663</v>
      </c>
      <c r="BY45" s="339">
        <v>33548</v>
      </c>
      <c r="BZ45" s="339">
        <v>34665</v>
      </c>
      <c r="CA45" s="339">
        <v>37808</v>
      </c>
      <c r="CB45" s="340">
        <v>52407</v>
      </c>
      <c r="CC45" s="344">
        <v>41636</v>
      </c>
      <c r="CD45" s="339">
        <v>30082</v>
      </c>
      <c r="CE45" s="339">
        <v>35681</v>
      </c>
      <c r="CF45" s="339">
        <v>39489</v>
      </c>
      <c r="CG45" s="339">
        <v>41626</v>
      </c>
      <c r="CH45" s="340">
        <v>56428</v>
      </c>
      <c r="CI45" s="344">
        <v>32458</v>
      </c>
      <c r="CJ45" s="339">
        <v>27237</v>
      </c>
      <c r="CK45" s="339">
        <v>32948</v>
      </c>
      <c r="CL45" s="339">
        <v>32736</v>
      </c>
      <c r="CM45" s="339">
        <v>35302</v>
      </c>
      <c r="CN45" s="340">
        <v>47069</v>
      </c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</row>
    <row r="46" spans="2:137" x14ac:dyDescent="0.3">
      <c r="B46" s="289"/>
      <c r="C46" s="272"/>
      <c r="D46" s="267"/>
      <c r="E46" s="267"/>
      <c r="F46" s="267"/>
      <c r="G46" s="267"/>
      <c r="H46" s="266"/>
      <c r="I46" s="268"/>
      <c r="J46" s="267"/>
      <c r="K46" s="267"/>
      <c r="L46" s="267"/>
      <c r="M46" s="267"/>
      <c r="N46" s="266"/>
      <c r="O46" s="267"/>
      <c r="P46" s="267"/>
      <c r="Q46" s="267"/>
      <c r="R46" s="267"/>
      <c r="S46" s="267"/>
      <c r="T46" s="266"/>
      <c r="U46" s="268"/>
      <c r="V46" s="267"/>
      <c r="W46" s="267"/>
      <c r="X46" s="267"/>
      <c r="Y46" s="267"/>
      <c r="Z46" s="266"/>
      <c r="AA46" s="268"/>
      <c r="AB46" s="267"/>
      <c r="AC46" s="267"/>
      <c r="AD46" s="267"/>
      <c r="AE46" s="267"/>
      <c r="AF46" s="266"/>
      <c r="AG46" s="268"/>
      <c r="AH46" s="267"/>
      <c r="AI46" s="267"/>
      <c r="AJ46" s="267"/>
      <c r="AK46" s="267"/>
      <c r="AL46" s="266"/>
      <c r="AM46" s="268"/>
      <c r="AN46" s="267"/>
      <c r="AO46" s="267"/>
      <c r="AP46" s="267"/>
      <c r="AQ46" s="267"/>
      <c r="AR46" s="266"/>
      <c r="AS46" s="268"/>
      <c r="AT46" s="267"/>
      <c r="AU46" s="267"/>
      <c r="AV46" s="267"/>
      <c r="AW46" s="267"/>
      <c r="AX46" s="266"/>
      <c r="AY46" s="268"/>
      <c r="AZ46" s="267"/>
      <c r="BA46" s="267"/>
      <c r="BB46" s="267"/>
      <c r="BC46" s="267"/>
      <c r="BD46" s="266"/>
      <c r="BE46" s="268"/>
      <c r="BF46" s="267"/>
      <c r="BG46" s="267"/>
      <c r="BH46" s="267"/>
      <c r="BI46" s="267"/>
      <c r="BJ46" s="266"/>
      <c r="BK46" s="268"/>
      <c r="BL46" s="267"/>
      <c r="BM46" s="267"/>
      <c r="BN46" s="267"/>
      <c r="BO46" s="267"/>
      <c r="BP46" s="266"/>
      <c r="BQ46" s="268"/>
      <c r="BR46" s="267"/>
      <c r="BS46" s="267"/>
      <c r="BT46" s="267"/>
      <c r="BU46" s="267"/>
      <c r="BV46" s="266"/>
      <c r="BW46" s="268"/>
      <c r="BX46" s="267"/>
      <c r="BY46" s="267"/>
      <c r="BZ46" s="267"/>
      <c r="CA46" s="267"/>
      <c r="CB46" s="266"/>
      <c r="CC46" s="268"/>
      <c r="CD46" s="267"/>
      <c r="CE46" s="267"/>
      <c r="CF46" s="267"/>
      <c r="CG46" s="267"/>
      <c r="CH46" s="266"/>
      <c r="CI46" s="268"/>
      <c r="CJ46" s="267"/>
      <c r="CK46" s="267"/>
      <c r="CL46" s="267"/>
      <c r="CM46" s="267"/>
      <c r="CN46" s="266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</row>
    <row r="47" spans="2:137" x14ac:dyDescent="0.3">
      <c r="B47" s="291" t="s">
        <v>331</v>
      </c>
      <c r="C47" s="275"/>
      <c r="D47" s="275"/>
      <c r="E47" s="275"/>
      <c r="F47" s="275">
        <v>71017</v>
      </c>
      <c r="G47" s="275">
        <v>2536840</v>
      </c>
      <c r="H47" s="276"/>
      <c r="I47" s="277"/>
      <c r="J47" s="275"/>
      <c r="K47" s="275">
        <v>0</v>
      </c>
      <c r="L47" s="275">
        <v>2084549</v>
      </c>
      <c r="M47" s="267"/>
      <c r="N47" s="266"/>
      <c r="O47" s="267"/>
      <c r="P47" s="267"/>
      <c r="Q47" s="267"/>
      <c r="R47" s="267"/>
      <c r="S47" s="267"/>
      <c r="T47" s="266"/>
      <c r="U47" s="268"/>
      <c r="V47" s="267"/>
      <c r="W47" s="267"/>
      <c r="X47" s="267"/>
      <c r="Y47" s="267"/>
      <c r="Z47" s="266"/>
      <c r="AA47" s="268"/>
      <c r="AB47" s="267"/>
      <c r="AC47" s="267"/>
      <c r="AD47" s="267"/>
      <c r="AE47" s="267"/>
      <c r="AF47" s="266"/>
      <c r="AG47" s="268"/>
      <c r="AH47" s="267"/>
      <c r="AI47" s="267"/>
      <c r="AJ47" s="267"/>
      <c r="AK47" s="267"/>
      <c r="AL47" s="266"/>
      <c r="AM47" s="268"/>
      <c r="AN47" s="267"/>
      <c r="AO47" s="267"/>
      <c r="AP47" s="267"/>
      <c r="AQ47" s="267"/>
      <c r="AR47" s="266"/>
      <c r="AS47" s="268"/>
      <c r="AT47" s="267"/>
      <c r="AU47" s="267"/>
      <c r="AV47" s="267"/>
      <c r="AW47" s="267"/>
      <c r="AX47" s="266"/>
      <c r="AY47" s="268"/>
      <c r="AZ47" s="267"/>
      <c r="BA47" s="267"/>
      <c r="BB47" s="267"/>
      <c r="BC47" s="267"/>
      <c r="BD47" s="266"/>
      <c r="BE47" s="268"/>
      <c r="BF47" s="267"/>
      <c r="BG47" s="267"/>
      <c r="BH47" s="267"/>
      <c r="BI47" s="267"/>
      <c r="BJ47" s="266"/>
      <c r="BK47" s="268"/>
      <c r="BL47" s="267"/>
      <c r="BM47" s="267"/>
      <c r="BN47" s="267"/>
      <c r="BO47" s="267"/>
      <c r="BP47" s="266"/>
      <c r="BQ47" s="268"/>
      <c r="BR47" s="267"/>
      <c r="BS47" s="267"/>
      <c r="BT47" s="267"/>
      <c r="BU47" s="267"/>
      <c r="BV47" s="266"/>
      <c r="BW47" s="268"/>
      <c r="BX47" s="267"/>
      <c r="BY47" s="267"/>
      <c r="BZ47" s="267"/>
      <c r="CA47" s="267"/>
      <c r="CB47" s="266"/>
      <c r="CC47" s="268"/>
      <c r="CD47" s="267"/>
      <c r="CE47" s="267"/>
      <c r="CF47" s="267"/>
      <c r="CG47" s="267"/>
      <c r="CH47" s="266"/>
      <c r="CI47" s="268"/>
      <c r="CJ47" s="267"/>
      <c r="CK47" s="267"/>
      <c r="CL47" s="267"/>
      <c r="CM47" s="267"/>
      <c r="CN47" s="266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</row>
    <row r="48" spans="2:137" x14ac:dyDescent="0.3">
      <c r="B48" s="289" t="s">
        <v>332</v>
      </c>
      <c r="C48" s="351">
        <v>36.047794612341562</v>
      </c>
      <c r="D48" s="351">
        <v>47.169290251311793</v>
      </c>
      <c r="E48" s="351">
        <v>44.472695113862478</v>
      </c>
      <c r="F48" s="351">
        <v>38.747060562963796</v>
      </c>
      <c r="G48" s="351">
        <v>41.988812853786598</v>
      </c>
      <c r="H48" s="351">
        <v>27.72910009277394</v>
      </c>
      <c r="I48" s="351">
        <v>30.638486550399051</v>
      </c>
      <c r="J48" s="351">
        <v>44.392940676164152</v>
      </c>
      <c r="K48" s="351" t="e">
        <v>#DIV/0!</v>
      </c>
      <c r="L48" s="351">
        <v>40.789110738102103</v>
      </c>
      <c r="M48" s="271">
        <v>35.65354493525291</v>
      </c>
      <c r="N48" s="297">
        <v>25.647408048731467</v>
      </c>
      <c r="O48" s="271">
        <v>41.128510418014756</v>
      </c>
      <c r="P48" s="271">
        <v>47.671488567428838</v>
      </c>
      <c r="Q48" s="271">
        <v>45.322902170233576</v>
      </c>
      <c r="R48" s="271">
        <v>43.376773622784036</v>
      </c>
      <c r="S48" s="271">
        <v>40.497521092458904</v>
      </c>
      <c r="T48" s="297">
        <v>32.557794902193244</v>
      </c>
      <c r="U48" s="298">
        <v>35.177887098089315</v>
      </c>
      <c r="V48" s="271">
        <v>45.231242556570066</v>
      </c>
      <c r="W48" s="271">
        <v>43.563761614867033</v>
      </c>
      <c r="X48" s="271">
        <v>41.252269870093592</v>
      </c>
      <c r="Y48" s="271">
        <v>38.254707546361118</v>
      </c>
      <c r="Z48" s="297">
        <v>28.350697510153626</v>
      </c>
      <c r="AA48" s="298">
        <v>29.844448642861643</v>
      </c>
      <c r="AB48" s="271">
        <v>41.847602504913837</v>
      </c>
      <c r="AC48" s="271">
        <v>40.209318028359213</v>
      </c>
      <c r="AD48" s="271">
        <v>37.764784817406309</v>
      </c>
      <c r="AE48" s="271">
        <v>35.240716724452795</v>
      </c>
      <c r="AF48" s="297">
        <v>25.901819322459225</v>
      </c>
      <c r="AG48" s="298">
        <v>40.239307199048056</v>
      </c>
      <c r="AH48" s="271">
        <v>45.861443963347092</v>
      </c>
      <c r="AI48" s="271">
        <v>44.491991686025187</v>
      </c>
      <c r="AJ48" s="271">
        <v>42.815196113970856</v>
      </c>
      <c r="AK48" s="271">
        <v>40.622071758909414</v>
      </c>
      <c r="AL48" s="297">
        <v>33.515943863631406</v>
      </c>
      <c r="AM48" s="298">
        <v>35.494880546075088</v>
      </c>
      <c r="AN48" s="271">
        <v>49.757079059724198</v>
      </c>
      <c r="AO48" s="271">
        <v>45.316389848771969</v>
      </c>
      <c r="AP48" s="271">
        <v>42.605984210177141</v>
      </c>
      <c r="AQ48" s="271">
        <v>37.900400055180022</v>
      </c>
      <c r="AR48" s="297">
        <v>25.68106780164927</v>
      </c>
      <c r="AS48" s="298">
        <v>30.973077896868933</v>
      </c>
      <c r="AT48" s="271">
        <v>47.005555798591367</v>
      </c>
      <c r="AU48" s="271">
        <v>42.593952339630199</v>
      </c>
      <c r="AV48" s="271">
        <v>40.028784744085634</v>
      </c>
      <c r="AW48" s="271">
        <v>36.506052081451465</v>
      </c>
      <c r="AX48" s="297">
        <v>24.93688386631402</v>
      </c>
      <c r="AY48" s="298">
        <v>45.202517471717059</v>
      </c>
      <c r="AZ48" s="271">
        <v>50.371971448677989</v>
      </c>
      <c r="BA48" s="271">
        <v>46.888276947285604</v>
      </c>
      <c r="BB48" s="271">
        <v>45.459550726765521</v>
      </c>
      <c r="BC48" s="271">
        <v>41.89056677779957</v>
      </c>
      <c r="BD48" s="297">
        <v>33.898724495534609</v>
      </c>
      <c r="BE48" s="298">
        <v>38.086274914266561</v>
      </c>
      <c r="BF48" s="271">
        <v>46.372287780738489</v>
      </c>
      <c r="BG48" s="271">
        <v>43.889752291541122</v>
      </c>
      <c r="BH48" s="271">
        <v>42.147524642817586</v>
      </c>
      <c r="BI48" s="271">
        <v>38.309906211965732</v>
      </c>
      <c r="BJ48" s="297">
        <v>28.151443775625928</v>
      </c>
      <c r="BK48" s="298">
        <v>32.50963310437259</v>
      </c>
      <c r="BL48" s="271">
        <v>45.197640946429821</v>
      </c>
      <c r="BM48" s="271">
        <v>41.107143893872099</v>
      </c>
      <c r="BN48" s="271">
        <v>38.993427329587618</v>
      </c>
      <c r="BO48" s="271">
        <v>33.859242072699146</v>
      </c>
      <c r="BP48" s="297">
        <v>25.873295204575452</v>
      </c>
      <c r="BQ48" s="298">
        <v>39.525264267755276</v>
      </c>
      <c r="BR48" s="271">
        <v>46.50716233342294</v>
      </c>
      <c r="BS48" s="271">
        <v>44.291401785140948</v>
      </c>
      <c r="BT48" s="271">
        <v>42.759429353136603</v>
      </c>
      <c r="BU48" s="271">
        <v>39.462483278608779</v>
      </c>
      <c r="BV48" s="297">
        <v>29.249093539236132</v>
      </c>
      <c r="BW48" s="298">
        <v>43.713087391937002</v>
      </c>
      <c r="BX48" s="271">
        <v>50.963380689006975</v>
      </c>
      <c r="BY48" s="271">
        <v>48.712292834148087</v>
      </c>
      <c r="BZ48" s="271">
        <v>44.332900620222127</v>
      </c>
      <c r="CA48" s="271">
        <v>39.512801523487092</v>
      </c>
      <c r="CB48" s="297">
        <v>30.526456389413624</v>
      </c>
      <c r="CC48" s="298">
        <v>38.447497358055529</v>
      </c>
      <c r="CD48" s="271">
        <v>47.011501894820825</v>
      </c>
      <c r="CE48" s="271">
        <v>46.220677671589918</v>
      </c>
      <c r="CF48" s="271">
        <v>42.12312289498341</v>
      </c>
      <c r="CG48" s="271">
        <v>37.349252870801905</v>
      </c>
      <c r="CH48" s="297">
        <v>29.215992060679095</v>
      </c>
      <c r="CI48" s="298">
        <v>46.373775340439956</v>
      </c>
      <c r="CJ48" s="271">
        <v>51.731101075742558</v>
      </c>
      <c r="CK48" s="271">
        <v>49.46886002185262</v>
      </c>
      <c r="CL48" s="271">
        <v>45.399560117302052</v>
      </c>
      <c r="CM48" s="271">
        <v>41.187468132117161</v>
      </c>
      <c r="CN48" s="297">
        <v>32.613822260936068</v>
      </c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</row>
    <row r="49" spans="2:137" s="46" customFormat="1" x14ac:dyDescent="0.3">
      <c r="B49" s="289" t="s">
        <v>356</v>
      </c>
      <c r="C49" s="351">
        <v>0.97419198579079092</v>
      </c>
      <c r="D49" s="351">
        <v>1.5603424468378901</v>
      </c>
      <c r="E49" s="351">
        <v>1.3265531726730047</v>
      </c>
      <c r="F49" s="351">
        <v>11.319824830674346</v>
      </c>
      <c r="G49" s="351">
        <v>39.55070087195093</v>
      </c>
      <c r="H49" s="351">
        <v>0.6356732982854002</v>
      </c>
      <c r="I49" s="351">
        <v>0.80866517461255849</v>
      </c>
      <c r="J49" s="351">
        <v>1.4926642568573252</v>
      </c>
      <c r="K49" s="351" t="e">
        <v>#DIV/0!</v>
      </c>
      <c r="L49" s="351">
        <v>38.936527757323049</v>
      </c>
      <c r="M49" s="271">
        <v>0.964098322520613</v>
      </c>
      <c r="N49" s="297">
        <v>0.61687357956741551</v>
      </c>
      <c r="O49" s="271">
        <v>1.1291574996764591</v>
      </c>
      <c r="P49" s="271">
        <v>1.577228184787681</v>
      </c>
      <c r="Q49" s="271">
        <v>1.3427614999811939</v>
      </c>
      <c r="R49" s="271">
        <v>1.2011296743679609</v>
      </c>
      <c r="S49" s="271">
        <v>1.0669450001449654</v>
      </c>
      <c r="T49" s="297">
        <v>0.67956643238208148</v>
      </c>
      <c r="U49" s="298">
        <v>0.88875601337210886</v>
      </c>
      <c r="V49" s="271">
        <v>1.57304485907106</v>
      </c>
      <c r="W49" s="271">
        <v>1.3016661326497918</v>
      </c>
      <c r="X49" s="271">
        <v>1.1279508311216651</v>
      </c>
      <c r="Y49" s="271">
        <v>0.96579706832014178</v>
      </c>
      <c r="Z49" s="297">
        <v>0.57390075931485074</v>
      </c>
      <c r="AA49" s="298">
        <v>0.68434200306484461</v>
      </c>
      <c r="AB49" s="271">
        <v>1.4718654294464506</v>
      </c>
      <c r="AC49" s="271">
        <v>1.2041413459374297</v>
      </c>
      <c r="AD49" s="271">
        <v>0.98086200837087456</v>
      </c>
      <c r="AE49" s="271">
        <v>0.85752851811661324</v>
      </c>
      <c r="AF49" s="297">
        <v>0.52227101631116679</v>
      </c>
      <c r="AG49" s="298">
        <v>1.0808488133800489</v>
      </c>
      <c r="AH49" s="271">
        <v>1.5909777464505084</v>
      </c>
      <c r="AI49" s="271">
        <v>1.3286057790275909</v>
      </c>
      <c r="AJ49" s="271">
        <v>1.1926339447545857</v>
      </c>
      <c r="AK49" s="271">
        <v>1.0488770667714535</v>
      </c>
      <c r="AL49" s="297">
        <v>0.68315254163301831</v>
      </c>
      <c r="AM49" s="298">
        <v>1.3305247440273038</v>
      </c>
      <c r="AN49" s="271">
        <v>1.9875349658929187</v>
      </c>
      <c r="AO49" s="271">
        <v>1.8206814550588934</v>
      </c>
      <c r="AP49" s="271">
        <v>1.632057321037617</v>
      </c>
      <c r="AQ49" s="271">
        <v>1.4153676369154367</v>
      </c>
      <c r="AR49" s="297">
        <v>0.88722675137308904</v>
      </c>
      <c r="AS49" s="298">
        <v>1.0612709933327706</v>
      </c>
      <c r="AT49" s="271">
        <v>1.8111028478936086</v>
      </c>
      <c r="AU49" s="271">
        <v>1.5019024097189775</v>
      </c>
      <c r="AV49" s="271">
        <v>1.445234025966238</v>
      </c>
      <c r="AW49" s="271">
        <v>1.2310630500425839</v>
      </c>
      <c r="AX49" s="297">
        <v>0.83403462370762205</v>
      </c>
      <c r="AY49" s="298">
        <v>1.9035483995521063</v>
      </c>
      <c r="AZ49" s="271">
        <v>2.0257364029355585</v>
      </c>
      <c r="BA49" s="271">
        <v>2.0062942564909521</v>
      </c>
      <c r="BB49" s="271">
        <v>1.8389370136543828</v>
      </c>
      <c r="BC49" s="271">
        <v>1.9448257828332354</v>
      </c>
      <c r="BD49" s="297">
        <v>1.4847141925179403</v>
      </c>
      <c r="BE49" s="298">
        <v>0.59820024237423619</v>
      </c>
      <c r="BF49" s="271">
        <v>0.93262276360867902</v>
      </c>
      <c r="BG49" s="271">
        <v>0.74534555488597798</v>
      </c>
      <c r="BH49" s="271">
        <v>0.69775168900210438</v>
      </c>
      <c r="BI49" s="271">
        <v>0.58229721022361158</v>
      </c>
      <c r="BJ49" s="297">
        <v>0.31405391258832765</v>
      </c>
      <c r="BK49" s="298">
        <v>0.47327860613168032</v>
      </c>
      <c r="BL49" s="271">
        <v>0.85656111774204868</v>
      </c>
      <c r="BM49" s="271">
        <v>0.80408720137014145</v>
      </c>
      <c r="BN49" s="271">
        <v>0.61221244566945832</v>
      </c>
      <c r="BO49" s="271">
        <v>0.47287592531212019</v>
      </c>
      <c r="BP49" s="297">
        <v>0.30063059099574718</v>
      </c>
      <c r="BQ49" s="298">
        <v>0.62991700235205061</v>
      </c>
      <c r="BR49" s="271">
        <v>0.94089634778601328</v>
      </c>
      <c r="BS49" s="271">
        <v>0.73524690168882034</v>
      </c>
      <c r="BT49" s="271">
        <v>0.71470448644574114</v>
      </c>
      <c r="BU49" s="271">
        <v>0.61048279216830847</v>
      </c>
      <c r="BV49" s="297">
        <v>0.32125345206560335</v>
      </c>
      <c r="BW49" s="298">
        <v>1.47222459984593</v>
      </c>
      <c r="BX49" s="271">
        <v>1.612261866030438</v>
      </c>
      <c r="BY49" s="271">
        <v>1.5589602956957196</v>
      </c>
      <c r="BZ49" s="271">
        <v>1.3904514640126928</v>
      </c>
      <c r="CA49" s="271">
        <v>1.4150444350402032</v>
      </c>
      <c r="CB49" s="297">
        <v>1.3414238555918101</v>
      </c>
      <c r="CC49" s="298">
        <v>1.1264290517821116</v>
      </c>
      <c r="CD49" s="271">
        <v>1.4128049996675753</v>
      </c>
      <c r="CE49" s="271">
        <v>1.3144250441411396</v>
      </c>
      <c r="CF49" s="271">
        <v>1.1572843070222087</v>
      </c>
      <c r="CG49" s="271">
        <v>0.95132849661269392</v>
      </c>
      <c r="CH49" s="297">
        <v>1.0243141702700786</v>
      </c>
      <c r="CI49" s="298">
        <v>1.6482839361636576</v>
      </c>
      <c r="CJ49" s="271">
        <v>1.6484928589785952</v>
      </c>
      <c r="CK49" s="271">
        <v>1.6328760471045283</v>
      </c>
      <c r="CL49" s="271">
        <v>1.4998778103616814</v>
      </c>
      <c r="CM49" s="271">
        <v>1.770437935527732</v>
      </c>
      <c r="CN49" s="297">
        <v>1.8462257536807667</v>
      </c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</row>
    <row r="50" spans="2:137" s="46" customFormat="1" x14ac:dyDescent="0.3">
      <c r="B50" s="289" t="s">
        <v>357</v>
      </c>
      <c r="C50" s="351">
        <v>7.5163486638499419</v>
      </c>
      <c r="D50" s="351">
        <v>9.0398600754855938</v>
      </c>
      <c r="E50" s="351">
        <v>8.7257719802490978</v>
      </c>
      <c r="F50" s="351">
        <v>40.369207372882549</v>
      </c>
      <c r="G50" s="351">
        <v>9.3468251840872902</v>
      </c>
      <c r="H50" s="351">
        <v>6.4666872830979623</v>
      </c>
      <c r="I50" s="351">
        <v>6.8514843123178917</v>
      </c>
      <c r="J50" s="351">
        <v>8.7646183287263444</v>
      </c>
      <c r="K50" s="351" t="e">
        <v>#DIV/0!</v>
      </c>
      <c r="L50" s="351">
        <v>9.8244752222183322</v>
      </c>
      <c r="M50" s="271">
        <v>7.4026208999974159</v>
      </c>
      <c r="N50" s="297">
        <v>6.2383080038960443</v>
      </c>
      <c r="O50" s="271">
        <v>8.143522712566325</v>
      </c>
      <c r="P50" s="271">
        <v>9.0900606626224913</v>
      </c>
      <c r="Q50" s="271">
        <v>8.8464287057584539</v>
      </c>
      <c r="R50" s="271">
        <v>8.373881384191364</v>
      </c>
      <c r="S50" s="271">
        <v>7.9527992809718482</v>
      </c>
      <c r="T50" s="297">
        <v>6.998899144720129</v>
      </c>
      <c r="U50" s="298">
        <v>7.8928056967357927</v>
      </c>
      <c r="V50" s="271">
        <v>9.7608177848352522</v>
      </c>
      <c r="W50" s="271">
        <v>9.3880166613264979</v>
      </c>
      <c r="X50" s="271">
        <v>8.8175722866322115</v>
      </c>
      <c r="Y50" s="271">
        <v>8.1807012029602539</v>
      </c>
      <c r="Z50" s="297">
        <v>6.8373653540526229</v>
      </c>
      <c r="AA50" s="298">
        <v>7.3304364254675987</v>
      </c>
      <c r="AB50" s="271">
        <v>9.5945513553046577</v>
      </c>
      <c r="AC50" s="271">
        <v>9.2242478805611832</v>
      </c>
      <c r="AD50" s="271">
        <v>8.6200837087446889</v>
      </c>
      <c r="AE50" s="271">
        <v>8.0247730460789235</v>
      </c>
      <c r="AF50" s="297">
        <v>6.7158092848180679</v>
      </c>
      <c r="AG50" s="298">
        <v>8.4286375355324914</v>
      </c>
      <c r="AH50" s="271">
        <v>9.7925687241969595</v>
      </c>
      <c r="AI50" s="271">
        <v>9.4306557443860299</v>
      </c>
      <c r="AJ50" s="271">
        <v>8.9030667730007984</v>
      </c>
      <c r="AK50" s="271">
        <v>8.3003355197533484</v>
      </c>
      <c r="AL50" s="297">
        <v>7.0934369338891674</v>
      </c>
      <c r="AM50" s="298">
        <v>6.7966083617747444</v>
      </c>
      <c r="AN50" s="271">
        <v>8.8138587623300779</v>
      </c>
      <c r="AO50" s="271">
        <v>8.2004979006428123</v>
      </c>
      <c r="AP50" s="271">
        <v>7.5830956014064883</v>
      </c>
      <c r="AQ50" s="271">
        <v>6.9664781349151603</v>
      </c>
      <c r="AR50" s="297">
        <v>5.5659004490900843</v>
      </c>
      <c r="AS50" s="298">
        <v>6.0300447295130395</v>
      </c>
      <c r="AT50" s="271">
        <v>8.1280895927205918</v>
      </c>
      <c r="AU50" s="271">
        <v>7.4460983912956413</v>
      </c>
      <c r="AV50" s="271">
        <v>7.0552607118227337</v>
      </c>
      <c r="AW50" s="271">
        <v>6.5605079102898287</v>
      </c>
      <c r="AX50" s="297">
        <v>5.3573575378696798</v>
      </c>
      <c r="AY50" s="298">
        <v>8.4443414803660364</v>
      </c>
      <c r="AZ50" s="271">
        <v>8.9675278978586519</v>
      </c>
      <c r="BA50" s="271">
        <v>8.6388670338316285</v>
      </c>
      <c r="BB50" s="271">
        <v>8.166935839083834</v>
      </c>
      <c r="BC50" s="271">
        <v>8.1323135255278824</v>
      </c>
      <c r="BD50" s="297">
        <v>7.8532382516365598</v>
      </c>
      <c r="BE50" s="298">
        <v>6.9179795271123945</v>
      </c>
      <c r="BF50" s="271">
        <v>7.4229158736200995</v>
      </c>
      <c r="BG50" s="271">
        <v>7.5581210948650446</v>
      </c>
      <c r="BH50" s="271">
        <v>7.1796433713589538</v>
      </c>
      <c r="BI50" s="271">
        <v>6.9159726033935511</v>
      </c>
      <c r="BJ50" s="297">
        <v>6.146732966937102</v>
      </c>
      <c r="BK50" s="298">
        <v>6.2908359859272913</v>
      </c>
      <c r="BL50" s="271">
        <v>7.0560977322193352</v>
      </c>
      <c r="BM50" s="271">
        <v>6.9726262010508284</v>
      </c>
      <c r="BN50" s="271">
        <v>6.5965228453302247</v>
      </c>
      <c r="BO50" s="271">
        <v>6.7837807977019118</v>
      </c>
      <c r="BP50" s="297">
        <v>5.6694529989734566</v>
      </c>
      <c r="BQ50" s="298">
        <v>7.0804833869528778</v>
      </c>
      <c r="BR50" s="271">
        <v>7.4657244901877959</v>
      </c>
      <c r="BS50" s="271">
        <v>7.6414306813073916</v>
      </c>
      <c r="BT50" s="271">
        <v>7.2922192132667023</v>
      </c>
      <c r="BU50" s="271">
        <v>6.9512343426973127</v>
      </c>
      <c r="BV50" s="297">
        <v>6.3781021623551064</v>
      </c>
      <c r="BW50" s="298">
        <v>8.4339068161716444</v>
      </c>
      <c r="BX50" s="271">
        <v>9.4783646025376846</v>
      </c>
      <c r="BY50" s="271">
        <v>8.9275068558483373</v>
      </c>
      <c r="BZ50" s="271">
        <v>8.3946343574210296</v>
      </c>
      <c r="CA50" s="271">
        <v>7.8449005501481164</v>
      </c>
      <c r="CB50" s="297">
        <v>7.0505848455359015</v>
      </c>
      <c r="CC50" s="298">
        <v>7.7408973004131036</v>
      </c>
      <c r="CD50" s="271">
        <v>9.0652217272787716</v>
      </c>
      <c r="CE50" s="271">
        <v>8.6516633502424263</v>
      </c>
      <c r="CF50" s="271">
        <v>8.4150016460280064</v>
      </c>
      <c r="CG50" s="271">
        <v>7.401623985009369</v>
      </c>
      <c r="CH50" s="297">
        <v>6.5446232366910051</v>
      </c>
      <c r="CI50" s="298">
        <v>8.7836588822478276</v>
      </c>
      <c r="CJ50" s="271">
        <v>9.5605242868157294</v>
      </c>
      <c r="CK50" s="271">
        <v>9.0111691149690429</v>
      </c>
      <c r="CL50" s="271">
        <v>8.3852639296187679</v>
      </c>
      <c r="CM50" s="271">
        <v>8.1893377145770767</v>
      </c>
      <c r="CN50" s="297">
        <v>7.8523019397055389</v>
      </c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</row>
    <row r="51" spans="2:137" s="46" customFormat="1" x14ac:dyDescent="0.3">
      <c r="B51" s="289" t="s">
        <v>358</v>
      </c>
      <c r="C51" s="351">
        <v>23.762749266664873</v>
      </c>
      <c r="D51" s="351">
        <v>18.084322931050352</v>
      </c>
      <c r="E51" s="351">
        <v>19.139214385732185</v>
      </c>
      <c r="F51" s="351">
        <v>0</v>
      </c>
      <c r="G51" s="351">
        <v>1.4696630453635231</v>
      </c>
      <c r="H51" s="351">
        <v>28.320104456585231</v>
      </c>
      <c r="I51" s="351">
        <v>28.61787931252903</v>
      </c>
      <c r="J51" s="351">
        <v>22.338932596215184</v>
      </c>
      <c r="K51" s="351" t="e">
        <v>#DIV/0!</v>
      </c>
      <c r="L51" s="351">
        <v>1.6643408238424715</v>
      </c>
      <c r="M51" s="271">
        <v>25.725658455891853</v>
      </c>
      <c r="N51" s="297">
        <v>31.230191246270156</v>
      </c>
      <c r="O51" s="271">
        <v>19.205383719425392</v>
      </c>
      <c r="P51" s="271">
        <v>17.307512832477833</v>
      </c>
      <c r="Q51" s="271">
        <v>18.023846240643923</v>
      </c>
      <c r="R51" s="271">
        <v>18.70087447684508</v>
      </c>
      <c r="S51" s="271">
        <v>19.344176741758719</v>
      </c>
      <c r="T51" s="297">
        <v>21.572529426708442</v>
      </c>
      <c r="U51" s="298">
        <v>23.379447177452235</v>
      </c>
      <c r="V51" s="271">
        <v>19.139539499801508</v>
      </c>
      <c r="W51" s="271">
        <v>19.857417494392823</v>
      </c>
      <c r="X51" s="271">
        <v>20.882804861014108</v>
      </c>
      <c r="Y51" s="271">
        <v>21.870446038231847</v>
      </c>
      <c r="Z51" s="297">
        <v>26.328800988875155</v>
      </c>
      <c r="AA51" s="298">
        <v>27.434557171946178</v>
      </c>
      <c r="AB51" s="271">
        <v>23.184166019106826</v>
      </c>
      <c r="AC51" s="271">
        <v>23.561407457423662</v>
      </c>
      <c r="AD51" s="271">
        <v>24.74200453688616</v>
      </c>
      <c r="AE51" s="271">
        <v>24.921260884524788</v>
      </c>
      <c r="AF51" s="297">
        <v>29.008782936010036</v>
      </c>
      <c r="AG51" s="298">
        <v>19.53130164606333</v>
      </c>
      <c r="AH51" s="271">
        <v>18.391904138556036</v>
      </c>
      <c r="AI51" s="271">
        <v>18.836858621673393</v>
      </c>
      <c r="AJ51" s="271">
        <v>19.158268687015152</v>
      </c>
      <c r="AK51" s="271">
        <v>19.478281897046823</v>
      </c>
      <c r="AL51" s="297">
        <v>20.673549119322523</v>
      </c>
      <c r="AM51" s="298">
        <v>26.397184300341298</v>
      </c>
      <c r="AN51" s="271">
        <v>15.370270402905236</v>
      </c>
      <c r="AO51" s="271">
        <v>16.999219707947834</v>
      </c>
      <c r="AP51" s="271">
        <v>19.966164665295562</v>
      </c>
      <c r="AQ51" s="271">
        <v>24.315077941785074</v>
      </c>
      <c r="AR51" s="297">
        <v>34.924186708811241</v>
      </c>
      <c r="AS51" s="298">
        <v>31.686218246265508</v>
      </c>
      <c r="AT51" s="271">
        <v>20.9020517082987</v>
      </c>
      <c r="AU51" s="271">
        <v>22.21146785928843</v>
      </c>
      <c r="AV51" s="271">
        <v>24.706905340169712</v>
      </c>
      <c r="AW51" s="271">
        <v>27.189201744651196</v>
      </c>
      <c r="AX51" s="297">
        <v>36.408992546285162</v>
      </c>
      <c r="AY51" s="298">
        <v>15.043051855283988</v>
      </c>
      <c r="AZ51" s="271">
        <v>14.129888408565398</v>
      </c>
      <c r="BA51" s="271">
        <v>13.988985051140833</v>
      </c>
      <c r="BB51" s="271">
        <v>14.711496109235062</v>
      </c>
      <c r="BC51" s="271">
        <v>16.097927698241485</v>
      </c>
      <c r="BD51" s="297">
        <v>18.522934335140487</v>
      </c>
      <c r="BE51" s="298">
        <v>21.754376917721682</v>
      </c>
      <c r="BF51" s="271">
        <v>19.920060905976399</v>
      </c>
      <c r="BG51" s="271">
        <v>20.035522851977543</v>
      </c>
      <c r="BH51" s="271">
        <v>20.48953372466497</v>
      </c>
      <c r="BI51" s="271">
        <v>20.852922225139011</v>
      </c>
      <c r="BJ51" s="297">
        <v>25.16967634999564</v>
      </c>
      <c r="BK51" s="298">
        <v>24.225163343943709</v>
      </c>
      <c r="BL51" s="271">
        <v>21.90549743733764</v>
      </c>
      <c r="BM51" s="271">
        <v>22.148683561206418</v>
      </c>
      <c r="BN51" s="271">
        <v>22.81087670942436</v>
      </c>
      <c r="BO51" s="271">
        <v>23.427245608220087</v>
      </c>
      <c r="BP51" s="297">
        <v>25.92315588796011</v>
      </c>
      <c r="BQ51" s="298">
        <v>21.117088864256942</v>
      </c>
      <c r="BR51" s="271">
        <v>19.6935366181497</v>
      </c>
      <c r="BS51" s="271">
        <v>19.729660309510049</v>
      </c>
      <c r="BT51" s="271">
        <v>20.039643764482538</v>
      </c>
      <c r="BU51" s="271">
        <v>20.187279581661194</v>
      </c>
      <c r="BV51" s="297">
        <v>24.806026789907758</v>
      </c>
      <c r="BW51" s="298">
        <v>21.549830237667265</v>
      </c>
      <c r="BX51" s="271">
        <v>16.809456674981021</v>
      </c>
      <c r="BY51" s="271">
        <v>18.382615953260999</v>
      </c>
      <c r="BZ51" s="271">
        <v>21.53468916774845</v>
      </c>
      <c r="CA51" s="271">
        <v>24.328184511214555</v>
      </c>
      <c r="CB51" s="297">
        <v>29.463621271967483</v>
      </c>
      <c r="CC51" s="298">
        <v>27.094341435296375</v>
      </c>
      <c r="CD51" s="271">
        <v>23.489129712120203</v>
      </c>
      <c r="CE51" s="271">
        <v>22.087385443233092</v>
      </c>
      <c r="CF51" s="271">
        <v>24.723340677150599</v>
      </c>
      <c r="CG51" s="271">
        <v>28.515831451496659</v>
      </c>
      <c r="CH51" s="297">
        <v>31.907918054866379</v>
      </c>
      <c r="CI51" s="298">
        <v>18.753466017622774</v>
      </c>
      <c r="CJ51" s="271">
        <v>15.508315893820907</v>
      </c>
      <c r="CK51" s="271">
        <v>17.254461575816439</v>
      </c>
      <c r="CL51" s="271">
        <v>19.993279569892472</v>
      </c>
      <c r="CM51" s="271">
        <v>21.089456688006344</v>
      </c>
      <c r="CN51" s="297">
        <v>25.577343899381759</v>
      </c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</row>
    <row r="52" spans="2:137" s="46" customFormat="1" x14ac:dyDescent="0.3">
      <c r="B52" s="289" t="s">
        <v>359</v>
      </c>
      <c r="C52" s="351">
        <v>3.0436771710756481</v>
      </c>
      <c r="D52" s="351">
        <v>2.9457792506674032</v>
      </c>
      <c r="E52" s="351">
        <v>2.9515808091974352</v>
      </c>
      <c r="F52" s="351">
        <v>9.5639072334793074</v>
      </c>
      <c r="G52" s="351">
        <v>7.6439980448116547</v>
      </c>
      <c r="H52" s="351">
        <v>3.2488059650207881</v>
      </c>
      <c r="I52" s="351">
        <v>3.0889742831806091</v>
      </c>
      <c r="J52" s="351">
        <v>2.8747607909844781</v>
      </c>
      <c r="K52" s="351" t="e">
        <v>#DIV/0!</v>
      </c>
      <c r="L52" s="351">
        <v>8.7855454585140471</v>
      </c>
      <c r="M52" s="271">
        <v>2.7346274134766988</v>
      </c>
      <c r="N52" s="297">
        <v>3.2961766206459395</v>
      </c>
      <c r="O52" s="271">
        <v>3.0024589103144814</v>
      </c>
      <c r="P52" s="271">
        <v>2.9584694353709753</v>
      </c>
      <c r="Q52" s="271">
        <v>2.9939444089216538</v>
      </c>
      <c r="R52" s="271">
        <v>2.9568886318010139</v>
      </c>
      <c r="S52" s="271">
        <v>2.9311994433330435</v>
      </c>
      <c r="T52" s="297">
        <v>3.1416716064018968</v>
      </c>
      <c r="U52" s="298">
        <v>2.8945723371293455</v>
      </c>
      <c r="V52" s="271">
        <v>2.7540690750297738</v>
      </c>
      <c r="W52" s="271">
        <v>2.6353732777955785</v>
      </c>
      <c r="X52" s="271">
        <v>2.6295572007263583</v>
      </c>
      <c r="Y52" s="271">
        <v>2.59736548847044</v>
      </c>
      <c r="Z52" s="297">
        <v>3.1979516157513683</v>
      </c>
      <c r="AA52" s="298">
        <v>2.9766777924722381</v>
      </c>
      <c r="AB52" s="271">
        <v>2.7471774009233441</v>
      </c>
      <c r="AC52" s="271">
        <v>2.5358241428464252</v>
      </c>
      <c r="AD52" s="271">
        <v>2.5527972139684976</v>
      </c>
      <c r="AE52" s="271">
        <v>2.4614244501495381</v>
      </c>
      <c r="AF52" s="297">
        <v>3.2324341279799245</v>
      </c>
      <c r="AG52" s="298">
        <v>2.8194618893369472</v>
      </c>
      <c r="AH52" s="271">
        <v>2.754002618064646</v>
      </c>
      <c r="AI52" s="271">
        <v>2.6653625137547374</v>
      </c>
      <c r="AJ52" s="271">
        <v>2.6607699557746685</v>
      </c>
      <c r="AK52" s="271">
        <v>2.7053169301453921</v>
      </c>
      <c r="AL52" s="297">
        <v>3.1254774428705501</v>
      </c>
      <c r="AM52" s="298">
        <v>3.4636305460750854</v>
      </c>
      <c r="AN52" s="271">
        <v>3.327280757717034</v>
      </c>
      <c r="AO52" s="271">
        <v>3.455579088173002</v>
      </c>
      <c r="AP52" s="271">
        <v>3.4100709878590858</v>
      </c>
      <c r="AQ52" s="271">
        <v>3.3108014898606699</v>
      </c>
      <c r="AR52" s="297">
        <v>3.5927206722268297</v>
      </c>
      <c r="AS52" s="298">
        <v>3.3863617182884629</v>
      </c>
      <c r="AT52" s="271">
        <v>3.2853580646572462</v>
      </c>
      <c r="AU52" s="271">
        <v>3.1973833522461783</v>
      </c>
      <c r="AV52" s="271">
        <v>3.2142964228958655</v>
      </c>
      <c r="AW52" s="271">
        <v>3.1434691718068493</v>
      </c>
      <c r="AX52" s="297">
        <v>3.5405145467660493</v>
      </c>
      <c r="AY52" s="298">
        <v>3.6333449167921543</v>
      </c>
      <c r="AZ52" s="271">
        <v>3.3376897557052381</v>
      </c>
      <c r="BA52" s="271">
        <v>3.6034618410700237</v>
      </c>
      <c r="BB52" s="271">
        <v>3.6264865658493615</v>
      </c>
      <c r="BC52" s="271">
        <v>3.7883245080734782</v>
      </c>
      <c r="BD52" s="297">
        <v>4.1616988729669542</v>
      </c>
      <c r="BE52" s="298">
        <v>2.9652167186653946</v>
      </c>
      <c r="BF52" s="271">
        <v>2.8587742672249714</v>
      </c>
      <c r="BG52" s="271">
        <v>3.149481429794792</v>
      </c>
      <c r="BH52" s="271">
        <v>3.0540480673385759</v>
      </c>
      <c r="BI52" s="271">
        <v>2.9568288666682574</v>
      </c>
      <c r="BJ52" s="297">
        <v>2.8421879089243656</v>
      </c>
      <c r="BK52" s="298">
        <v>2.7182107555704471</v>
      </c>
      <c r="BL52" s="271">
        <v>2.6363827845257317</v>
      </c>
      <c r="BM52" s="271">
        <v>2.8854248309094603</v>
      </c>
      <c r="BN52" s="271">
        <v>2.6635216792112795</v>
      </c>
      <c r="BO52" s="271">
        <v>2.673737708540493</v>
      </c>
      <c r="BP52" s="297">
        <v>2.733538642029623</v>
      </c>
      <c r="BQ52" s="298">
        <v>3.0279272216064235</v>
      </c>
      <c r="BR52" s="271">
        <v>2.884135335458351</v>
      </c>
      <c r="BS52" s="271">
        <v>3.1882103640916974</v>
      </c>
      <c r="BT52" s="271">
        <v>3.1296239426002961</v>
      </c>
      <c r="BU52" s="271">
        <v>3.0305241396084157</v>
      </c>
      <c r="BV52" s="297">
        <v>2.8950384189069869</v>
      </c>
      <c r="BW52" s="298">
        <v>3.0414562469685298</v>
      </c>
      <c r="BX52" s="271">
        <v>2.9714781477063226</v>
      </c>
      <c r="BY52" s="271">
        <v>3.0374388935256946</v>
      </c>
      <c r="BZ52" s="271">
        <v>3.1039953843934804</v>
      </c>
      <c r="CA52" s="271">
        <v>3.3061785865425306</v>
      </c>
      <c r="CB52" s="297">
        <v>2.7820710973724885</v>
      </c>
      <c r="CC52" s="298">
        <v>2.7836487654914017</v>
      </c>
      <c r="CD52" s="271">
        <v>2.4898610464729738</v>
      </c>
      <c r="CE52" s="271">
        <v>2.7745859140719151</v>
      </c>
      <c r="CF52" s="271">
        <v>2.9603180632581227</v>
      </c>
      <c r="CG52" s="271">
        <v>3.0005285158314514</v>
      </c>
      <c r="CH52" s="297">
        <v>2.5962288225703554</v>
      </c>
      <c r="CI52" s="298">
        <v>3.1733316901842383</v>
      </c>
      <c r="CJ52" s="271">
        <v>3.0656827110181006</v>
      </c>
      <c r="CK52" s="271">
        <v>3.1200679859172027</v>
      </c>
      <c r="CL52" s="271">
        <v>3.1708211143695015</v>
      </c>
      <c r="CM52" s="271">
        <v>3.540875871055464</v>
      </c>
      <c r="CN52" s="297">
        <v>3.0763347426119103</v>
      </c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</row>
    <row r="53" spans="2:137" x14ac:dyDescent="0.3">
      <c r="B53" s="289" t="s">
        <v>360</v>
      </c>
      <c r="C53" s="299">
        <v>3.2239834225894133</v>
      </c>
      <c r="D53" s="299">
        <v>3.5993740219092332</v>
      </c>
      <c r="E53" s="299">
        <v>3.4121895497088954</v>
      </c>
      <c r="F53" s="299">
        <v>3.3831009023789993</v>
      </c>
      <c r="G53" s="299">
        <v>3.3738785844020036</v>
      </c>
      <c r="H53" s="300">
        <v>2.9481496752912073</v>
      </c>
      <c r="I53" s="301">
        <v>2.6286896668215025</v>
      </c>
      <c r="J53" s="299">
        <v>3.253242611099298</v>
      </c>
      <c r="K53" s="299">
        <v>2.8389975969790591</v>
      </c>
      <c r="L53" s="299">
        <v>2.8392699887643862</v>
      </c>
      <c r="M53" s="299">
        <v>2.7165344154669286</v>
      </c>
      <c r="N53" s="300">
        <v>2.5092376432027952</v>
      </c>
      <c r="O53" s="299">
        <v>3.7821923126698591</v>
      </c>
      <c r="P53" s="299">
        <v>3.6630891273915069</v>
      </c>
      <c r="Q53" s="299">
        <v>3.5844585699778087</v>
      </c>
      <c r="R53" s="299">
        <v>3.6510258940419886</v>
      </c>
      <c r="S53" s="299">
        <v>3.9546548374938388</v>
      </c>
      <c r="T53" s="300">
        <v>3.9673130663053606</v>
      </c>
      <c r="U53" s="301">
        <v>3.1582094420134266</v>
      </c>
      <c r="V53" s="299">
        <v>3.6274315204446212</v>
      </c>
      <c r="W53" s="299">
        <v>3.2321371355334825</v>
      </c>
      <c r="X53" s="299">
        <v>3.3454393071658055</v>
      </c>
      <c r="Y53" s="299">
        <v>3.3374289224790696</v>
      </c>
      <c r="Z53" s="300">
        <v>2.9277767967508388</v>
      </c>
      <c r="AA53" s="301">
        <v>2.7289711778659442</v>
      </c>
      <c r="AB53" s="299">
        <v>3.2774146363761023</v>
      </c>
      <c r="AC53" s="299">
        <v>2.8096631405206693</v>
      </c>
      <c r="AD53" s="299">
        <v>2.9393910348573438</v>
      </c>
      <c r="AE53" s="299">
        <v>2.7684408331789432</v>
      </c>
      <c r="AF53" s="300">
        <v>2.6631116687578418</v>
      </c>
      <c r="AG53" s="301">
        <v>3.5631652012956962</v>
      </c>
      <c r="AH53" s="299">
        <v>3.6954989427046621</v>
      </c>
      <c r="AI53" s="299">
        <v>3.3459673146676452</v>
      </c>
      <c r="AJ53" s="299">
        <v>3.5271514536359025</v>
      </c>
      <c r="AK53" s="299">
        <v>3.7844210017229396</v>
      </c>
      <c r="AL53" s="300">
        <v>3.4856057795141537</v>
      </c>
      <c r="AM53" s="301">
        <v>2.4797354948805461</v>
      </c>
      <c r="AN53" s="299">
        <v>3.1996859204004515</v>
      </c>
      <c r="AO53" s="299">
        <v>3.0951584736001188</v>
      </c>
      <c r="AP53" s="299">
        <v>2.7167783453857894</v>
      </c>
      <c r="AQ53" s="299">
        <v>2.576907159608222</v>
      </c>
      <c r="AR53" s="300">
        <v>2.0060400269141097</v>
      </c>
      <c r="AS53" s="301">
        <v>2.1668495231665119</v>
      </c>
      <c r="AT53" s="299">
        <v>2.6947810490397655</v>
      </c>
      <c r="AU53" s="299">
        <v>2.6800614111207528</v>
      </c>
      <c r="AV53" s="299">
        <v>2.31177475937753</v>
      </c>
      <c r="AW53" s="299">
        <v>2.3717965261826719</v>
      </c>
      <c r="AX53" s="300">
        <v>1.9791416205818706</v>
      </c>
      <c r="AY53" s="301">
        <v>3.1468396463183903</v>
      </c>
      <c r="AZ53" s="299">
        <v>3.3125565497134817</v>
      </c>
      <c r="BA53" s="299">
        <v>3.3359559402045638</v>
      </c>
      <c r="BB53" s="299">
        <v>3.1639994127147264</v>
      </c>
      <c r="BC53" s="299">
        <v>3.1640190887102042</v>
      </c>
      <c r="BD53" s="300">
        <v>2.3080556992778889</v>
      </c>
      <c r="BE53" s="301">
        <v>4.8500631720083547</v>
      </c>
      <c r="BF53" s="299">
        <v>4.651693947468595</v>
      </c>
      <c r="BG53" s="299">
        <v>4.5862539249579752</v>
      </c>
      <c r="BH53" s="299">
        <v>4.5270794107874632</v>
      </c>
      <c r="BI53" s="299">
        <v>4.710879889268071</v>
      </c>
      <c r="BJ53" s="300">
        <v>5.4383669196545403</v>
      </c>
      <c r="BK53" s="301">
        <v>4.2867314458033174</v>
      </c>
      <c r="BL53" s="299">
        <v>5.3886119497296914</v>
      </c>
      <c r="BM53" s="299">
        <v>4.0523672675549367</v>
      </c>
      <c r="BN53" s="299">
        <v>4.6485741545637653</v>
      </c>
      <c r="BO53" s="299">
        <v>4.1100430891614188</v>
      </c>
      <c r="BP53" s="300">
        <v>4.1619005719313682</v>
      </c>
      <c r="BQ53" s="301">
        <v>4.9960799156505988</v>
      </c>
      <c r="BR53" s="299">
        <v>4.5700679749606357</v>
      </c>
      <c r="BS53" s="299">
        <v>4.6619148526295513</v>
      </c>
      <c r="BT53" s="299">
        <v>4.5031966274882045</v>
      </c>
      <c r="BU53" s="299">
        <v>4.8644047184725769</v>
      </c>
      <c r="BV53" s="300">
        <v>6.0512126848146686</v>
      </c>
      <c r="BW53" s="301">
        <v>2.5421552683386115</v>
      </c>
      <c r="BX53" s="299">
        <v>2.4256226728843582</v>
      </c>
      <c r="BY53" s="299">
        <v>2.5664719208298559</v>
      </c>
      <c r="BZ53" s="299">
        <v>2.5933939131689026</v>
      </c>
      <c r="CA53" s="299">
        <v>2.877697841726619</v>
      </c>
      <c r="CB53" s="300">
        <v>2.2248936210811534</v>
      </c>
      <c r="CC53" s="301">
        <v>2.2552598712652512</v>
      </c>
      <c r="CD53" s="299">
        <v>2.1541120936107974</v>
      </c>
      <c r="CE53" s="299">
        <v>2.1524060424315463</v>
      </c>
      <c r="CF53" s="299">
        <v>2.3626832788877916</v>
      </c>
      <c r="CG53" s="299">
        <v>2.5753135059818382</v>
      </c>
      <c r="CH53" s="300">
        <v>2.0379953214716098</v>
      </c>
      <c r="CI53" s="301">
        <v>2.6865487707190829</v>
      </c>
      <c r="CJ53" s="299">
        <v>2.4819179792194443</v>
      </c>
      <c r="CK53" s="299">
        <v>2.6951560033992958</v>
      </c>
      <c r="CL53" s="299">
        <v>2.7065004887585533</v>
      </c>
      <c r="CM53" s="299">
        <v>3.1131380658319641</v>
      </c>
      <c r="CN53" s="300">
        <v>2.5218296543372496</v>
      </c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</row>
    <row r="54" spans="2:137" x14ac:dyDescent="0.3">
      <c r="B54" s="289" t="s">
        <v>361</v>
      </c>
      <c r="C54" s="275">
        <v>6.8193439005355367</v>
      </c>
      <c r="D54" s="275">
        <v>4.5199300377427969</v>
      </c>
      <c r="E54" s="275">
        <v>5.5088805365170606</v>
      </c>
      <c r="F54" s="275">
        <v>234051</v>
      </c>
      <c r="G54" s="275">
        <v>619882</v>
      </c>
      <c r="H54" s="276">
        <v>8.0266639178091612</v>
      </c>
      <c r="I54" s="277">
        <v>6.889489464127359</v>
      </c>
      <c r="J54" s="275">
        <v>3.5934509887305977</v>
      </c>
      <c r="K54" s="275">
        <v>0</v>
      </c>
      <c r="L54" s="275">
        <v>587816</v>
      </c>
      <c r="M54" s="271">
        <v>6.4798780014991344</v>
      </c>
      <c r="N54" s="297">
        <v>7.6297521683338223</v>
      </c>
      <c r="O54" s="271">
        <v>6.7522971398990546</v>
      </c>
      <c r="P54" s="271">
        <v>4.6896873541763879</v>
      </c>
      <c r="Q54" s="271">
        <v>5.6719449354947908</v>
      </c>
      <c r="R54" s="271">
        <v>6.2744564292762597</v>
      </c>
      <c r="S54" s="271">
        <v>7.0830071612884513</v>
      </c>
      <c r="T54" s="297">
        <v>8.9508002371072912</v>
      </c>
      <c r="U54" s="298">
        <v>7.8411654390780852</v>
      </c>
      <c r="V54" s="271">
        <v>5.6073838824930524</v>
      </c>
      <c r="W54" s="271">
        <v>6.4682793976289652</v>
      </c>
      <c r="X54" s="271">
        <v>6.9143735158541695</v>
      </c>
      <c r="Y54" s="271">
        <v>7.5892219333085693</v>
      </c>
      <c r="Z54" s="297">
        <v>8.9122373300370832</v>
      </c>
      <c r="AA54" s="298">
        <v>7.9811910909587089</v>
      </c>
      <c r="AB54" s="271">
        <v>4.7035699593180054</v>
      </c>
      <c r="AC54" s="271">
        <v>5.7956335809137967</v>
      </c>
      <c r="AD54" s="271">
        <v>6.3612255982619255</v>
      </c>
      <c r="AE54" s="271">
        <v>7.5033745335203665</v>
      </c>
      <c r="AF54" s="297">
        <v>8.6355081555834374</v>
      </c>
      <c r="AG54" s="298">
        <v>7.7080716599457926</v>
      </c>
      <c r="AH54" s="271">
        <v>5.7748464404390294</v>
      </c>
      <c r="AI54" s="271">
        <v>6.6552553286872884</v>
      </c>
      <c r="AJ54" s="271">
        <v>7.159428695715218</v>
      </c>
      <c r="AK54" s="271">
        <v>7.6565003173835509</v>
      </c>
      <c r="AL54" s="297">
        <v>9.4964751074928522</v>
      </c>
      <c r="AM54" s="298">
        <v>5.4500853242320817</v>
      </c>
      <c r="AN54" s="271">
        <v>3.4008931638612161</v>
      </c>
      <c r="AO54" s="271">
        <v>4.7820755768587668</v>
      </c>
      <c r="AP54" s="271">
        <v>5.2975519140184435</v>
      </c>
      <c r="AQ54" s="271">
        <v>5.6311215340046905</v>
      </c>
      <c r="AR54" s="297">
        <v>6.0885349022798758</v>
      </c>
      <c r="AS54" s="298">
        <v>5.2936956705207194</v>
      </c>
      <c r="AT54" s="271">
        <v>2.5022966883940678</v>
      </c>
      <c r="AU54" s="271">
        <v>4.2620652826914087</v>
      </c>
      <c r="AV54" s="271">
        <v>4.7224970765494287</v>
      </c>
      <c r="AW54" s="271">
        <v>5.0507136036338292</v>
      </c>
      <c r="AX54" s="297">
        <v>5.7510819908631881</v>
      </c>
      <c r="AY54" s="298">
        <v>5.7840071045214101</v>
      </c>
      <c r="AZ54" s="271">
        <v>3.6041017392178549</v>
      </c>
      <c r="BA54" s="271">
        <v>5.0826121164437454</v>
      </c>
      <c r="BB54" s="271">
        <v>5.9352517985611506</v>
      </c>
      <c r="BC54" s="271">
        <v>7.2955481466954311</v>
      </c>
      <c r="BD54" s="297">
        <v>9.8103615054102082</v>
      </c>
      <c r="BE54" s="298">
        <v>5.4250573704973828</v>
      </c>
      <c r="BF54" s="271">
        <v>3.6733917015607158</v>
      </c>
      <c r="BG54" s="271">
        <v>4.1802784737860383</v>
      </c>
      <c r="BH54" s="271">
        <v>4.5879942407797101</v>
      </c>
      <c r="BI54" s="271">
        <v>5.7251270792067395</v>
      </c>
      <c r="BJ54" s="297">
        <v>7.2302189653668334</v>
      </c>
      <c r="BK54" s="298">
        <v>5.9536773328865804</v>
      </c>
      <c r="BL54" s="271">
        <v>2.5135154110791267</v>
      </c>
      <c r="BM54" s="271">
        <v>4.0378530581439227</v>
      </c>
      <c r="BN54" s="271">
        <v>4.6856779391497936</v>
      </c>
      <c r="BO54" s="271">
        <v>6.0833057120760134</v>
      </c>
      <c r="BP54" s="297">
        <v>7.2239331280246368</v>
      </c>
      <c r="BQ54" s="298">
        <v>5.288058612019789</v>
      </c>
      <c r="BR54" s="271">
        <v>3.8058297169630171</v>
      </c>
      <c r="BS54" s="271">
        <v>4.1995761895588517</v>
      </c>
      <c r="BT54" s="271">
        <v>4.570200173092493</v>
      </c>
      <c r="BU54" s="271">
        <v>5.6329806639912441</v>
      </c>
      <c r="BV54" s="297">
        <v>7.2328993593717712</v>
      </c>
      <c r="BW54" s="298">
        <v>5.3410938971154671</v>
      </c>
      <c r="BX54" s="271">
        <v>4.1174131511405125</v>
      </c>
      <c r="BY54" s="271">
        <v>4.9481340169309647</v>
      </c>
      <c r="BZ54" s="271">
        <v>5.4031443819414395</v>
      </c>
      <c r="CA54" s="271">
        <v>6.1045281421921294</v>
      </c>
      <c r="CB54" s="297">
        <v>6.5735493350124976</v>
      </c>
      <c r="CC54" s="298">
        <v>5.1974253050244981</v>
      </c>
      <c r="CD54" s="271">
        <v>3.2178711521840304</v>
      </c>
      <c r="CE54" s="271">
        <v>4.6355203049241895</v>
      </c>
      <c r="CF54" s="271">
        <v>4.5531667046519289</v>
      </c>
      <c r="CG54" s="271">
        <v>5.5854514005669538</v>
      </c>
      <c r="CH54" s="297">
        <v>6.3301906854752952</v>
      </c>
      <c r="CI54" s="298">
        <v>5.4162302051882429</v>
      </c>
      <c r="CJ54" s="271">
        <v>4.2919557954253404</v>
      </c>
      <c r="CK54" s="271">
        <v>5.0443122496054391</v>
      </c>
      <c r="CL54" s="271">
        <v>5.8162267839687187</v>
      </c>
      <c r="CM54" s="271">
        <v>6.5067135006515215</v>
      </c>
      <c r="CN54" s="297">
        <v>6.959994901102637</v>
      </c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</row>
    <row r="55" spans="2:137" x14ac:dyDescent="0.3">
      <c r="B55" s="289" t="s">
        <v>362</v>
      </c>
      <c r="C55" s="351">
        <v>1.932237143087812</v>
      </c>
      <c r="D55" s="351">
        <v>1.4913007456503728</v>
      </c>
      <c r="E55" s="351">
        <v>1.5881789372835138</v>
      </c>
      <c r="F55" s="351">
        <v>0.93441173077662554</v>
      </c>
      <c r="G55" s="351">
        <v>26.603450334095847</v>
      </c>
      <c r="H55" s="351">
        <v>2.3004501254166239</v>
      </c>
      <c r="I55" s="351">
        <v>2.1367340906211729</v>
      </c>
      <c r="J55" s="351">
        <v>1.4841590474165425</v>
      </c>
      <c r="K55" s="351" t="e">
        <v>#DIV/0!</v>
      </c>
      <c r="L55" s="351">
        <v>26.234229758972194</v>
      </c>
      <c r="M55" s="271">
        <v>1.8118845149784175</v>
      </c>
      <c r="N55" s="297">
        <v>2.4025602572625657</v>
      </c>
      <c r="O55" s="271">
        <v>1.737414261679824</v>
      </c>
      <c r="P55" s="271">
        <v>1.4932337844143724</v>
      </c>
      <c r="Q55" s="271">
        <v>1.5684357016587054</v>
      </c>
      <c r="R55" s="271">
        <v>1.64347204736466</v>
      </c>
      <c r="S55" s="271">
        <v>1.7772752312197386</v>
      </c>
      <c r="T55" s="297">
        <v>2.0641036497586587</v>
      </c>
      <c r="U55" s="298">
        <v>1.9269969831217895</v>
      </c>
      <c r="V55" s="271">
        <v>1.3993648273124255</v>
      </c>
      <c r="W55" s="271">
        <v>1.4698814482537648</v>
      </c>
      <c r="X55" s="271">
        <v>1.5574800949853331</v>
      </c>
      <c r="Y55" s="271">
        <v>1.7315769923136271</v>
      </c>
      <c r="Z55" s="297">
        <v>2.3220907646123963</v>
      </c>
      <c r="AA55" s="298">
        <v>2.1789785250960385</v>
      </c>
      <c r="AB55" s="271">
        <v>1.5450015998537276</v>
      </c>
      <c r="AC55" s="271">
        <v>1.5905169179983494</v>
      </c>
      <c r="AD55" s="271">
        <v>1.6390300009584973</v>
      </c>
      <c r="AE55" s="271">
        <v>1.7759309742476774</v>
      </c>
      <c r="AF55" s="297">
        <v>2.4419698870765369</v>
      </c>
      <c r="AG55" s="298">
        <v>1.6890328551596483</v>
      </c>
      <c r="AH55" s="271">
        <v>1.3694491994763869</v>
      </c>
      <c r="AI55" s="271">
        <v>1.4386436809715939</v>
      </c>
      <c r="AJ55" s="271">
        <v>1.5225114188356415</v>
      </c>
      <c r="AK55" s="271">
        <v>1.6987576701024694</v>
      </c>
      <c r="AL55" s="297">
        <v>2.0691009887159786</v>
      </c>
      <c r="AM55" s="298">
        <v>2.0371160409556315</v>
      </c>
      <c r="AN55" s="271">
        <v>1.663640378858517</v>
      </c>
      <c r="AO55" s="271">
        <v>1.8095344257422061</v>
      </c>
      <c r="AP55" s="271">
        <v>1.9405559609898495</v>
      </c>
      <c r="AQ55" s="271">
        <v>1.9671678852255483</v>
      </c>
      <c r="AR55" s="297">
        <v>2.2564038368253869</v>
      </c>
      <c r="AS55" s="298">
        <v>2.0592455059498693</v>
      </c>
      <c r="AT55" s="271">
        <v>1.4480073494028611</v>
      </c>
      <c r="AU55" s="271">
        <v>1.738869234363527</v>
      </c>
      <c r="AV55" s="271">
        <v>1.8590147221972355</v>
      </c>
      <c r="AW55" s="271">
        <v>1.8711126022659821</v>
      </c>
      <c r="AX55" s="297">
        <v>2.236114450589084</v>
      </c>
      <c r="AY55" s="298">
        <v>1.9884937642380016</v>
      </c>
      <c r="AZ55" s="271">
        <v>1.709058007439429</v>
      </c>
      <c r="BA55" s="271">
        <v>1.8489378442171518</v>
      </c>
      <c r="BB55" s="271">
        <v>2.0334752606078403</v>
      </c>
      <c r="BC55" s="271">
        <v>2.2390011113290189</v>
      </c>
      <c r="BD55" s="297">
        <v>2.4812723550716487</v>
      </c>
      <c r="BE55" s="298">
        <v>1.8100714230461799</v>
      </c>
      <c r="BF55" s="271">
        <v>1.4807765511990862</v>
      </c>
      <c r="BG55" s="271">
        <v>1.5858416061403788</v>
      </c>
      <c r="BH55" s="271">
        <v>1.6336249861557204</v>
      </c>
      <c r="BI55" s="271">
        <v>1.7683698064577715</v>
      </c>
      <c r="BJ55" s="297">
        <v>2.2402512431300705</v>
      </c>
      <c r="BK55" s="298">
        <v>2.2805327525548669</v>
      </c>
      <c r="BL55" s="271">
        <v>1.4708979849750754</v>
      </c>
      <c r="BM55" s="271">
        <v>1.6981625010885657</v>
      </c>
      <c r="BN55" s="271">
        <v>1.7253259832502914</v>
      </c>
      <c r="BO55" s="271">
        <v>1.8627775936360624</v>
      </c>
      <c r="BP55" s="297">
        <v>2.9344478662560491</v>
      </c>
      <c r="BQ55" s="298">
        <v>1.6896915299142989</v>
      </c>
      <c r="BR55" s="271">
        <v>1.4823917969200044</v>
      </c>
      <c r="BS55" s="271">
        <v>1.5668143581840364</v>
      </c>
      <c r="BT55" s="271">
        <v>1.6164605377034533</v>
      </c>
      <c r="BU55" s="271">
        <v>1.7414568892131825</v>
      </c>
      <c r="BV55" s="297">
        <v>1.9068552856525578</v>
      </c>
      <c r="BW55" s="298">
        <v>1.8231618591115297</v>
      </c>
      <c r="BX55" s="271">
        <v>1.4893540107725121</v>
      </c>
      <c r="BY55" s="271">
        <v>1.7229044950518659</v>
      </c>
      <c r="BZ55" s="271">
        <v>1.7625847396509446</v>
      </c>
      <c r="CA55" s="271">
        <v>1.8620397799407533</v>
      </c>
      <c r="CB55" s="297">
        <v>2.4347892457114511</v>
      </c>
      <c r="CC55" s="298">
        <v>1.8997982515131135</v>
      </c>
      <c r="CD55" s="271">
        <v>1.3031048467522106</v>
      </c>
      <c r="CE55" s="271">
        <v>1.6787646086152292</v>
      </c>
      <c r="CF55" s="271">
        <v>1.6586897617057914</v>
      </c>
      <c r="CG55" s="271">
        <v>1.6720319031374622</v>
      </c>
      <c r="CH55" s="297">
        <v>2.5572410859856807</v>
      </c>
      <c r="CI55" s="298">
        <v>1.7869246410746196</v>
      </c>
      <c r="CJ55" s="271">
        <v>1.5236626647574989</v>
      </c>
      <c r="CK55" s="271">
        <v>1.7360689571445913</v>
      </c>
      <c r="CL55" s="271">
        <v>1.8114613880742914</v>
      </c>
      <c r="CM55" s="271">
        <v>2.0055520933658153</v>
      </c>
      <c r="CN55" s="297">
        <v>2.2392657587796636</v>
      </c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</row>
    <row r="56" spans="2:137" x14ac:dyDescent="0.3">
      <c r="B56" s="289" t="s">
        <v>363</v>
      </c>
      <c r="C56" s="351">
        <v>1.189483032374391</v>
      </c>
      <c r="D56" s="351">
        <v>1.2289422811378072</v>
      </c>
      <c r="E56" s="351">
        <v>1.3412926523693713</v>
      </c>
      <c r="F56" s="351">
        <v>0.5152723124447236</v>
      </c>
      <c r="G56" s="351">
        <v>12.433334086164786</v>
      </c>
      <c r="H56" s="351">
        <v>1.0686183554959972</v>
      </c>
      <c r="I56" s="351">
        <v>1.0578100586968457</v>
      </c>
      <c r="J56" s="351">
        <v>1.0971720178609399</v>
      </c>
      <c r="K56" s="351" t="e">
        <v>#DIV/0!</v>
      </c>
      <c r="L56" s="351">
        <v>12.338895164473236</v>
      </c>
      <c r="M56" s="271">
        <v>1.1269353046085451</v>
      </c>
      <c r="N56" s="297">
        <v>1.0219384363259689</v>
      </c>
      <c r="O56" s="271">
        <v>1.3103403649540573</v>
      </c>
      <c r="P56" s="271">
        <v>1.2552496500233319</v>
      </c>
      <c r="Q56" s="271">
        <v>1.4029412870951967</v>
      </c>
      <c r="R56" s="271">
        <v>1.4359113954200551</v>
      </c>
      <c r="S56" s="271">
        <v>1.2959902583282594</v>
      </c>
      <c r="T56" s="297">
        <v>1.1813023964772631</v>
      </c>
      <c r="U56" s="298">
        <v>1.3236213410159543</v>
      </c>
      <c r="V56" s="271">
        <v>1.6871774513695912</v>
      </c>
      <c r="W56" s="271">
        <v>1.6741429029157322</v>
      </c>
      <c r="X56" s="271">
        <v>1.5330353401313033</v>
      </c>
      <c r="Y56" s="271">
        <v>1.3143983770037431</v>
      </c>
      <c r="Z56" s="297">
        <v>1.1248454882571075</v>
      </c>
      <c r="AA56" s="298">
        <v>1.217540987047883</v>
      </c>
      <c r="AB56" s="271">
        <v>1.5541436211546373</v>
      </c>
      <c r="AC56" s="271">
        <v>1.5117413159276765</v>
      </c>
      <c r="AD56" s="271">
        <v>1.341895907217483</v>
      </c>
      <c r="AE56" s="271">
        <v>1.3392266363179206</v>
      </c>
      <c r="AF56" s="297">
        <v>1.1292346298619824</v>
      </c>
      <c r="AG56" s="298">
        <v>1.4246050109076485</v>
      </c>
      <c r="AH56" s="271">
        <v>1.711811499345484</v>
      </c>
      <c r="AI56" s="271">
        <v>1.7198516526062679</v>
      </c>
      <c r="AJ56" s="271">
        <v>1.616762125715943</v>
      </c>
      <c r="AK56" s="271">
        <v>1.2937158057008131</v>
      </c>
      <c r="AL56" s="297">
        <v>1.1131239496256848</v>
      </c>
      <c r="AM56" s="298">
        <v>0.7465870307167235</v>
      </c>
      <c r="AN56" s="271">
        <v>0.59871423663934831</v>
      </c>
      <c r="AO56" s="271">
        <v>0.6799687883179133</v>
      </c>
      <c r="AP56" s="271">
        <v>0.69329264247329669</v>
      </c>
      <c r="AQ56" s="271">
        <v>0.76424334390950477</v>
      </c>
      <c r="AR56" s="297">
        <v>0.80898806077581487</v>
      </c>
      <c r="AS56" s="298">
        <v>0.79964553970799224</v>
      </c>
      <c r="AT56" s="271">
        <v>0.60370094929786955</v>
      </c>
      <c r="AU56" s="271">
        <v>0.77765169214338159</v>
      </c>
      <c r="AV56" s="271">
        <v>0.75260112140565505</v>
      </c>
      <c r="AW56" s="271">
        <v>0.81038532015381826</v>
      </c>
      <c r="AX56" s="297">
        <v>0.81600144265448427</v>
      </c>
      <c r="AY56" s="298">
        <v>0.62936792926367813</v>
      </c>
      <c r="AZ56" s="271">
        <v>0.59817030260380011</v>
      </c>
      <c r="BA56" s="271">
        <v>0.62155782848151064</v>
      </c>
      <c r="BB56" s="271">
        <v>0.62766113639700483</v>
      </c>
      <c r="BC56" s="271">
        <v>0.63411126364646664</v>
      </c>
      <c r="BD56" s="297">
        <v>0.72211099363372555</v>
      </c>
      <c r="BE56" s="298">
        <v>1.5212850991413764</v>
      </c>
      <c r="BF56" s="271">
        <v>1.3856109630757518</v>
      </c>
      <c r="BG56" s="271">
        <v>1.6334168543245899</v>
      </c>
      <c r="BH56" s="271">
        <v>1.6474692656994128</v>
      </c>
      <c r="BI56" s="271">
        <v>1.5869985442569745</v>
      </c>
      <c r="BJ56" s="297">
        <v>1.3643897758004013</v>
      </c>
      <c r="BK56" s="298">
        <v>1.0931479309767129</v>
      </c>
      <c r="BL56" s="271">
        <v>1.0847433827143158</v>
      </c>
      <c r="BM56" s="271">
        <v>1.2627362187581643</v>
      </c>
      <c r="BN56" s="271">
        <v>1.0362556980812043</v>
      </c>
      <c r="BO56" s="271">
        <v>1.1733510109380179</v>
      </c>
      <c r="BP56" s="297">
        <v>1.0338759348878135</v>
      </c>
      <c r="BQ56" s="298">
        <v>1.6329178945091782</v>
      </c>
      <c r="BR56" s="271">
        <v>1.4171051115634241</v>
      </c>
      <c r="BS56" s="271">
        <v>1.6888203942721378</v>
      </c>
      <c r="BT56" s="271">
        <v>1.7644267009129233</v>
      </c>
      <c r="BU56" s="271">
        <v>1.695245044387693</v>
      </c>
      <c r="BV56" s="297">
        <v>1.523605553363768</v>
      </c>
      <c r="BW56" s="298">
        <v>0.63625210419698131</v>
      </c>
      <c r="BX56" s="271">
        <v>0.45909698875754623</v>
      </c>
      <c r="BY56" s="271">
        <v>0.47394777632049601</v>
      </c>
      <c r="BZ56" s="271">
        <v>0.69522573200634641</v>
      </c>
      <c r="CA56" s="271">
        <v>0.74058400338552688</v>
      </c>
      <c r="CB56" s="297">
        <v>0.91209189612074715</v>
      </c>
      <c r="CC56" s="298">
        <v>0.73253914881352666</v>
      </c>
      <c r="CD56" s="271">
        <v>0.53187952928661653</v>
      </c>
      <c r="CE56" s="271">
        <v>0.55211457077996695</v>
      </c>
      <c r="CF56" s="271">
        <v>0.81288460077489932</v>
      </c>
      <c r="CG56" s="271">
        <v>0.83361360688031516</v>
      </c>
      <c r="CH56" s="297">
        <v>0.77443822215921176</v>
      </c>
      <c r="CI56" s="298">
        <v>0.5853718651796167</v>
      </c>
      <c r="CJ56" s="271">
        <v>0.44792010867569848</v>
      </c>
      <c r="CK56" s="271">
        <v>0.44919266723321599</v>
      </c>
      <c r="CL56" s="271">
        <v>0.63844086021505375</v>
      </c>
      <c r="CM56" s="271">
        <v>0.66851736445527166</v>
      </c>
      <c r="CN56" s="297">
        <v>1.1323801227984449</v>
      </c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</row>
    <row r="57" spans="2:137" x14ac:dyDescent="0.3">
      <c r="B57" s="289" t="s">
        <v>333</v>
      </c>
      <c r="C57" s="351">
        <v>3.9828843617966037</v>
      </c>
      <c r="D57" s="351">
        <v>0.90214489551689225</v>
      </c>
      <c r="E57" s="351">
        <v>1.44815388016803</v>
      </c>
      <c r="F57" s="351">
        <v>0.21149236704820742</v>
      </c>
      <c r="G57" s="351">
        <v>8.3390064560674446</v>
      </c>
      <c r="H57" s="351">
        <v>6.4048379892107352</v>
      </c>
      <c r="I57" s="351">
        <v>5.5023014230817955</v>
      </c>
      <c r="J57" s="351">
        <v>1.4118647671698914</v>
      </c>
      <c r="K57" s="351" t="e">
        <v>#DIV/0!</v>
      </c>
      <c r="L57" s="351">
        <v>8.4650638975461714</v>
      </c>
      <c r="M57" s="271">
        <v>4.2001602522680859</v>
      </c>
      <c r="N57" s="297">
        <v>6.9525826749741029</v>
      </c>
      <c r="O57" s="271">
        <v>2.5592079720460723</v>
      </c>
      <c r="P57" s="271">
        <v>0.81194587027531506</v>
      </c>
      <c r="Q57" s="271">
        <v>1.2487305826155639</v>
      </c>
      <c r="R57" s="271">
        <v>1.9156827384395523</v>
      </c>
      <c r="S57" s="271">
        <v>2.6093763590501871</v>
      </c>
      <c r="T57" s="297">
        <v>5.1337962570920483</v>
      </c>
      <c r="U57" s="298">
        <v>4.3432174598429043</v>
      </c>
      <c r="V57" s="271">
        <v>1.0321556173084558</v>
      </c>
      <c r="W57" s="271">
        <v>1.4458506888817688</v>
      </c>
      <c r="X57" s="271">
        <v>2.4409833775666989</v>
      </c>
      <c r="Y57" s="271">
        <v>3.5117295768208705</v>
      </c>
      <c r="Z57" s="297">
        <v>6.5053858378951084</v>
      </c>
      <c r="AA57" s="298">
        <v>5.909272204378949</v>
      </c>
      <c r="AB57" s="271">
        <v>1.7506970791241945</v>
      </c>
      <c r="AC57" s="271">
        <v>2.1119363793232799</v>
      </c>
      <c r="AD57" s="271">
        <v>3.175820313748043</v>
      </c>
      <c r="AE57" s="271">
        <v>4.4676177116692699</v>
      </c>
      <c r="AF57" s="297">
        <v>7.159661229611042</v>
      </c>
      <c r="AG57" s="298">
        <v>2.8558207179215969</v>
      </c>
      <c r="AH57" s="271">
        <v>0.90121840700835776</v>
      </c>
      <c r="AI57" s="271">
        <v>1.2593226555813668</v>
      </c>
      <c r="AJ57" s="271">
        <v>2.1133908504313781</v>
      </c>
      <c r="AK57" s="271">
        <v>2.7597255387963608</v>
      </c>
      <c r="AL57" s="297">
        <v>5.1269179562171248</v>
      </c>
      <c r="AM57" s="298">
        <v>4.0049061433447104</v>
      </c>
      <c r="AN57" s="271">
        <v>0.76066153015654903</v>
      </c>
      <c r="AO57" s="271">
        <v>1.5234273399472373</v>
      </c>
      <c r="AP57" s="271">
        <v>2.0865123067737015</v>
      </c>
      <c r="AQ57" s="271">
        <v>3.3163194923437715</v>
      </c>
      <c r="AR57" s="297">
        <v>6.4844226767020823</v>
      </c>
      <c r="AS57" s="298">
        <v>5.1270149379694496</v>
      </c>
      <c r="AT57" s="271">
        <v>1.1242836519532788</v>
      </c>
      <c r="AU57" s="271">
        <v>2.3629931246245244</v>
      </c>
      <c r="AV57" s="271">
        <v>2.8334982459296572</v>
      </c>
      <c r="AW57" s="271">
        <v>3.8686866079954578</v>
      </c>
      <c r="AX57" s="297">
        <v>6.5791055542197645</v>
      </c>
      <c r="AY57" s="298">
        <v>1.598517317270937</v>
      </c>
      <c r="AZ57" s="271">
        <v>0.67859656177742034</v>
      </c>
      <c r="BA57" s="271">
        <v>1.0346184107002361</v>
      </c>
      <c r="BB57" s="271">
        <v>1.2553222727940097</v>
      </c>
      <c r="BC57" s="271">
        <v>1.7323658233640584</v>
      </c>
      <c r="BD57" s="297">
        <v>5.4484511731491683</v>
      </c>
      <c r="BE57" s="298">
        <v>3.3313565221875563</v>
      </c>
      <c r="BF57" s="271">
        <v>1.0125618576322801</v>
      </c>
      <c r="BG57" s="271">
        <v>1.7761425988772241</v>
      </c>
      <c r="BH57" s="271">
        <v>2.2483109978956692</v>
      </c>
      <c r="BI57" s="271">
        <v>3.2026346562298644</v>
      </c>
      <c r="BJ57" s="297">
        <v>6.0839221844194364</v>
      </c>
      <c r="BK57" s="298">
        <v>5.4196682861450833</v>
      </c>
      <c r="BL57" s="271">
        <v>1.5024924524327739</v>
      </c>
      <c r="BM57" s="271">
        <v>2.3280791895265462</v>
      </c>
      <c r="BN57" s="271">
        <v>2.8357892505035514</v>
      </c>
      <c r="BO57" s="271">
        <v>4.6713070378963648</v>
      </c>
      <c r="BP57" s="297">
        <v>7.9469130371022141</v>
      </c>
      <c r="BQ57" s="298">
        <v>2.7927221606423531</v>
      </c>
      <c r="BR57" s="271">
        <v>0.95625792081109107</v>
      </c>
      <c r="BS57" s="271">
        <v>1.6984524497527773</v>
      </c>
      <c r="BT57" s="271">
        <v>2.1329462017365084</v>
      </c>
      <c r="BU57" s="271">
        <v>2.8237869390733308</v>
      </c>
      <c r="BV57" s="297">
        <v>5.1870221120066136</v>
      </c>
      <c r="BW57" s="298">
        <v>1.3095951382350424</v>
      </c>
      <c r="BX57" s="271">
        <v>0.45909698875754623</v>
      </c>
      <c r="BY57" s="271">
        <v>0.55144867056158342</v>
      </c>
      <c r="BZ57" s="271">
        <v>1.2000576950814943</v>
      </c>
      <c r="CA57" s="271">
        <v>1.6742488362251375</v>
      </c>
      <c r="CB57" s="297">
        <v>3.3144427271166066</v>
      </c>
      <c r="CC57" s="298">
        <v>1.9286194639254493</v>
      </c>
      <c r="CD57" s="271">
        <v>0.62163419985373314</v>
      </c>
      <c r="CE57" s="271">
        <v>0.84919144642807087</v>
      </c>
      <c r="CF57" s="271">
        <v>1.6510927093621008</v>
      </c>
      <c r="CG57" s="271">
        <v>2.2365829049151973</v>
      </c>
      <c r="CH57" s="297">
        <v>2.9754731693485503</v>
      </c>
      <c r="CI57" s="298">
        <v>0.99513217080534844</v>
      </c>
      <c r="CJ57" s="271">
        <v>0.42589125087197566</v>
      </c>
      <c r="CK57" s="271">
        <v>0.46133300959087042</v>
      </c>
      <c r="CL57" s="271">
        <v>0.9805718475073314</v>
      </c>
      <c r="CM57" s="271">
        <v>1.2407229052178348</v>
      </c>
      <c r="CN57" s="297">
        <v>3.8560411311053984</v>
      </c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</row>
    <row r="58" spans="2:137" x14ac:dyDescent="0.3">
      <c r="B58" s="289" t="s">
        <v>364</v>
      </c>
      <c r="C58" s="351">
        <v>6.3537770122985009</v>
      </c>
      <c r="D58" s="351">
        <v>4.3220104943385804</v>
      </c>
      <c r="E58" s="351">
        <v>4.7829611614710004</v>
      </c>
      <c r="F58" s="351">
        <v>3.440275837317508</v>
      </c>
      <c r="G58" s="351">
        <v>3.5642267399279217</v>
      </c>
      <c r="H58" s="351">
        <v>7.7844208500841834</v>
      </c>
      <c r="I58" s="351">
        <v>6.5580000844558919</v>
      </c>
      <c r="J58" s="351">
        <v>4.1505422071018501</v>
      </c>
      <c r="K58" s="351" t="e">
        <v>#DIV/0!</v>
      </c>
      <c r="L58" s="351">
        <v>3.710174612463764</v>
      </c>
      <c r="M58" s="271">
        <v>5.75357336710693</v>
      </c>
      <c r="N58" s="297">
        <v>7.3669238261622434</v>
      </c>
      <c r="O58" s="271">
        <v>6.1602174194383332</v>
      </c>
      <c r="P58" s="271">
        <v>4.3537097526831552</v>
      </c>
      <c r="Q58" s="271">
        <v>4.7692481287847439</v>
      </c>
      <c r="R58" s="271">
        <v>5.3149137432372662</v>
      </c>
      <c r="S58" s="271">
        <v>6.5002464411005771</v>
      </c>
      <c r="T58" s="297">
        <v>8.7539165043610812</v>
      </c>
      <c r="U58" s="298">
        <v>6.0147310629739357</v>
      </c>
      <c r="V58" s="271">
        <v>3.5430726478761416</v>
      </c>
      <c r="W58" s="271">
        <v>4.1212752322973403</v>
      </c>
      <c r="X58" s="271">
        <v>4.5222796479955303</v>
      </c>
      <c r="Y58" s="271">
        <v>5.4490384890133443</v>
      </c>
      <c r="Z58" s="297">
        <v>7.5631290835246334</v>
      </c>
      <c r="AA58" s="298">
        <v>6.2556416231080885</v>
      </c>
      <c r="AB58" s="271">
        <v>3.4099739452392925</v>
      </c>
      <c r="AC58" s="271">
        <v>4.2651361692550083</v>
      </c>
      <c r="AD58" s="271">
        <v>4.6103709383686384</v>
      </c>
      <c r="AE58" s="271">
        <v>5.0975306354709788</v>
      </c>
      <c r="AF58" s="297">
        <v>7.0843789209535757</v>
      </c>
      <c r="AG58" s="298">
        <v>5.784359093012494</v>
      </c>
      <c r="AH58" s="271">
        <v>3.5696304501057297</v>
      </c>
      <c r="AI58" s="271">
        <v>4.0836288054774421</v>
      </c>
      <c r="AJ58" s="271">
        <v>4.48053360400203</v>
      </c>
      <c r="AK58" s="271">
        <v>5.7249947102741592</v>
      </c>
      <c r="AL58" s="297">
        <v>8.5732370080974309</v>
      </c>
      <c r="AM58" s="298">
        <v>6.5219709897610914</v>
      </c>
      <c r="AN58" s="271">
        <v>5.0743485302056239</v>
      </c>
      <c r="AO58" s="271">
        <v>5.6515438635603612</v>
      </c>
      <c r="AP58" s="271">
        <v>5.9643070390764938</v>
      </c>
      <c r="AQ58" s="271">
        <v>6.3926058766726443</v>
      </c>
      <c r="AR58" s="297">
        <v>7.3669551066393346</v>
      </c>
      <c r="AS58" s="298">
        <v>6.6060427040256569</v>
      </c>
      <c r="AT58" s="271">
        <v>4.7902357933417914</v>
      </c>
      <c r="AU58" s="271">
        <v>5.0497296575662505</v>
      </c>
      <c r="AV58" s="271">
        <v>5.3431681208959256</v>
      </c>
      <c r="AW58" s="271">
        <v>6.090794125996851</v>
      </c>
      <c r="AX58" s="297">
        <v>7.3244770377494595</v>
      </c>
      <c r="AY58" s="298">
        <v>6.3361519749797282</v>
      </c>
      <c r="AZ58" s="271">
        <v>5.1372273047149895</v>
      </c>
      <c r="BA58" s="271">
        <v>5.9992132179386308</v>
      </c>
      <c r="BB58" s="271">
        <v>6.6546762589928061</v>
      </c>
      <c r="BC58" s="271">
        <v>7.2595933843237228</v>
      </c>
      <c r="BD58" s="297">
        <v>7.8352417159696763</v>
      </c>
      <c r="BE58" s="298">
        <v>7.7276126137740766</v>
      </c>
      <c r="BF58" s="271">
        <v>5.3292729349067374</v>
      </c>
      <c r="BG58" s="271">
        <v>5.8010085952615054</v>
      </c>
      <c r="BH58" s="271">
        <v>6.7227821464171003</v>
      </c>
      <c r="BI58" s="271">
        <v>8.3955802687158432</v>
      </c>
      <c r="BJ58" s="297">
        <v>10.025298787402949</v>
      </c>
      <c r="BK58" s="298">
        <v>9.3713352320321661</v>
      </c>
      <c r="BL58" s="271">
        <v>5.5255213087130519</v>
      </c>
      <c r="BM58" s="271">
        <v>7.3848297483236083</v>
      </c>
      <c r="BN58" s="271">
        <v>8.1575320682709638</v>
      </c>
      <c r="BO58" s="271">
        <v>9.3072588664236005</v>
      </c>
      <c r="BP58" s="297">
        <v>10.793371462091216</v>
      </c>
      <c r="BQ58" s="298">
        <v>7.3021709156776335</v>
      </c>
      <c r="BR58" s="271">
        <v>5.3074234801643687</v>
      </c>
      <c r="BS58" s="271">
        <v>5.5737494381300969</v>
      </c>
      <c r="BT58" s="271">
        <v>6.4435076356123844</v>
      </c>
      <c r="BU58" s="271">
        <v>8.1600389152377488</v>
      </c>
      <c r="BV58" s="297">
        <v>9.6563903135508831</v>
      </c>
      <c r="BW58" s="298">
        <v>5.2612057405346802</v>
      </c>
      <c r="BX58" s="271">
        <v>3.9511260528503773</v>
      </c>
      <c r="BY58" s="271">
        <v>4.0717777512817461</v>
      </c>
      <c r="BZ58" s="271">
        <v>4.8146545506995526</v>
      </c>
      <c r="CA58" s="271">
        <v>5.8823529411764701</v>
      </c>
      <c r="CB58" s="297">
        <v>8.6858625756101286</v>
      </c>
      <c r="CC58" s="298">
        <v>5.9635892016524163</v>
      </c>
      <c r="CD58" s="271">
        <v>3.8295326108636396</v>
      </c>
      <c r="CE58" s="271">
        <v>3.8676046074941843</v>
      </c>
      <c r="CF58" s="271">
        <v>4.6823165944946696</v>
      </c>
      <c r="CG58" s="271">
        <v>5.3620333445442752</v>
      </c>
      <c r="CH58" s="297">
        <v>9.2578152690153814</v>
      </c>
      <c r="CI58" s="298">
        <v>4.9078809538480499</v>
      </c>
      <c r="CJ58" s="271">
        <v>3.9725373572713587</v>
      </c>
      <c r="CK58" s="271">
        <v>4.1337865727813528</v>
      </c>
      <c r="CL58" s="271">
        <v>4.881476050830889</v>
      </c>
      <c r="CM58" s="271">
        <v>6.2857628462976596</v>
      </c>
      <c r="CN58" s="297">
        <v>7.7779430198219632</v>
      </c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</row>
    <row r="59" spans="2:137" x14ac:dyDescent="0.3">
      <c r="B59" s="289" t="s">
        <v>365</v>
      </c>
      <c r="C59" s="351">
        <v>5.1535294275949299</v>
      </c>
      <c r="D59" s="351">
        <v>5.1320997882721162</v>
      </c>
      <c r="E59" s="351">
        <v>5.2988429508438353</v>
      </c>
      <c r="F59" s="351">
        <v>6.7681830028498062</v>
      </c>
      <c r="G59" s="351">
        <v>26.15578448801546</v>
      </c>
      <c r="H59" s="351">
        <v>5.0630519190461465</v>
      </c>
      <c r="I59" s="351">
        <v>5.2214855791562851</v>
      </c>
      <c r="J59" s="351">
        <v>5.1456517116734002</v>
      </c>
      <c r="K59" s="351" t="e">
        <v>#DIV/0!</v>
      </c>
      <c r="L59" s="351">
        <v>27.296977285409042</v>
      </c>
      <c r="M59" s="271">
        <v>5.4278994029310654</v>
      </c>
      <c r="N59" s="297">
        <v>5.0895935436990776</v>
      </c>
      <c r="O59" s="271">
        <v>5.089297269315388</v>
      </c>
      <c r="P59" s="271">
        <v>5.1283247783481105</v>
      </c>
      <c r="Q59" s="271">
        <v>5.224357768834393</v>
      </c>
      <c r="R59" s="271">
        <v>5.1515873285923304</v>
      </c>
      <c r="S59" s="271">
        <v>4.9810095387202455</v>
      </c>
      <c r="T59" s="297">
        <v>5.002540435261241</v>
      </c>
      <c r="U59" s="298">
        <v>5.1585899491751155</v>
      </c>
      <c r="V59" s="271">
        <v>4.6447002778880506</v>
      </c>
      <c r="W59" s="271">
        <v>4.838192886895226</v>
      </c>
      <c r="X59" s="271">
        <v>4.9762536667132284</v>
      </c>
      <c r="Y59" s="271">
        <v>5.19473097694088</v>
      </c>
      <c r="Z59" s="297">
        <v>5.352286773794809</v>
      </c>
      <c r="AA59" s="298">
        <v>5.4579423557318885</v>
      </c>
      <c r="AB59" s="271">
        <v>4.9092654385884718</v>
      </c>
      <c r="AC59" s="271">
        <v>5.1804336409333036</v>
      </c>
      <c r="AD59" s="271">
        <v>5.26853893095626</v>
      </c>
      <c r="AE59" s="271">
        <v>5.542175052272186</v>
      </c>
      <c r="AF59" s="297">
        <v>5.5003136762860727</v>
      </c>
      <c r="AG59" s="298">
        <v>4.8753883783962451</v>
      </c>
      <c r="AH59" s="271">
        <v>4.5967173497130194</v>
      </c>
      <c r="AI59" s="271">
        <v>4.7438562171414604</v>
      </c>
      <c r="AJ59" s="271">
        <v>4.846661349960125</v>
      </c>
      <c r="AK59" s="271">
        <v>4.9239790829126742</v>
      </c>
      <c r="AL59" s="297">
        <v>5.0396141170307969</v>
      </c>
      <c r="AM59" s="298">
        <v>5.2794368600682597</v>
      </c>
      <c r="AN59" s="271">
        <v>6.0509397850517743</v>
      </c>
      <c r="AO59" s="271">
        <v>6.6659235313788878</v>
      </c>
      <c r="AP59" s="271">
        <v>6.1036290055065345</v>
      </c>
      <c r="AQ59" s="271">
        <v>5.4407504483377016</v>
      </c>
      <c r="AR59" s="297">
        <v>4.3406825543367704</v>
      </c>
      <c r="AS59" s="298">
        <v>4.8105325343910881</v>
      </c>
      <c r="AT59" s="271">
        <v>5.6914125727284661</v>
      </c>
      <c r="AU59" s="271">
        <v>6.1778252453107267</v>
      </c>
      <c r="AV59" s="271">
        <v>5.7239662978621331</v>
      </c>
      <c r="AW59" s="271">
        <v>5.3062172555294609</v>
      </c>
      <c r="AX59" s="297">
        <v>4.2377975474873768</v>
      </c>
      <c r="AY59" s="298">
        <v>6.2898181396965143</v>
      </c>
      <c r="AZ59" s="271">
        <v>6.1274756207901886</v>
      </c>
      <c r="BA59" s="271">
        <v>6.9472856018882769</v>
      </c>
      <c r="BB59" s="271">
        <v>6.5262076053442959</v>
      </c>
      <c r="BC59" s="271">
        <v>5.8181342746943843</v>
      </c>
      <c r="BD59" s="297">
        <v>5.473196409691135</v>
      </c>
      <c r="BE59" s="298">
        <v>5.0125054792048065</v>
      </c>
      <c r="BF59" s="271">
        <v>4.9600304529881996</v>
      </c>
      <c r="BG59" s="271">
        <v>5.0588347235878084</v>
      </c>
      <c r="BH59" s="271">
        <v>5.0642374570827338</v>
      </c>
      <c r="BI59" s="271">
        <v>4.9900961744982455</v>
      </c>
      <c r="BJ59" s="297">
        <v>4.9917124661955858</v>
      </c>
      <c r="BK59" s="298">
        <v>5.3756910705310776</v>
      </c>
      <c r="BL59" s="271">
        <v>4.8655479884855719</v>
      </c>
      <c r="BM59" s="271">
        <v>5.3180063281953034</v>
      </c>
      <c r="BN59" s="271">
        <v>5.2316336266299164</v>
      </c>
      <c r="BO59" s="271">
        <v>5.575074577394763</v>
      </c>
      <c r="BP59" s="297">
        <v>5.4054846751723122</v>
      </c>
      <c r="BQ59" s="298">
        <v>4.9203817351104382</v>
      </c>
      <c r="BR59" s="271">
        <v>4.9694688736126578</v>
      </c>
      <c r="BS59" s="271">
        <v>5.0215115905734287</v>
      </c>
      <c r="BT59" s="271">
        <v>5.0308495491219745</v>
      </c>
      <c r="BU59" s="271">
        <v>4.8400826948802145</v>
      </c>
      <c r="BV59" s="297">
        <v>4.7925003287681527</v>
      </c>
      <c r="BW59" s="298">
        <v>4.870324402978687</v>
      </c>
      <c r="BX59" s="271">
        <v>5.263348154574703</v>
      </c>
      <c r="BY59" s="271">
        <v>5.0435197329199957</v>
      </c>
      <c r="BZ59" s="271">
        <v>4.7742679936535408</v>
      </c>
      <c r="CA59" s="271">
        <v>4.4514388489208638</v>
      </c>
      <c r="CB59" s="297">
        <v>4.6863968553819149</v>
      </c>
      <c r="CC59" s="298">
        <v>4.8347583821692766</v>
      </c>
      <c r="CD59" s="271">
        <v>4.8700219400305835</v>
      </c>
      <c r="CE59" s="271">
        <v>5.2128583840139004</v>
      </c>
      <c r="CF59" s="271">
        <v>4.9000987616804679</v>
      </c>
      <c r="CG59" s="271">
        <v>4.5188103589102964</v>
      </c>
      <c r="CH59" s="297">
        <v>4.7777699014673569</v>
      </c>
      <c r="CI59" s="298">
        <v>4.889395526526588</v>
      </c>
      <c r="CJ59" s="271">
        <v>5.3383265411021767</v>
      </c>
      <c r="CK59" s="271">
        <v>4.9927157945854077</v>
      </c>
      <c r="CL59" s="271">
        <v>4.7134652981427179</v>
      </c>
      <c r="CM59" s="271">
        <v>4.4020168828961532</v>
      </c>
      <c r="CN59" s="297">
        <v>4.5443922751704946</v>
      </c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</row>
    <row r="60" spans="2:137" x14ac:dyDescent="0.3">
      <c r="B60" s="292" t="s">
        <v>295</v>
      </c>
      <c r="C60" s="351">
        <f>ROUND(SUM(C48:C59),1)</f>
        <v>100</v>
      </c>
      <c r="D60" s="351">
        <f t="shared" ref="D60:BO60" si="0">ROUND(SUM(D48:D59),1)</f>
        <v>100</v>
      </c>
      <c r="E60" s="351">
        <f t="shared" si="0"/>
        <v>100</v>
      </c>
      <c r="F60" s="351">
        <v>0</v>
      </c>
      <c r="G60" s="351">
        <v>9.6455454425197047</v>
      </c>
      <c r="H60" s="351">
        <f t="shared" si="0"/>
        <v>100</v>
      </c>
      <c r="I60" s="351">
        <f t="shared" si="0"/>
        <v>100</v>
      </c>
      <c r="J60" s="351">
        <f t="shared" si="0"/>
        <v>100</v>
      </c>
      <c r="K60" s="351" t="e">
        <v>#DIV/0!</v>
      </c>
      <c r="L60" s="351">
        <v>9.8248431481960345</v>
      </c>
      <c r="M60" s="293">
        <f t="shared" si="0"/>
        <v>100</v>
      </c>
      <c r="N60" s="294">
        <f t="shared" si="0"/>
        <v>100</v>
      </c>
      <c r="O60" s="293">
        <f t="shared" si="0"/>
        <v>100</v>
      </c>
      <c r="P60" s="293">
        <f t="shared" si="0"/>
        <v>100</v>
      </c>
      <c r="Q60" s="293">
        <f t="shared" si="0"/>
        <v>100</v>
      </c>
      <c r="R60" s="293">
        <f t="shared" si="0"/>
        <v>100</v>
      </c>
      <c r="S60" s="293">
        <f t="shared" si="0"/>
        <v>100</v>
      </c>
      <c r="T60" s="294">
        <f t="shared" si="0"/>
        <v>100</v>
      </c>
      <c r="U60" s="295">
        <f t="shared" si="0"/>
        <v>100</v>
      </c>
      <c r="V60" s="293">
        <f t="shared" si="0"/>
        <v>100</v>
      </c>
      <c r="W60" s="293">
        <f t="shared" si="0"/>
        <v>100</v>
      </c>
      <c r="X60" s="293">
        <f t="shared" si="0"/>
        <v>100</v>
      </c>
      <c r="Y60" s="293">
        <f t="shared" si="0"/>
        <v>100</v>
      </c>
      <c r="Z60" s="294">
        <f t="shared" si="0"/>
        <v>100</v>
      </c>
      <c r="AA60" s="295">
        <f t="shared" si="0"/>
        <v>100</v>
      </c>
      <c r="AB60" s="293">
        <f t="shared" si="0"/>
        <v>100</v>
      </c>
      <c r="AC60" s="293">
        <f t="shared" si="0"/>
        <v>100</v>
      </c>
      <c r="AD60" s="293">
        <f t="shared" si="0"/>
        <v>100</v>
      </c>
      <c r="AE60" s="293">
        <f t="shared" si="0"/>
        <v>100</v>
      </c>
      <c r="AF60" s="294">
        <f t="shared" si="0"/>
        <v>100</v>
      </c>
      <c r="AG60" s="295">
        <f t="shared" si="0"/>
        <v>100</v>
      </c>
      <c r="AH60" s="293">
        <f t="shared" si="0"/>
        <v>100</v>
      </c>
      <c r="AI60" s="293">
        <f t="shared" si="0"/>
        <v>100</v>
      </c>
      <c r="AJ60" s="293">
        <f t="shared" si="0"/>
        <v>100</v>
      </c>
      <c r="AK60" s="293">
        <f t="shared" si="0"/>
        <v>100</v>
      </c>
      <c r="AL60" s="294">
        <f t="shared" si="0"/>
        <v>100</v>
      </c>
      <c r="AM60" s="295">
        <f t="shared" si="0"/>
        <v>100</v>
      </c>
      <c r="AN60" s="293">
        <f t="shared" si="0"/>
        <v>100</v>
      </c>
      <c r="AO60" s="293">
        <f t="shared" si="0"/>
        <v>100</v>
      </c>
      <c r="AP60" s="293">
        <f t="shared" si="0"/>
        <v>100</v>
      </c>
      <c r="AQ60" s="293">
        <f t="shared" si="0"/>
        <v>100</v>
      </c>
      <c r="AR60" s="294">
        <f t="shared" si="0"/>
        <v>100</v>
      </c>
      <c r="AS60" s="295">
        <f t="shared" si="0"/>
        <v>100</v>
      </c>
      <c r="AT60" s="293">
        <f t="shared" si="0"/>
        <v>100</v>
      </c>
      <c r="AU60" s="293">
        <f t="shared" si="0"/>
        <v>100</v>
      </c>
      <c r="AV60" s="293">
        <f t="shared" si="0"/>
        <v>100</v>
      </c>
      <c r="AW60" s="293">
        <f t="shared" si="0"/>
        <v>100</v>
      </c>
      <c r="AX60" s="294">
        <f t="shared" si="0"/>
        <v>100</v>
      </c>
      <c r="AY60" s="295">
        <f t="shared" si="0"/>
        <v>100</v>
      </c>
      <c r="AZ60" s="293">
        <f t="shared" si="0"/>
        <v>100</v>
      </c>
      <c r="BA60" s="293">
        <f t="shared" si="0"/>
        <v>100</v>
      </c>
      <c r="BB60" s="293">
        <f t="shared" si="0"/>
        <v>100</v>
      </c>
      <c r="BC60" s="293">
        <f t="shared" si="0"/>
        <v>100</v>
      </c>
      <c r="BD60" s="294">
        <f t="shared" si="0"/>
        <v>100</v>
      </c>
      <c r="BE60" s="295">
        <f t="shared" si="0"/>
        <v>100</v>
      </c>
      <c r="BF60" s="293">
        <f t="shared" si="0"/>
        <v>100</v>
      </c>
      <c r="BG60" s="293">
        <f t="shared" si="0"/>
        <v>100</v>
      </c>
      <c r="BH60" s="293">
        <f t="shared" si="0"/>
        <v>100</v>
      </c>
      <c r="BI60" s="293">
        <f t="shared" si="0"/>
        <v>100</v>
      </c>
      <c r="BJ60" s="294">
        <f t="shared" si="0"/>
        <v>100</v>
      </c>
      <c r="BK60" s="295">
        <f t="shared" si="0"/>
        <v>100</v>
      </c>
      <c r="BL60" s="293">
        <f t="shared" si="0"/>
        <v>100</v>
      </c>
      <c r="BM60" s="293">
        <f t="shared" si="0"/>
        <v>100</v>
      </c>
      <c r="BN60" s="293">
        <f t="shared" si="0"/>
        <v>100</v>
      </c>
      <c r="BO60" s="293">
        <f t="shared" si="0"/>
        <v>100</v>
      </c>
      <c r="BP60" s="294">
        <f t="shared" ref="BP60:CN60" si="1">ROUND(SUM(BP48:BP59),1)</f>
        <v>100</v>
      </c>
      <c r="BQ60" s="295">
        <f t="shared" si="1"/>
        <v>100</v>
      </c>
      <c r="BR60" s="293">
        <f t="shared" si="1"/>
        <v>100</v>
      </c>
      <c r="BS60" s="293">
        <f t="shared" si="1"/>
        <v>100</v>
      </c>
      <c r="BT60" s="293">
        <f t="shared" si="1"/>
        <v>100</v>
      </c>
      <c r="BU60" s="293">
        <f t="shared" si="1"/>
        <v>100</v>
      </c>
      <c r="BV60" s="294">
        <f t="shared" si="1"/>
        <v>100</v>
      </c>
      <c r="BW60" s="295">
        <f t="shared" si="1"/>
        <v>100</v>
      </c>
      <c r="BX60" s="293">
        <f t="shared" si="1"/>
        <v>100</v>
      </c>
      <c r="BY60" s="293">
        <f t="shared" si="1"/>
        <v>100</v>
      </c>
      <c r="BZ60" s="293">
        <f t="shared" si="1"/>
        <v>100</v>
      </c>
      <c r="CA60" s="293">
        <f t="shared" si="1"/>
        <v>100</v>
      </c>
      <c r="CB60" s="294">
        <f t="shared" si="1"/>
        <v>100</v>
      </c>
      <c r="CC60" s="295">
        <f t="shared" si="1"/>
        <v>100</v>
      </c>
      <c r="CD60" s="293">
        <f t="shared" si="1"/>
        <v>100</v>
      </c>
      <c r="CE60" s="293">
        <f t="shared" si="1"/>
        <v>100</v>
      </c>
      <c r="CF60" s="293">
        <f t="shared" si="1"/>
        <v>100</v>
      </c>
      <c r="CG60" s="293">
        <f t="shared" si="1"/>
        <v>100</v>
      </c>
      <c r="CH60" s="294">
        <f t="shared" si="1"/>
        <v>100</v>
      </c>
      <c r="CI60" s="295">
        <f t="shared" si="1"/>
        <v>100</v>
      </c>
      <c r="CJ60" s="293">
        <f t="shared" si="1"/>
        <v>100</v>
      </c>
      <c r="CK60" s="293">
        <f t="shared" si="1"/>
        <v>100</v>
      </c>
      <c r="CL60" s="293">
        <f t="shared" si="1"/>
        <v>100</v>
      </c>
      <c r="CM60" s="293">
        <f t="shared" si="1"/>
        <v>100</v>
      </c>
      <c r="CN60" s="294">
        <f t="shared" si="1"/>
        <v>100</v>
      </c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</row>
    <row r="61" spans="2:137" x14ac:dyDescent="0.3">
      <c r="B61" s="266"/>
      <c r="C61" s="351"/>
      <c r="D61" s="351"/>
      <c r="E61" s="351"/>
      <c r="F61" s="351">
        <v>88.130364749563128</v>
      </c>
      <c r="G61" s="351">
        <v>13.258652453208835</v>
      </c>
      <c r="H61" s="351"/>
      <c r="I61" s="351"/>
      <c r="J61" s="351"/>
      <c r="K61" s="351" t="e">
        <v>#DIV/0!</v>
      </c>
      <c r="L61" s="351">
        <v>12.12981613293956</v>
      </c>
      <c r="M61" s="272"/>
      <c r="N61" s="273"/>
      <c r="O61" s="272"/>
      <c r="P61" s="272"/>
      <c r="Q61" s="272"/>
      <c r="R61" s="272"/>
      <c r="S61" s="272"/>
      <c r="T61" s="273"/>
      <c r="U61" s="274"/>
      <c r="V61" s="272"/>
      <c r="W61" s="272"/>
      <c r="X61" s="272"/>
      <c r="Y61" s="272"/>
      <c r="Z61" s="273"/>
      <c r="AA61" s="274"/>
      <c r="AB61" s="272"/>
      <c r="AC61" s="272"/>
      <c r="AD61" s="272"/>
      <c r="AE61" s="272"/>
      <c r="AF61" s="273"/>
      <c r="AG61" s="274"/>
      <c r="AH61" s="272"/>
      <c r="AI61" s="272"/>
      <c r="AJ61" s="272"/>
      <c r="AK61" s="272"/>
      <c r="AL61" s="273"/>
      <c r="AM61" s="274"/>
      <c r="AN61" s="272"/>
      <c r="AO61" s="272"/>
      <c r="AP61" s="272"/>
      <c r="AQ61" s="272"/>
      <c r="AR61" s="273"/>
      <c r="AS61" s="274"/>
      <c r="AT61" s="272"/>
      <c r="AU61" s="272"/>
      <c r="AV61" s="272"/>
      <c r="AW61" s="272"/>
      <c r="AX61" s="273"/>
      <c r="AY61" s="274"/>
      <c r="AZ61" s="272"/>
      <c r="BA61" s="272"/>
      <c r="BB61" s="272"/>
      <c r="BC61" s="272"/>
      <c r="BD61" s="273"/>
      <c r="BE61" s="274"/>
      <c r="BF61" s="272"/>
      <c r="BG61" s="272"/>
      <c r="BH61" s="272"/>
      <c r="BI61" s="272"/>
      <c r="BJ61" s="273"/>
      <c r="BK61" s="274"/>
      <c r="BL61" s="272"/>
      <c r="BM61" s="272"/>
      <c r="BN61" s="272"/>
      <c r="BO61" s="272"/>
      <c r="BP61" s="273"/>
      <c r="BQ61" s="274"/>
      <c r="BR61" s="272"/>
      <c r="BS61" s="272"/>
      <c r="BT61" s="272"/>
      <c r="BU61" s="272"/>
      <c r="BV61" s="273"/>
      <c r="BW61" s="274"/>
      <c r="BX61" s="272"/>
      <c r="BY61" s="272"/>
      <c r="BZ61" s="272"/>
      <c r="CA61" s="272"/>
      <c r="CB61" s="273"/>
      <c r="CC61" s="274"/>
      <c r="CD61" s="272"/>
      <c r="CE61" s="272"/>
      <c r="CF61" s="272"/>
      <c r="CG61" s="272"/>
      <c r="CH61" s="273"/>
      <c r="CI61" s="274"/>
      <c r="CJ61" s="272"/>
      <c r="CK61" s="272"/>
      <c r="CL61" s="272"/>
      <c r="CM61" s="272"/>
      <c r="CN61" s="27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</row>
    <row r="62" spans="2:137" x14ac:dyDescent="0.3">
      <c r="B62" s="345" t="s">
        <v>414</v>
      </c>
      <c r="C62" s="346">
        <v>1198</v>
      </c>
      <c r="D62" s="346">
        <v>782</v>
      </c>
      <c r="E62" s="346">
        <v>926</v>
      </c>
      <c r="F62" s="346">
        <v>1031</v>
      </c>
      <c r="G62" s="346">
        <v>1226</v>
      </c>
      <c r="H62" s="347">
        <v>1716</v>
      </c>
      <c r="I62" s="348">
        <v>1245</v>
      </c>
      <c r="J62" s="346">
        <v>765</v>
      </c>
      <c r="K62" s="346">
        <v>827</v>
      </c>
      <c r="L62" s="346">
        <v>935</v>
      </c>
      <c r="M62" s="346">
        <v>1051</v>
      </c>
      <c r="N62" s="347">
        <v>1623</v>
      </c>
      <c r="O62" s="346">
        <v>1169</v>
      </c>
      <c r="P62" s="346">
        <v>785</v>
      </c>
      <c r="Q62" s="346">
        <v>953</v>
      </c>
      <c r="R62" s="346">
        <v>1073</v>
      </c>
      <c r="S62" s="346">
        <v>1364</v>
      </c>
      <c r="T62" s="347">
        <v>1874</v>
      </c>
      <c r="U62" s="348">
        <v>1162</v>
      </c>
      <c r="V62" s="346">
        <v>731</v>
      </c>
      <c r="W62" s="346">
        <v>807</v>
      </c>
      <c r="X62" s="346">
        <v>958</v>
      </c>
      <c r="Y62" s="346">
        <v>1168</v>
      </c>
      <c r="Z62" s="347">
        <v>1658</v>
      </c>
      <c r="AA62" s="348">
        <v>1300</v>
      </c>
      <c r="AB62" s="346">
        <v>717</v>
      </c>
      <c r="AC62" s="346">
        <v>749</v>
      </c>
      <c r="AD62" s="346">
        <v>920</v>
      </c>
      <c r="AE62" s="346">
        <v>1046</v>
      </c>
      <c r="AF62" s="347">
        <v>1698</v>
      </c>
      <c r="AG62" s="348">
        <v>1078</v>
      </c>
      <c r="AH62" s="346">
        <v>734</v>
      </c>
      <c r="AI62" s="346">
        <v>821</v>
      </c>
      <c r="AJ62" s="346">
        <v>973</v>
      </c>
      <c r="AK62" s="346">
        <v>1252</v>
      </c>
      <c r="AL62" s="347">
        <v>1597</v>
      </c>
      <c r="AM62" s="348">
        <v>930</v>
      </c>
      <c r="AN62" s="346">
        <v>652</v>
      </c>
      <c r="AO62" s="346">
        <v>833</v>
      </c>
      <c r="AP62" s="346">
        <v>819</v>
      </c>
      <c r="AQ62" s="346">
        <v>934</v>
      </c>
      <c r="AR62" s="347">
        <v>1282</v>
      </c>
      <c r="AS62" s="348">
        <v>1027</v>
      </c>
      <c r="AT62" s="346">
        <v>616</v>
      </c>
      <c r="AU62" s="346">
        <v>803</v>
      </c>
      <c r="AV62" s="346">
        <v>771</v>
      </c>
      <c r="AW62" s="346">
        <v>919</v>
      </c>
      <c r="AX62" s="347">
        <v>1317</v>
      </c>
      <c r="AY62" s="348">
        <v>815</v>
      </c>
      <c r="AZ62" s="346">
        <v>659</v>
      </c>
      <c r="BA62" s="346">
        <v>848</v>
      </c>
      <c r="BB62" s="346">
        <v>862</v>
      </c>
      <c r="BC62" s="346">
        <v>968</v>
      </c>
      <c r="BD62" s="347">
        <v>1026</v>
      </c>
      <c r="BE62" s="348">
        <v>1881</v>
      </c>
      <c r="BF62" s="346">
        <v>1222</v>
      </c>
      <c r="BG62" s="346">
        <v>1446</v>
      </c>
      <c r="BH62" s="346">
        <v>1635</v>
      </c>
      <c r="BI62" s="346">
        <v>1974</v>
      </c>
      <c r="BJ62" s="347">
        <v>3117</v>
      </c>
      <c r="BK62" s="348">
        <v>2047</v>
      </c>
      <c r="BL62" s="346">
        <v>1535</v>
      </c>
      <c r="BM62" s="346">
        <v>1396</v>
      </c>
      <c r="BN62" s="346">
        <v>1754</v>
      </c>
      <c r="BO62" s="346">
        <v>1860</v>
      </c>
      <c r="BP62" s="347">
        <v>2838</v>
      </c>
      <c r="BQ62" s="348">
        <v>1848</v>
      </c>
      <c r="BR62" s="346">
        <v>1190</v>
      </c>
      <c r="BS62" s="346">
        <v>1452</v>
      </c>
      <c r="BT62" s="346">
        <v>1613</v>
      </c>
      <c r="BU62" s="346">
        <v>2000</v>
      </c>
      <c r="BV62" s="347">
        <v>3221</v>
      </c>
      <c r="BW62" s="348">
        <v>891</v>
      </c>
      <c r="BX62" s="346">
        <v>671</v>
      </c>
      <c r="BY62" s="346">
        <v>861</v>
      </c>
      <c r="BZ62" s="346">
        <v>899</v>
      </c>
      <c r="CA62" s="346">
        <v>1088</v>
      </c>
      <c r="CB62" s="347">
        <v>1166</v>
      </c>
      <c r="CC62" s="348">
        <v>939</v>
      </c>
      <c r="CD62" s="346">
        <v>648</v>
      </c>
      <c r="CE62" s="346">
        <v>768</v>
      </c>
      <c r="CF62" s="346">
        <v>933</v>
      </c>
      <c r="CG62" s="346">
        <v>1072</v>
      </c>
      <c r="CH62" s="347">
        <v>1150</v>
      </c>
      <c r="CI62" s="348">
        <v>872</v>
      </c>
      <c r="CJ62" s="346">
        <v>676</v>
      </c>
      <c r="CK62" s="346">
        <v>888</v>
      </c>
      <c r="CL62" s="346">
        <v>886</v>
      </c>
      <c r="CM62" s="346">
        <v>1099</v>
      </c>
      <c r="CN62" s="347">
        <v>1187</v>
      </c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</row>
    <row r="63" spans="2:137" x14ac:dyDescent="0.3">
      <c r="B63" s="349" t="s">
        <v>334</v>
      </c>
      <c r="C63" s="302"/>
      <c r="D63" s="303"/>
      <c r="E63" s="303"/>
      <c r="F63" s="303"/>
      <c r="G63" s="303"/>
      <c r="H63" s="304"/>
      <c r="I63" s="305"/>
      <c r="J63" s="303"/>
      <c r="K63" s="303"/>
      <c r="L63" s="303"/>
      <c r="M63" s="303"/>
      <c r="N63" s="304"/>
      <c r="O63" s="306"/>
      <c r="P63" s="303"/>
      <c r="Q63" s="303"/>
      <c r="R63" s="303"/>
      <c r="S63" s="303"/>
      <c r="T63" s="304"/>
      <c r="U63" s="307"/>
      <c r="V63" s="303">
        <f>V62/$U$62</f>
        <v>0.62908777969018936</v>
      </c>
      <c r="W63" s="303">
        <f>W62/$U$62</f>
        <v>0.69449225473321863</v>
      </c>
      <c r="X63" s="303">
        <f>X62/$U$62</f>
        <v>0.82444061962134252</v>
      </c>
      <c r="Y63" s="303">
        <f>Y62/$U$62</f>
        <v>1.0051635111876076</v>
      </c>
      <c r="Z63" s="304">
        <f>Z62/$U$62</f>
        <v>1.4268502581755593</v>
      </c>
      <c r="AA63" s="308"/>
      <c r="AB63" s="303">
        <f>AB62/$AA$62</f>
        <v>0.55153846153846153</v>
      </c>
      <c r="AC63" s="303">
        <f>AC62/$AA$62</f>
        <v>0.57615384615384613</v>
      </c>
      <c r="AD63" s="303">
        <f>AD62/$AA$62</f>
        <v>0.70769230769230773</v>
      </c>
      <c r="AE63" s="303">
        <f>AE62/$AA$62</f>
        <v>0.80461538461538462</v>
      </c>
      <c r="AF63" s="304">
        <f>AF62/$AA$62</f>
        <v>1.3061538461538462</v>
      </c>
      <c r="AG63" s="307"/>
      <c r="AH63" s="303">
        <f>AH62/$AG$62</f>
        <v>0.68089053803339517</v>
      </c>
      <c r="AI63" s="303">
        <f>AI62/$AG$62</f>
        <v>0.76159554730983303</v>
      </c>
      <c r="AJ63" s="303">
        <f>AJ62/$AG$62</f>
        <v>0.90259740259740262</v>
      </c>
      <c r="AK63" s="303">
        <f>AK62/$AG$62</f>
        <v>1.1614100185528757</v>
      </c>
      <c r="AL63" s="304">
        <f>AL62/$AG$62</f>
        <v>1.4814471243042671</v>
      </c>
      <c r="AM63" s="307"/>
      <c r="AN63" s="303">
        <f>AN62/$AM$62</f>
        <v>0.70107526881720428</v>
      </c>
      <c r="AO63" s="303">
        <f>AO62/$AM$62</f>
        <v>0.89569892473118284</v>
      </c>
      <c r="AP63" s="303">
        <f>AP62/$AM$62</f>
        <v>0.88064516129032255</v>
      </c>
      <c r="AQ63" s="303">
        <f>AQ62/$AM$62</f>
        <v>1.0043010752688173</v>
      </c>
      <c r="AR63" s="304">
        <f>AR62/$AM$62</f>
        <v>1.3784946236559139</v>
      </c>
      <c r="AS63" s="307"/>
      <c r="AT63" s="303">
        <f>AT62/$AS$62</f>
        <v>0.59980525803310614</v>
      </c>
      <c r="AU63" s="303">
        <f>AU62/$AS$62</f>
        <v>0.7818889970788705</v>
      </c>
      <c r="AV63" s="303">
        <f>AV62/$AS$62</f>
        <v>0.75073028237585204</v>
      </c>
      <c r="AW63" s="303">
        <f>AW62/$AS$62</f>
        <v>0.89483933787731251</v>
      </c>
      <c r="AX63" s="304">
        <f>AX62/$AS$62</f>
        <v>1.2823758519961053</v>
      </c>
      <c r="AY63" s="307"/>
      <c r="AZ63" s="303">
        <f>AZ62/$AY$62</f>
        <v>0.80858895705521472</v>
      </c>
      <c r="BA63" s="303">
        <f>BA62/$AY$62</f>
        <v>1.0404907975460123</v>
      </c>
      <c r="BB63" s="303">
        <f>BB62/$AY$62</f>
        <v>1.0576687116564416</v>
      </c>
      <c r="BC63" s="303">
        <f>BC62/$AY$62</f>
        <v>1.1877300613496933</v>
      </c>
      <c r="BD63" s="304">
        <f>BD62/$AY$62</f>
        <v>1.2588957055214725</v>
      </c>
      <c r="BE63" s="307"/>
      <c r="BF63" s="303">
        <f>BF62/$BE$62</f>
        <v>0.64965443912812337</v>
      </c>
      <c r="BG63" s="303">
        <f>BG62/$BE$62</f>
        <v>0.76874003189792661</v>
      </c>
      <c r="BH63" s="303">
        <f>BH62/$BE$62</f>
        <v>0.86921850079744811</v>
      </c>
      <c r="BI63" s="303">
        <f>BI62/$BE$62</f>
        <v>1.0494417862838916</v>
      </c>
      <c r="BJ63" s="304">
        <f>BJ62/$BE$62</f>
        <v>1.6570972886762361</v>
      </c>
      <c r="BK63" s="307"/>
      <c r="BL63" s="303">
        <f>BL62/$BK$62</f>
        <v>0.74987787005373718</v>
      </c>
      <c r="BM63" s="303">
        <f>BM62/$BK$62</f>
        <v>0.68197361993160721</v>
      </c>
      <c r="BN63" s="303">
        <f>BN62/$BK$62</f>
        <v>0.85686370297997072</v>
      </c>
      <c r="BO63" s="303">
        <f>BO62/$BK$62</f>
        <v>0.90864680019540789</v>
      </c>
      <c r="BP63" s="304">
        <f>BP62/$BK$62</f>
        <v>1.386419149975574</v>
      </c>
      <c r="BQ63" s="307"/>
      <c r="BR63" s="303">
        <f>BR62/$BQ$62</f>
        <v>0.64393939393939392</v>
      </c>
      <c r="BS63" s="303">
        <f>BS62/$BQ$62</f>
        <v>0.7857142857142857</v>
      </c>
      <c r="BT63" s="303">
        <f>BT62/$BQ$62</f>
        <v>0.87283549783549785</v>
      </c>
      <c r="BU63" s="303">
        <f>BU62/$BQ$62</f>
        <v>1.0822510822510822</v>
      </c>
      <c r="BV63" s="304">
        <f>BV62/$BQ$62</f>
        <v>1.7429653679653681</v>
      </c>
      <c r="BW63" s="307"/>
      <c r="BX63" s="303">
        <f>BX62/$BW$62</f>
        <v>0.75308641975308643</v>
      </c>
      <c r="BY63" s="303">
        <f>BY62/$BW$62</f>
        <v>0.96632996632996637</v>
      </c>
      <c r="BZ63" s="303">
        <f>BZ62/$BW$62</f>
        <v>1.0089786756453423</v>
      </c>
      <c r="CA63" s="303">
        <f>CA62/$BW$62</f>
        <v>1.2210998877665544</v>
      </c>
      <c r="CB63" s="304">
        <f>CB62/$BW$62</f>
        <v>1.308641975308642</v>
      </c>
      <c r="CC63" s="307"/>
      <c r="CD63" s="303">
        <f>CD62/$CC$62</f>
        <v>0.69009584664536738</v>
      </c>
      <c r="CE63" s="303">
        <f>CE62/$CC$62</f>
        <v>0.8178913738019169</v>
      </c>
      <c r="CF63" s="303">
        <f>CF62/$CC$62</f>
        <v>0.99361022364217255</v>
      </c>
      <c r="CG63" s="303">
        <f>CG62/$CC$62</f>
        <v>1.1416400425985092</v>
      </c>
      <c r="CH63" s="304">
        <f>CH62/$CC$62</f>
        <v>1.2247071352502663</v>
      </c>
      <c r="CI63" s="307"/>
      <c r="CJ63" s="303">
        <f>CJ62/$CI$62</f>
        <v>0.77522935779816515</v>
      </c>
      <c r="CK63" s="303">
        <f>CK62/$CI$62</f>
        <v>1.0183486238532109</v>
      </c>
      <c r="CL63" s="303">
        <f>CL62/$CI$62</f>
        <v>1.0160550458715596</v>
      </c>
      <c r="CM63" s="303">
        <f>CM62/$CI$62</f>
        <v>1.2603211009174311</v>
      </c>
      <c r="CN63" s="304">
        <f>CN62/$CI$62</f>
        <v>1.3612385321100917</v>
      </c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</row>
    <row r="64" spans="2:137" x14ac:dyDescent="0.3">
      <c r="B64" s="325" t="s">
        <v>304</v>
      </c>
      <c r="C64" s="275"/>
      <c r="D64" s="275"/>
      <c r="E64" s="275"/>
      <c r="F64" s="275"/>
      <c r="G64" s="275"/>
      <c r="H64" s="276"/>
      <c r="I64" s="277"/>
      <c r="J64" s="275"/>
      <c r="K64" s="275"/>
      <c r="L64" s="275"/>
      <c r="M64" s="275"/>
      <c r="N64" s="276"/>
      <c r="O64" s="275"/>
      <c r="P64" s="275"/>
      <c r="Q64" s="275"/>
      <c r="R64" s="275"/>
      <c r="S64" s="275"/>
      <c r="T64" s="276"/>
      <c r="U64" s="277"/>
      <c r="V64" s="309">
        <f>V62/D62</f>
        <v>0.93478260869565222</v>
      </c>
      <c r="W64" s="309">
        <f>W62/E62</f>
        <v>0.87149028077753776</v>
      </c>
      <c r="X64" s="309">
        <f>X62/F62</f>
        <v>0.92919495635305527</v>
      </c>
      <c r="Y64" s="309">
        <f>Y62/G62</f>
        <v>0.95269168026101136</v>
      </c>
      <c r="Z64" s="309">
        <f>Z62/H62</f>
        <v>0.96620046620046618</v>
      </c>
      <c r="AA64" s="277"/>
      <c r="AB64" s="309">
        <f>AB62/J62</f>
        <v>0.93725490196078431</v>
      </c>
      <c r="AC64" s="309">
        <f>AC62/K62</f>
        <v>0.90568319226118499</v>
      </c>
      <c r="AD64" s="309">
        <f>AD62/L62</f>
        <v>0.98395721925133695</v>
      </c>
      <c r="AE64" s="309">
        <f>AE62/M62</f>
        <v>0.99524262607040914</v>
      </c>
      <c r="AF64" s="309">
        <f>AF62/N62</f>
        <v>1.0462107208872458</v>
      </c>
      <c r="AG64" s="277"/>
      <c r="AH64" s="309">
        <f>AH62/P62</f>
        <v>0.93503184713375798</v>
      </c>
      <c r="AI64" s="309">
        <f>AI62/Q62</f>
        <v>0.86149003147953829</v>
      </c>
      <c r="AJ64" s="309">
        <f>AJ62/R62</f>
        <v>0.90680335507921717</v>
      </c>
      <c r="AK64" s="309">
        <f>AK62/S62</f>
        <v>0.91788856304985333</v>
      </c>
      <c r="AL64" s="309">
        <f>AL62/T62</f>
        <v>0.85218783351120597</v>
      </c>
      <c r="AM64" s="277"/>
      <c r="AN64" s="309">
        <f>AN62/D62</f>
        <v>0.8337595907928389</v>
      </c>
      <c r="AO64" s="309">
        <f>AO62/E62</f>
        <v>0.89956803455723544</v>
      </c>
      <c r="AP64" s="309">
        <f>AP62/F62</f>
        <v>0.79437439379243457</v>
      </c>
      <c r="AQ64" s="309">
        <f>AQ62/G62</f>
        <v>0.76182707993474719</v>
      </c>
      <c r="AR64" s="309">
        <f>AR62/H62</f>
        <v>0.74708624708624705</v>
      </c>
      <c r="AS64" s="277"/>
      <c r="AT64" s="309">
        <f>AT62/J62</f>
        <v>0.80522875816993467</v>
      </c>
      <c r="AU64" s="309">
        <f>AU62/K62</f>
        <v>0.97097944377267231</v>
      </c>
      <c r="AV64" s="309">
        <f>AV62/L62</f>
        <v>0.82459893048128341</v>
      </c>
      <c r="AW64" s="309">
        <f>AW62/M62</f>
        <v>0.87440532825880113</v>
      </c>
      <c r="AX64" s="309">
        <f>AX62/N62</f>
        <v>0.81146025878003691</v>
      </c>
      <c r="AY64" s="277"/>
      <c r="AZ64" s="309">
        <f>AZ62/P62</f>
        <v>0.83949044585987265</v>
      </c>
      <c r="BA64" s="309">
        <f>BA62/Q62</f>
        <v>0.88982161594963272</v>
      </c>
      <c r="BB64" s="309">
        <f>BB62/R62</f>
        <v>0.80335507921714822</v>
      </c>
      <c r="BC64" s="309">
        <f>BC62/S62</f>
        <v>0.70967741935483875</v>
      </c>
      <c r="BD64" s="309">
        <f>BD62/T62</f>
        <v>0.54749199573105656</v>
      </c>
      <c r="BE64" s="277"/>
      <c r="BF64" s="309">
        <f>BF62/D62</f>
        <v>1.5626598465473145</v>
      </c>
      <c r="BG64" s="309">
        <f>BG62/E62</f>
        <v>1.5615550755939525</v>
      </c>
      <c r="BH64" s="309">
        <f>BH62/F62</f>
        <v>1.585838991270611</v>
      </c>
      <c r="BI64" s="309">
        <f>BI62/G62</f>
        <v>1.6101141924959217</v>
      </c>
      <c r="BJ64" s="309">
        <f>BJ62/H62</f>
        <v>1.8164335664335665</v>
      </c>
      <c r="BK64" s="277"/>
      <c r="BL64" s="309">
        <f>BL62/J62</f>
        <v>2.0065359477124183</v>
      </c>
      <c r="BM64" s="309">
        <f>BM62/K62</f>
        <v>1.6880290205562274</v>
      </c>
      <c r="BN64" s="309">
        <f>BN62/L62</f>
        <v>1.8759358288770054</v>
      </c>
      <c r="BO64" s="309">
        <f>BO62/M62</f>
        <v>1.769743101807802</v>
      </c>
      <c r="BP64" s="309">
        <f>BP62/N62</f>
        <v>1.7486136783733826</v>
      </c>
      <c r="BQ64" s="277"/>
      <c r="BR64" s="303">
        <f>BR62/P62</f>
        <v>1.515923566878981</v>
      </c>
      <c r="BS64" s="303">
        <f>BS62/Q62</f>
        <v>1.5236096537250787</v>
      </c>
      <c r="BT64" s="303">
        <f>BT62/R62</f>
        <v>1.5032618825722275</v>
      </c>
      <c r="BU64" s="303">
        <f>BU62/S62</f>
        <v>1.466275659824047</v>
      </c>
      <c r="BV64" s="303">
        <f>BV62/T62</f>
        <v>1.7187833511205977</v>
      </c>
      <c r="BW64" s="277"/>
      <c r="BX64" s="303">
        <f>BX62/D62</f>
        <v>0.85805626598465479</v>
      </c>
      <c r="BY64" s="303">
        <f>BY62/E62</f>
        <v>0.92980561555075592</v>
      </c>
      <c r="BZ64" s="303">
        <f>BZ62/F62</f>
        <v>0.87196896217264797</v>
      </c>
      <c r="CA64" s="303">
        <f>CA62/G62</f>
        <v>0.88743882544861341</v>
      </c>
      <c r="CB64" s="303">
        <f>CB62/H62</f>
        <v>0.67948717948717952</v>
      </c>
      <c r="CC64" s="277"/>
      <c r="CD64" s="309">
        <f>CD62/J62</f>
        <v>0.84705882352941175</v>
      </c>
      <c r="CE64" s="309">
        <f>CE62/K62</f>
        <v>0.92865779927448611</v>
      </c>
      <c r="CF64" s="309">
        <f>CF62/L62</f>
        <v>0.99786096256684487</v>
      </c>
      <c r="CG64" s="309">
        <f>CG62/M62</f>
        <v>1.0199809705042817</v>
      </c>
      <c r="CH64" s="309">
        <f>CH62/N62</f>
        <v>0.70856438693776957</v>
      </c>
      <c r="CI64" s="277"/>
      <c r="CJ64" s="309">
        <f>CJ62/P62</f>
        <v>0.86114649681528666</v>
      </c>
      <c r="CK64" s="309">
        <f>CK62/Q62</f>
        <v>0.93179433368310594</v>
      </c>
      <c r="CL64" s="309">
        <f>CL62/R62</f>
        <v>0.82572227399813602</v>
      </c>
      <c r="CM64" s="309">
        <f>CM62/S62</f>
        <v>0.80571847507331373</v>
      </c>
      <c r="CN64" s="309">
        <f>CN62/T62</f>
        <v>0.63340448239060831</v>
      </c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</row>
    <row r="65" spans="1:137" ht="15" thickBot="1" x14ac:dyDescent="0.35">
      <c r="B65" s="266"/>
      <c r="C65" s="267"/>
      <c r="D65" s="267"/>
      <c r="E65" s="267"/>
      <c r="F65" s="267"/>
      <c r="G65" s="267"/>
      <c r="H65" s="266"/>
      <c r="I65" s="268"/>
      <c r="J65" s="267"/>
      <c r="K65" s="267"/>
      <c r="L65" s="267"/>
      <c r="M65" s="267"/>
      <c r="N65" s="266"/>
      <c r="O65" s="267"/>
      <c r="P65" s="267"/>
      <c r="Q65" s="267"/>
      <c r="R65" s="267"/>
      <c r="S65" s="267"/>
      <c r="T65" s="266"/>
      <c r="U65" s="268"/>
      <c r="V65" s="267"/>
      <c r="W65" s="267"/>
      <c r="X65" s="267"/>
      <c r="Y65" s="267"/>
      <c r="Z65" s="266"/>
      <c r="AA65" s="268"/>
      <c r="AB65" s="267"/>
      <c r="AC65" s="267"/>
      <c r="AD65" s="267"/>
      <c r="AE65" s="267"/>
      <c r="AF65" s="266"/>
      <c r="AG65" s="268"/>
      <c r="AH65" s="267"/>
      <c r="AI65" s="267"/>
      <c r="AJ65" s="267"/>
      <c r="AK65" s="267"/>
      <c r="AL65" s="266"/>
      <c r="AM65" s="268"/>
      <c r="AN65" s="267"/>
      <c r="AO65" s="267"/>
      <c r="AP65" s="267"/>
      <c r="AQ65" s="267"/>
      <c r="AR65" s="266"/>
      <c r="AS65" s="268"/>
      <c r="AT65" s="267"/>
      <c r="AU65" s="267"/>
      <c r="AV65" s="267"/>
      <c r="AW65" s="267"/>
      <c r="AX65" s="266"/>
      <c r="AY65" s="268"/>
      <c r="AZ65" s="267"/>
      <c r="BA65" s="267"/>
      <c r="BB65" s="267"/>
      <c r="BC65" s="267"/>
      <c r="BD65" s="266"/>
      <c r="BE65" s="268"/>
      <c r="BF65" s="267"/>
      <c r="BG65" s="267"/>
      <c r="BH65" s="267"/>
      <c r="BI65" s="267"/>
      <c r="BJ65" s="266"/>
      <c r="BK65" s="268"/>
      <c r="BL65" s="267"/>
      <c r="BM65" s="267"/>
      <c r="BN65" s="267"/>
      <c r="BO65" s="267"/>
      <c r="BP65" s="266"/>
      <c r="BQ65" s="268"/>
      <c r="BR65" s="267"/>
      <c r="BS65" s="267"/>
      <c r="BT65" s="267"/>
      <c r="BU65" s="267"/>
      <c r="BV65" s="266"/>
      <c r="BW65" s="268"/>
      <c r="BX65" s="267"/>
      <c r="BY65" s="267"/>
      <c r="BZ65" s="267"/>
      <c r="CA65" s="267"/>
      <c r="CB65" s="266"/>
      <c r="CC65" s="268"/>
      <c r="CD65" s="267"/>
      <c r="CE65" s="267"/>
      <c r="CF65" s="267"/>
      <c r="CG65" s="267"/>
      <c r="CH65" s="266"/>
      <c r="CI65" s="268"/>
      <c r="CJ65" s="267"/>
      <c r="CK65" s="267"/>
      <c r="CL65" s="267"/>
      <c r="CM65" s="267"/>
      <c r="CN65" s="266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</row>
    <row r="66" spans="1:137" s="42" customFormat="1" x14ac:dyDescent="0.3">
      <c r="A66"/>
      <c r="B66" s="350" t="s">
        <v>335</v>
      </c>
      <c r="C66" s="310"/>
      <c r="D66" s="310"/>
      <c r="E66" s="310"/>
      <c r="F66" s="310"/>
      <c r="G66" s="310"/>
      <c r="H66" s="311"/>
      <c r="I66" s="312"/>
      <c r="J66" s="310"/>
      <c r="K66" s="310"/>
      <c r="L66" s="310"/>
      <c r="M66" s="310"/>
      <c r="N66" s="311"/>
      <c r="O66" s="310"/>
      <c r="P66" s="310"/>
      <c r="Q66" s="310"/>
      <c r="R66" s="310"/>
      <c r="S66" s="310"/>
      <c r="T66" s="311"/>
      <c r="U66" s="312"/>
      <c r="V66" s="310"/>
      <c r="W66" s="310"/>
      <c r="X66" s="310"/>
      <c r="Y66" s="310"/>
      <c r="Z66" s="311"/>
      <c r="AA66" s="312"/>
      <c r="AB66" s="310"/>
      <c r="AC66" s="310"/>
      <c r="AD66" s="310"/>
      <c r="AE66" s="310"/>
      <c r="AF66" s="311"/>
      <c r="AG66" s="312"/>
      <c r="AH66" s="310"/>
      <c r="AI66" s="310"/>
      <c r="AJ66" s="310"/>
      <c r="AK66" s="310"/>
      <c r="AL66" s="311"/>
      <c r="AM66" s="312"/>
      <c r="AN66" s="310"/>
      <c r="AO66" s="310"/>
      <c r="AP66" s="310"/>
      <c r="AQ66" s="310"/>
      <c r="AR66" s="311"/>
      <c r="AS66" s="312"/>
      <c r="AT66" s="310"/>
      <c r="AU66" s="310"/>
      <c r="AV66" s="310"/>
      <c r="AW66" s="310"/>
      <c r="AX66" s="311"/>
      <c r="AY66" s="312"/>
      <c r="AZ66" s="310"/>
      <c r="BA66" s="310"/>
      <c r="BB66" s="310"/>
      <c r="BC66" s="310"/>
      <c r="BD66" s="311"/>
      <c r="BE66" s="312"/>
      <c r="BF66" s="310"/>
      <c r="BG66" s="310"/>
      <c r="BH66" s="310"/>
      <c r="BI66" s="310"/>
      <c r="BJ66" s="311"/>
      <c r="BK66" s="312"/>
      <c r="BL66" s="310"/>
      <c r="BM66" s="310"/>
      <c r="BN66" s="310"/>
      <c r="BO66" s="310"/>
      <c r="BP66" s="311"/>
      <c r="BQ66" s="312"/>
      <c r="BR66" s="310"/>
      <c r="BS66" s="310"/>
      <c r="BT66" s="310"/>
      <c r="BU66" s="310"/>
      <c r="BV66" s="311"/>
      <c r="BW66" s="312"/>
      <c r="BX66" s="310"/>
      <c r="BY66" s="310"/>
      <c r="BZ66" s="310"/>
      <c r="CA66" s="310"/>
      <c r="CB66" s="311"/>
      <c r="CC66" s="312"/>
      <c r="CD66" s="310"/>
      <c r="CE66" s="310"/>
      <c r="CF66" s="310"/>
      <c r="CG66" s="310"/>
      <c r="CH66" s="311"/>
      <c r="CI66" s="312"/>
      <c r="CJ66" s="310"/>
      <c r="CK66" s="310"/>
      <c r="CL66" s="310"/>
      <c r="CM66" s="310"/>
      <c r="CN66" s="311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</row>
    <row r="67" spans="1:137" s="42" customFormat="1" x14ac:dyDescent="0.3">
      <c r="A67"/>
      <c r="B67" s="313" t="s">
        <v>336</v>
      </c>
      <c r="C67" s="351">
        <v>24809</v>
      </c>
      <c r="D67" s="352">
        <v>4196</v>
      </c>
      <c r="E67" s="352">
        <v>4554</v>
      </c>
      <c r="F67" s="352">
        <v>5003</v>
      </c>
      <c r="G67" s="352">
        <v>5213</v>
      </c>
      <c r="H67" s="353">
        <v>5843</v>
      </c>
      <c r="I67" s="354">
        <v>8873</v>
      </c>
      <c r="J67" s="352">
        <v>612</v>
      </c>
      <c r="K67" s="352">
        <v>1000</v>
      </c>
      <c r="L67" s="352">
        <v>1503</v>
      </c>
      <c r="M67" s="352">
        <v>2187</v>
      </c>
      <c r="N67" s="353">
        <v>3571</v>
      </c>
      <c r="O67" s="352">
        <v>15936</v>
      </c>
      <c r="P67" s="352">
        <v>3584</v>
      </c>
      <c r="Q67" s="352">
        <v>3554</v>
      </c>
      <c r="R67" s="352">
        <v>3500</v>
      </c>
      <c r="S67" s="352">
        <v>3026</v>
      </c>
      <c r="T67" s="353">
        <v>2272</v>
      </c>
      <c r="U67" s="355">
        <v>11781</v>
      </c>
      <c r="V67" s="352">
        <v>1609</v>
      </c>
      <c r="W67" s="352">
        <v>1926</v>
      </c>
      <c r="X67" s="352">
        <v>2247</v>
      </c>
      <c r="Y67" s="352">
        <v>2626</v>
      </c>
      <c r="Z67" s="353">
        <v>3373</v>
      </c>
      <c r="AA67" s="354">
        <v>3945</v>
      </c>
      <c r="AB67" s="352">
        <v>203</v>
      </c>
      <c r="AC67" s="352">
        <v>341</v>
      </c>
      <c r="AD67" s="352">
        <v>561</v>
      </c>
      <c r="AE67" s="352">
        <v>952</v>
      </c>
      <c r="AF67" s="353">
        <v>1888</v>
      </c>
      <c r="AG67" s="354">
        <v>7836</v>
      </c>
      <c r="AH67" s="352">
        <v>1406</v>
      </c>
      <c r="AI67" s="352">
        <v>1585</v>
      </c>
      <c r="AJ67" s="352">
        <v>1686</v>
      </c>
      <c r="AK67" s="352">
        <v>1674</v>
      </c>
      <c r="AL67" s="353">
        <v>1485</v>
      </c>
      <c r="AM67" s="355">
        <v>6216</v>
      </c>
      <c r="AN67" s="352">
        <v>1327</v>
      </c>
      <c r="AO67" s="352">
        <v>1113</v>
      </c>
      <c r="AP67" s="352">
        <v>1250</v>
      </c>
      <c r="AQ67" s="352">
        <v>1231</v>
      </c>
      <c r="AR67" s="353">
        <v>1295</v>
      </c>
      <c r="AS67" s="354">
        <v>2719</v>
      </c>
      <c r="AT67" s="352">
        <v>172</v>
      </c>
      <c r="AU67" s="352">
        <v>282</v>
      </c>
      <c r="AV67" s="352">
        <v>473</v>
      </c>
      <c r="AW67" s="352">
        <v>725</v>
      </c>
      <c r="AX67" s="353">
        <v>1067</v>
      </c>
      <c r="AY67" s="354">
        <v>3497</v>
      </c>
      <c r="AZ67" s="352">
        <v>1155</v>
      </c>
      <c r="BA67" s="352">
        <v>831</v>
      </c>
      <c r="BB67" s="352">
        <v>777</v>
      </c>
      <c r="BC67" s="352">
        <v>506</v>
      </c>
      <c r="BD67" s="353">
        <v>228</v>
      </c>
      <c r="BE67" s="355">
        <v>4485</v>
      </c>
      <c r="BF67" s="352">
        <v>681</v>
      </c>
      <c r="BG67" s="352">
        <v>878</v>
      </c>
      <c r="BH67" s="352">
        <v>996</v>
      </c>
      <c r="BI67" s="352">
        <v>1000</v>
      </c>
      <c r="BJ67" s="353">
        <v>930</v>
      </c>
      <c r="BK67" s="354">
        <v>1450</v>
      </c>
      <c r="BL67" s="352">
        <v>138</v>
      </c>
      <c r="BM67" s="352">
        <v>213</v>
      </c>
      <c r="BN67" s="352">
        <v>299</v>
      </c>
      <c r="BO67" s="352">
        <v>345</v>
      </c>
      <c r="BP67" s="353">
        <v>455</v>
      </c>
      <c r="BQ67" s="354">
        <v>3035</v>
      </c>
      <c r="BR67" s="352">
        <v>543</v>
      </c>
      <c r="BS67" s="352">
        <v>665</v>
      </c>
      <c r="BT67" s="352">
        <v>697</v>
      </c>
      <c r="BU67" s="352">
        <v>655</v>
      </c>
      <c r="BV67" s="353">
        <v>475</v>
      </c>
      <c r="BW67" s="355">
        <v>2327</v>
      </c>
      <c r="BX67" s="352">
        <v>579</v>
      </c>
      <c r="BY67" s="352">
        <v>637</v>
      </c>
      <c r="BZ67" s="352">
        <v>510</v>
      </c>
      <c r="CA67" s="352">
        <v>356</v>
      </c>
      <c r="CB67" s="353">
        <v>245</v>
      </c>
      <c r="CC67" s="354">
        <v>759</v>
      </c>
      <c r="CD67" s="352">
        <v>99</v>
      </c>
      <c r="CE67" s="352">
        <v>164</v>
      </c>
      <c r="CF67" s="352">
        <v>170</v>
      </c>
      <c r="CG67" s="352">
        <v>165</v>
      </c>
      <c r="CH67" s="353">
        <v>161</v>
      </c>
      <c r="CI67" s="354">
        <v>1568</v>
      </c>
      <c r="CJ67" s="352">
        <v>480</v>
      </c>
      <c r="CK67" s="352">
        <v>473</v>
      </c>
      <c r="CL67" s="352">
        <v>340</v>
      </c>
      <c r="CM67" s="352">
        <v>191</v>
      </c>
      <c r="CN67" s="353">
        <v>84</v>
      </c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</row>
    <row r="68" spans="1:137" s="42" customFormat="1" x14ac:dyDescent="0.3">
      <c r="A68"/>
      <c r="B68" s="313" t="s">
        <v>337</v>
      </c>
      <c r="C68" s="356">
        <v>100</v>
      </c>
      <c r="D68" s="356">
        <v>15.38</v>
      </c>
      <c r="E68" s="356">
        <v>17.149999999999999</v>
      </c>
      <c r="F68" s="356">
        <v>19.43</v>
      </c>
      <c r="G68" s="356">
        <v>21.57</v>
      </c>
      <c r="H68" s="357">
        <v>26.46</v>
      </c>
      <c r="I68" s="358">
        <v>100</v>
      </c>
      <c r="J68" s="356">
        <v>5.75</v>
      </c>
      <c r="K68" s="356">
        <v>9.7899999999999991</v>
      </c>
      <c r="L68" s="356">
        <v>15.68</v>
      </c>
      <c r="M68" s="356">
        <v>24.98</v>
      </c>
      <c r="N68" s="357">
        <v>43.8</v>
      </c>
      <c r="O68" s="356">
        <v>100</v>
      </c>
      <c r="P68" s="356">
        <v>21.29</v>
      </c>
      <c r="Q68" s="356">
        <v>21.67</v>
      </c>
      <c r="R68" s="356">
        <v>21.72</v>
      </c>
      <c r="S68" s="356">
        <v>19.48</v>
      </c>
      <c r="T68" s="357">
        <v>15.84</v>
      </c>
      <c r="U68" s="358">
        <v>100</v>
      </c>
      <c r="V68" s="356">
        <v>12.96</v>
      </c>
      <c r="W68" s="356">
        <v>15.84</v>
      </c>
      <c r="X68" s="356">
        <v>18.760000000000002</v>
      </c>
      <c r="Y68" s="356">
        <v>22.39</v>
      </c>
      <c r="Z68" s="357">
        <v>30.05</v>
      </c>
      <c r="AA68" s="358">
        <v>100</v>
      </c>
      <c r="AB68" s="356">
        <v>4.96</v>
      </c>
      <c r="AC68" s="356">
        <v>8.5399999999999991</v>
      </c>
      <c r="AD68" s="356">
        <v>14.1</v>
      </c>
      <c r="AE68" s="356">
        <v>24.24</v>
      </c>
      <c r="AF68" s="357">
        <v>48.15</v>
      </c>
      <c r="AG68" s="358">
        <v>100</v>
      </c>
      <c r="AH68" s="356">
        <v>17.79</v>
      </c>
      <c r="AI68" s="356">
        <v>20.23</v>
      </c>
      <c r="AJ68" s="356">
        <v>21.56</v>
      </c>
      <c r="AK68" s="356">
        <v>21.27</v>
      </c>
      <c r="AL68" s="357">
        <v>19.14</v>
      </c>
      <c r="AM68" s="358">
        <v>100</v>
      </c>
      <c r="AN68" s="356">
        <v>18.63</v>
      </c>
      <c r="AO68" s="356">
        <v>16.309999999999999</v>
      </c>
      <c r="AP68" s="356">
        <v>19.260000000000002</v>
      </c>
      <c r="AQ68" s="356">
        <v>20.81</v>
      </c>
      <c r="AR68" s="357">
        <v>24.99</v>
      </c>
      <c r="AS68" s="358">
        <v>100</v>
      </c>
      <c r="AT68" s="356">
        <v>5.63</v>
      </c>
      <c r="AU68" s="356">
        <v>9.93</v>
      </c>
      <c r="AV68" s="356">
        <v>16.95</v>
      </c>
      <c r="AW68" s="356">
        <v>26.72</v>
      </c>
      <c r="AX68" s="357">
        <v>40.76</v>
      </c>
      <c r="AY68" s="358">
        <v>100</v>
      </c>
      <c r="AZ68" s="356">
        <v>33.89</v>
      </c>
      <c r="BA68" s="356">
        <v>23.78</v>
      </c>
      <c r="BB68" s="356">
        <v>21.97</v>
      </c>
      <c r="BC68" s="356">
        <v>13.88</v>
      </c>
      <c r="BD68" s="357">
        <v>6.48</v>
      </c>
      <c r="BE68" s="358">
        <v>100</v>
      </c>
      <c r="BF68" s="356">
        <v>17.03</v>
      </c>
      <c r="BG68" s="356">
        <v>20.69</v>
      </c>
      <c r="BH68" s="356">
        <v>21.75</v>
      </c>
      <c r="BI68" s="356">
        <v>21.39</v>
      </c>
      <c r="BJ68" s="357">
        <v>19.13</v>
      </c>
      <c r="BK68" s="358">
        <v>100</v>
      </c>
      <c r="BL68" s="356">
        <v>9.6199999999999992</v>
      </c>
      <c r="BM68" s="356">
        <v>14.36</v>
      </c>
      <c r="BN68" s="356">
        <v>20.260000000000002</v>
      </c>
      <c r="BO68" s="356">
        <v>24.41</v>
      </c>
      <c r="BP68" s="357">
        <v>31.34</v>
      </c>
      <c r="BQ68" s="358">
        <v>100</v>
      </c>
      <c r="BR68" s="356">
        <v>18.510000000000002</v>
      </c>
      <c r="BS68" s="356">
        <v>21.96</v>
      </c>
      <c r="BT68" s="356">
        <v>22.05</v>
      </c>
      <c r="BU68" s="356">
        <v>20.79</v>
      </c>
      <c r="BV68" s="357">
        <v>16.690000000000001</v>
      </c>
      <c r="BW68" s="358">
        <v>100</v>
      </c>
      <c r="BX68" s="356">
        <v>24.69</v>
      </c>
      <c r="BY68" s="356">
        <v>27.24</v>
      </c>
      <c r="BZ68" s="356">
        <v>21.64</v>
      </c>
      <c r="CA68" s="356">
        <v>15.56</v>
      </c>
      <c r="CB68" s="357">
        <v>10.87</v>
      </c>
      <c r="CC68" s="358">
        <v>100</v>
      </c>
      <c r="CD68" s="356">
        <v>13.09</v>
      </c>
      <c r="CE68" s="356">
        <v>21.2</v>
      </c>
      <c r="CF68" s="356">
        <v>21.9</v>
      </c>
      <c r="CG68" s="356">
        <v>21.85</v>
      </c>
      <c r="CH68" s="357">
        <v>21.96</v>
      </c>
      <c r="CI68" s="358">
        <v>100</v>
      </c>
      <c r="CJ68" s="356">
        <v>29.25</v>
      </c>
      <c r="CK68" s="356">
        <v>29.61</v>
      </c>
      <c r="CL68" s="356">
        <v>21.54</v>
      </c>
      <c r="CM68" s="356">
        <v>13.09</v>
      </c>
      <c r="CN68" s="357">
        <v>6.51</v>
      </c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</row>
    <row r="69" spans="1:137" s="42" customFormat="1" x14ac:dyDescent="0.3">
      <c r="A69"/>
      <c r="B69" s="313"/>
      <c r="C69" s="267"/>
      <c r="D69" s="267"/>
      <c r="E69" s="267"/>
      <c r="F69" s="267"/>
      <c r="G69" s="267"/>
      <c r="H69" s="266"/>
      <c r="I69" s="268"/>
      <c r="J69" s="267"/>
      <c r="K69" s="267"/>
      <c r="L69" s="267"/>
      <c r="M69" s="267"/>
      <c r="N69" s="266"/>
      <c r="O69" s="267"/>
      <c r="P69" s="267"/>
      <c r="Q69" s="267"/>
      <c r="R69" s="267"/>
      <c r="S69" s="267"/>
      <c r="T69" s="266"/>
      <c r="U69" s="268"/>
      <c r="V69" s="267"/>
      <c r="W69" s="267"/>
      <c r="X69" s="267"/>
      <c r="Y69" s="267"/>
      <c r="Z69" s="266"/>
      <c r="AA69" s="268"/>
      <c r="AB69" s="267"/>
      <c r="AC69" s="267"/>
      <c r="AD69" s="267"/>
      <c r="AE69" s="267"/>
      <c r="AF69" s="266"/>
      <c r="AG69" s="268"/>
      <c r="AH69" s="267"/>
      <c r="AI69" s="267"/>
      <c r="AJ69" s="267"/>
      <c r="AK69" s="267"/>
      <c r="AL69" s="266"/>
      <c r="AM69" s="268"/>
      <c r="AN69" s="267"/>
      <c r="AO69" s="267"/>
      <c r="AP69" s="267"/>
      <c r="AQ69" s="267"/>
      <c r="AR69" s="266"/>
      <c r="AS69" s="268"/>
      <c r="AT69" s="267"/>
      <c r="AU69" s="267"/>
      <c r="AV69" s="267"/>
      <c r="AW69" s="267"/>
      <c r="AX69" s="266"/>
      <c r="AY69" s="268"/>
      <c r="AZ69" s="267"/>
      <c r="BA69" s="267"/>
      <c r="BB69" s="267"/>
      <c r="BC69" s="267"/>
      <c r="BD69" s="266"/>
      <c r="BE69" s="268"/>
      <c r="BF69" s="267"/>
      <c r="BG69" s="267"/>
      <c r="BH69" s="267"/>
      <c r="BI69" s="267"/>
      <c r="BJ69" s="266"/>
      <c r="BK69" s="268"/>
      <c r="BL69" s="267"/>
      <c r="BM69" s="267"/>
      <c r="BN69" s="267"/>
      <c r="BO69" s="267"/>
      <c r="BP69" s="266"/>
      <c r="BQ69" s="268"/>
      <c r="BR69" s="267"/>
      <c r="BS69" s="267"/>
      <c r="BT69" s="267"/>
      <c r="BU69" s="267"/>
      <c r="BV69" s="266"/>
      <c r="BW69" s="268"/>
      <c r="BX69" s="267"/>
      <c r="BY69" s="267"/>
      <c r="BZ69" s="267"/>
      <c r="CA69" s="267"/>
      <c r="CB69" s="266"/>
      <c r="CC69" s="268"/>
      <c r="CD69" s="267"/>
      <c r="CE69" s="267"/>
      <c r="CF69" s="267"/>
      <c r="CG69" s="267"/>
      <c r="CH69" s="266"/>
      <c r="CI69" s="268"/>
      <c r="CJ69" s="267"/>
      <c r="CK69" s="267"/>
      <c r="CL69" s="267"/>
      <c r="CM69" s="267"/>
      <c r="CN69" s="266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</row>
    <row r="70" spans="1:137" s="42" customFormat="1" x14ac:dyDescent="0.3">
      <c r="A70"/>
      <c r="B70" s="314" t="s">
        <v>338</v>
      </c>
      <c r="C70" s="356">
        <v>6.24</v>
      </c>
      <c r="D70" s="356">
        <v>8.11</v>
      </c>
      <c r="E70" s="356">
        <v>7.27</v>
      </c>
      <c r="F70" s="356">
        <v>6.42</v>
      </c>
      <c r="G70" s="356">
        <v>5.78</v>
      </c>
      <c r="H70" s="357">
        <v>4.72</v>
      </c>
      <c r="I70" s="358">
        <v>5.97</v>
      </c>
      <c r="J70" s="356">
        <v>8.5</v>
      </c>
      <c r="K70" s="356">
        <v>7.74</v>
      </c>
      <c r="L70" s="356">
        <v>6.89</v>
      </c>
      <c r="M70" s="356">
        <v>6.12</v>
      </c>
      <c r="N70" s="357">
        <v>4.84</v>
      </c>
      <c r="O70" s="356">
        <v>6.4</v>
      </c>
      <c r="P70" s="356">
        <v>8.0399999999999991</v>
      </c>
      <c r="Q70" s="356">
        <v>7.14</v>
      </c>
      <c r="R70" s="356">
        <v>6.21</v>
      </c>
      <c r="S70" s="356">
        <v>5.52</v>
      </c>
      <c r="T70" s="357">
        <v>4.51</v>
      </c>
      <c r="U70" s="358">
        <v>5.78</v>
      </c>
      <c r="V70" s="356">
        <v>7.45</v>
      </c>
      <c r="W70" s="356">
        <v>6.66</v>
      </c>
      <c r="X70" s="356">
        <v>6.01</v>
      </c>
      <c r="Y70" s="356">
        <v>5.56</v>
      </c>
      <c r="Z70" s="357">
        <v>4.6100000000000003</v>
      </c>
      <c r="AA70" s="358">
        <v>5.68</v>
      </c>
      <c r="AB70" s="356">
        <v>7.89</v>
      </c>
      <c r="AC70" s="356">
        <v>7.06</v>
      </c>
      <c r="AD70" s="356">
        <v>6.53</v>
      </c>
      <c r="AE70" s="356">
        <v>5.97</v>
      </c>
      <c r="AF70" s="357">
        <v>4.8099999999999996</v>
      </c>
      <c r="AG70" s="358">
        <v>5.84</v>
      </c>
      <c r="AH70" s="356">
        <v>7.38</v>
      </c>
      <c r="AI70" s="356">
        <v>6.56</v>
      </c>
      <c r="AJ70" s="356">
        <v>5.81</v>
      </c>
      <c r="AK70" s="356">
        <v>5.27</v>
      </c>
      <c r="AL70" s="357">
        <v>4.3</v>
      </c>
      <c r="AM70" s="358">
        <v>6.23</v>
      </c>
      <c r="AN70" s="356">
        <v>7.79</v>
      </c>
      <c r="AO70" s="356">
        <v>7.22</v>
      </c>
      <c r="AP70" s="356">
        <v>6.35</v>
      </c>
      <c r="AQ70" s="356">
        <v>5.76</v>
      </c>
      <c r="AR70" s="357">
        <v>4.72</v>
      </c>
      <c r="AS70" s="358">
        <v>6.01</v>
      </c>
      <c r="AT70" s="356">
        <v>8.27</v>
      </c>
      <c r="AU70" s="356">
        <v>7.95</v>
      </c>
      <c r="AV70" s="356">
        <v>6.97</v>
      </c>
      <c r="AW70" s="356">
        <v>6.12</v>
      </c>
      <c r="AX70" s="357">
        <v>4.75</v>
      </c>
      <c r="AY70" s="358">
        <v>6.5</v>
      </c>
      <c r="AZ70" s="356">
        <v>7.7</v>
      </c>
      <c r="BA70" s="356">
        <v>6.86</v>
      </c>
      <c r="BB70" s="356">
        <v>5.8</v>
      </c>
      <c r="BC70" s="356">
        <v>4.95</v>
      </c>
      <c r="BD70" s="357">
        <v>4.5599999999999996</v>
      </c>
      <c r="BE70" s="358">
        <v>7.52</v>
      </c>
      <c r="BF70" s="356">
        <v>9.6999999999999993</v>
      </c>
      <c r="BG70" s="356">
        <v>8.5</v>
      </c>
      <c r="BH70" s="356">
        <v>7.63</v>
      </c>
      <c r="BI70" s="356">
        <v>6.71</v>
      </c>
      <c r="BJ70" s="357">
        <v>5.3</v>
      </c>
      <c r="BK70" s="358">
        <v>7.47</v>
      </c>
      <c r="BL70" s="356">
        <v>10.32</v>
      </c>
      <c r="BM70" s="356">
        <v>9.23</v>
      </c>
      <c r="BN70" s="356">
        <v>7.93</v>
      </c>
      <c r="BO70" s="356">
        <v>7.19</v>
      </c>
      <c r="BP70" s="357">
        <v>5.71</v>
      </c>
      <c r="BQ70" s="358">
        <v>7.53</v>
      </c>
      <c r="BR70" s="356">
        <v>9.6300000000000008</v>
      </c>
      <c r="BS70" s="356">
        <v>8.4</v>
      </c>
      <c r="BT70" s="356">
        <v>7.58</v>
      </c>
      <c r="BU70" s="356">
        <v>6.6</v>
      </c>
      <c r="BV70" s="357">
        <v>5.15</v>
      </c>
      <c r="BW70" s="358">
        <v>8.1199999999999992</v>
      </c>
      <c r="BX70" s="356">
        <v>10.28</v>
      </c>
      <c r="BY70" s="356">
        <v>9.02</v>
      </c>
      <c r="BZ70" s="356">
        <v>7.41</v>
      </c>
      <c r="CA70" s="356">
        <v>6.08</v>
      </c>
      <c r="CB70" s="357">
        <v>5.27</v>
      </c>
      <c r="CC70" s="358">
        <v>7.92</v>
      </c>
      <c r="CD70" s="356">
        <v>10.99</v>
      </c>
      <c r="CE70" s="356">
        <v>9.5399999999999991</v>
      </c>
      <c r="CF70" s="356">
        <v>8.43</v>
      </c>
      <c r="CG70" s="356">
        <v>6.58</v>
      </c>
      <c r="CH70" s="357">
        <v>5.36</v>
      </c>
      <c r="CI70" s="358">
        <v>8.1999999999999993</v>
      </c>
      <c r="CJ70" s="356">
        <v>10.16</v>
      </c>
      <c r="CK70" s="356">
        <v>8.8800000000000008</v>
      </c>
      <c r="CL70" s="356">
        <v>7</v>
      </c>
      <c r="CM70" s="356">
        <v>5.75</v>
      </c>
      <c r="CN70" s="357">
        <v>5.15</v>
      </c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</row>
    <row r="71" spans="1:137" s="42" customFormat="1" x14ac:dyDescent="0.3">
      <c r="A71"/>
      <c r="B71" s="313" t="s">
        <v>339</v>
      </c>
      <c r="C71" s="356">
        <v>3.1</v>
      </c>
      <c r="D71" s="356">
        <v>3.99</v>
      </c>
      <c r="E71" s="356">
        <v>3.6</v>
      </c>
      <c r="F71" s="356">
        <v>3.18</v>
      </c>
      <c r="G71" s="356">
        <v>2.89</v>
      </c>
      <c r="H71" s="357">
        <v>2.37</v>
      </c>
      <c r="I71" s="358">
        <v>3</v>
      </c>
      <c r="J71" s="356">
        <v>4.2</v>
      </c>
      <c r="K71" s="356">
        <v>3.81</v>
      </c>
      <c r="L71" s="356">
        <v>3.46</v>
      </c>
      <c r="M71" s="356">
        <v>3.08</v>
      </c>
      <c r="N71" s="357">
        <v>2.46</v>
      </c>
      <c r="O71" s="356">
        <v>3.15</v>
      </c>
      <c r="P71" s="356">
        <v>3.96</v>
      </c>
      <c r="Q71" s="356">
        <v>3.54</v>
      </c>
      <c r="R71" s="356">
        <v>3.05</v>
      </c>
      <c r="S71" s="356">
        <v>2.74</v>
      </c>
      <c r="T71" s="357">
        <v>2.21</v>
      </c>
      <c r="U71" s="358">
        <v>2.83</v>
      </c>
      <c r="V71" s="356">
        <v>3.64</v>
      </c>
      <c r="W71" s="356">
        <v>3.22</v>
      </c>
      <c r="X71" s="356">
        <v>2.94</v>
      </c>
      <c r="Y71" s="356">
        <v>2.73</v>
      </c>
      <c r="Z71" s="357">
        <v>2.2799999999999998</v>
      </c>
      <c r="AA71" s="358">
        <v>2.82</v>
      </c>
      <c r="AB71" s="356">
        <v>3.95</v>
      </c>
      <c r="AC71" s="356">
        <v>3.35</v>
      </c>
      <c r="AD71" s="356">
        <v>3.23</v>
      </c>
      <c r="AE71" s="356">
        <v>2.98</v>
      </c>
      <c r="AF71" s="357">
        <v>2.41</v>
      </c>
      <c r="AG71" s="358">
        <v>2.83</v>
      </c>
      <c r="AH71" s="356">
        <v>3.58</v>
      </c>
      <c r="AI71" s="356">
        <v>3.18</v>
      </c>
      <c r="AJ71" s="356">
        <v>2.83</v>
      </c>
      <c r="AK71" s="356">
        <v>2.5499999999999998</v>
      </c>
      <c r="AL71" s="357">
        <v>2.08</v>
      </c>
      <c r="AM71" s="358">
        <v>3.2</v>
      </c>
      <c r="AN71" s="356">
        <v>3.89</v>
      </c>
      <c r="AO71" s="356">
        <v>3.74</v>
      </c>
      <c r="AP71" s="356">
        <v>3.25</v>
      </c>
      <c r="AQ71" s="356">
        <v>2.98</v>
      </c>
      <c r="AR71" s="357">
        <v>2.48</v>
      </c>
      <c r="AS71" s="358">
        <v>3.08</v>
      </c>
      <c r="AT71" s="356">
        <v>4.0599999999999996</v>
      </c>
      <c r="AU71" s="356">
        <v>4.03</v>
      </c>
      <c r="AV71" s="356">
        <v>3.56</v>
      </c>
      <c r="AW71" s="356">
        <v>3.12</v>
      </c>
      <c r="AX71" s="357">
        <v>2.48</v>
      </c>
      <c r="AY71" s="358">
        <v>3.34</v>
      </c>
      <c r="AZ71" s="356">
        <v>3.86</v>
      </c>
      <c r="BA71" s="356">
        <v>3.59</v>
      </c>
      <c r="BB71" s="356">
        <v>2.97</v>
      </c>
      <c r="BC71" s="356">
        <v>2.65</v>
      </c>
      <c r="BD71" s="357">
        <v>2.48</v>
      </c>
      <c r="BE71" s="358">
        <v>3.65</v>
      </c>
      <c r="BF71" s="356">
        <v>4.67</v>
      </c>
      <c r="BG71" s="356">
        <v>4.0999999999999996</v>
      </c>
      <c r="BH71" s="356">
        <v>3.65</v>
      </c>
      <c r="BI71" s="356">
        <v>3.35</v>
      </c>
      <c r="BJ71" s="357">
        <v>2.6</v>
      </c>
      <c r="BK71" s="358">
        <v>3.72</v>
      </c>
      <c r="BL71" s="356">
        <v>4.87</v>
      </c>
      <c r="BM71" s="356">
        <v>4.62</v>
      </c>
      <c r="BN71" s="356">
        <v>3.97</v>
      </c>
      <c r="BO71" s="356">
        <v>3.58</v>
      </c>
      <c r="BP71" s="357">
        <v>2.9</v>
      </c>
      <c r="BQ71" s="358">
        <v>3.64</v>
      </c>
      <c r="BR71" s="356">
        <v>4.6500000000000004</v>
      </c>
      <c r="BS71" s="356">
        <v>4.03</v>
      </c>
      <c r="BT71" s="356">
        <v>3.59</v>
      </c>
      <c r="BU71" s="356">
        <v>3.29</v>
      </c>
      <c r="BV71" s="357">
        <v>2.4900000000000002</v>
      </c>
      <c r="BW71" s="358">
        <v>4.29</v>
      </c>
      <c r="BX71" s="356">
        <v>5.33</v>
      </c>
      <c r="BY71" s="356">
        <v>4.8</v>
      </c>
      <c r="BZ71" s="356">
        <v>3.95</v>
      </c>
      <c r="CA71" s="356">
        <v>3.25</v>
      </c>
      <c r="CB71" s="357">
        <v>2.83</v>
      </c>
      <c r="CC71" s="358">
        <v>4.09</v>
      </c>
      <c r="CD71" s="356">
        <v>5.45</v>
      </c>
      <c r="CE71" s="356">
        <v>4.95</v>
      </c>
      <c r="CF71" s="356">
        <v>4.3499999999999996</v>
      </c>
      <c r="CG71" s="356">
        <v>3.42</v>
      </c>
      <c r="CH71" s="357">
        <v>2.85</v>
      </c>
      <c r="CI71" s="358">
        <v>4.37</v>
      </c>
      <c r="CJ71" s="356">
        <v>5.31</v>
      </c>
      <c r="CK71" s="356">
        <v>4.75</v>
      </c>
      <c r="CL71" s="356">
        <v>3.79</v>
      </c>
      <c r="CM71" s="356">
        <v>3.14</v>
      </c>
      <c r="CN71" s="357">
        <v>2.8</v>
      </c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</row>
    <row r="72" spans="1:137" s="42" customFormat="1" x14ac:dyDescent="0.3">
      <c r="A72"/>
      <c r="B72" s="313" t="s">
        <v>241</v>
      </c>
      <c r="C72" s="356">
        <v>3.14</v>
      </c>
      <c r="D72" s="356">
        <v>4.1100000000000003</v>
      </c>
      <c r="E72" s="356">
        <v>3.67</v>
      </c>
      <c r="F72" s="356">
        <v>3.24</v>
      </c>
      <c r="G72" s="356">
        <v>2.89</v>
      </c>
      <c r="H72" s="357">
        <v>2.35</v>
      </c>
      <c r="I72" s="358">
        <v>2.97</v>
      </c>
      <c r="J72" s="356">
        <v>4.3099999999999996</v>
      </c>
      <c r="K72" s="356">
        <v>3.93</v>
      </c>
      <c r="L72" s="356">
        <v>3.43</v>
      </c>
      <c r="M72" s="356">
        <v>3.04</v>
      </c>
      <c r="N72" s="357">
        <v>2.38</v>
      </c>
      <c r="O72" s="356">
        <v>3.24</v>
      </c>
      <c r="P72" s="356">
        <v>4.08</v>
      </c>
      <c r="Q72" s="356">
        <v>3.6</v>
      </c>
      <c r="R72" s="356">
        <v>3.16</v>
      </c>
      <c r="S72" s="356">
        <v>2.78</v>
      </c>
      <c r="T72" s="357">
        <v>2.2999999999999998</v>
      </c>
      <c r="U72" s="358">
        <v>2.95</v>
      </c>
      <c r="V72" s="356">
        <v>3.82</v>
      </c>
      <c r="W72" s="356">
        <v>3.44</v>
      </c>
      <c r="X72" s="356">
        <v>3.07</v>
      </c>
      <c r="Y72" s="356">
        <v>2.83</v>
      </c>
      <c r="Z72" s="357">
        <v>2.33</v>
      </c>
      <c r="AA72" s="358">
        <v>2.86</v>
      </c>
      <c r="AB72" s="356">
        <v>3.94</v>
      </c>
      <c r="AC72" s="356">
        <v>3.72</v>
      </c>
      <c r="AD72" s="356">
        <v>3.3</v>
      </c>
      <c r="AE72" s="356">
        <v>2.99</v>
      </c>
      <c r="AF72" s="357">
        <v>2.4</v>
      </c>
      <c r="AG72" s="358">
        <v>3</v>
      </c>
      <c r="AH72" s="356">
        <v>3.79</v>
      </c>
      <c r="AI72" s="356">
        <v>3.37</v>
      </c>
      <c r="AJ72" s="356">
        <v>2.98</v>
      </c>
      <c r="AK72" s="356">
        <v>2.72</v>
      </c>
      <c r="AL72" s="357">
        <v>2.2200000000000002</v>
      </c>
      <c r="AM72" s="358">
        <v>3.03</v>
      </c>
      <c r="AN72" s="356">
        <v>3.9</v>
      </c>
      <c r="AO72" s="356">
        <v>3.48</v>
      </c>
      <c r="AP72" s="356">
        <v>3.1</v>
      </c>
      <c r="AQ72" s="356">
        <v>2.79</v>
      </c>
      <c r="AR72" s="357">
        <v>2.2400000000000002</v>
      </c>
      <c r="AS72" s="358">
        <v>2.93</v>
      </c>
      <c r="AT72" s="356">
        <v>4.21</v>
      </c>
      <c r="AU72" s="356">
        <v>3.92</v>
      </c>
      <c r="AV72" s="356">
        <v>3.41</v>
      </c>
      <c r="AW72" s="356">
        <v>3</v>
      </c>
      <c r="AX72" s="357">
        <v>2.2599999999999998</v>
      </c>
      <c r="AY72" s="358">
        <v>3.15</v>
      </c>
      <c r="AZ72" s="356">
        <v>3.84</v>
      </c>
      <c r="BA72" s="356">
        <v>3.26</v>
      </c>
      <c r="BB72" s="356">
        <v>2.82</v>
      </c>
      <c r="BC72" s="356">
        <v>2.29</v>
      </c>
      <c r="BD72" s="357">
        <v>2.08</v>
      </c>
      <c r="BE72" s="358">
        <v>3.87</v>
      </c>
      <c r="BF72" s="356">
        <v>5.03</v>
      </c>
      <c r="BG72" s="356">
        <v>4.4000000000000004</v>
      </c>
      <c r="BH72" s="356">
        <v>3.99</v>
      </c>
      <c r="BI72" s="356">
        <v>3.36</v>
      </c>
      <c r="BJ72" s="357">
        <v>2.7</v>
      </c>
      <c r="BK72" s="358">
        <v>3.75</v>
      </c>
      <c r="BL72" s="356">
        <v>5.45</v>
      </c>
      <c r="BM72" s="356">
        <v>4.62</v>
      </c>
      <c r="BN72" s="356">
        <v>3.96</v>
      </c>
      <c r="BO72" s="356">
        <v>3.62</v>
      </c>
      <c r="BP72" s="357">
        <v>2.81</v>
      </c>
      <c r="BQ72" s="358">
        <v>3.89</v>
      </c>
      <c r="BR72" s="356">
        <v>4.9800000000000004</v>
      </c>
      <c r="BS72" s="356">
        <v>4.37</v>
      </c>
      <c r="BT72" s="356">
        <v>3.99</v>
      </c>
      <c r="BU72" s="356">
        <v>3.3</v>
      </c>
      <c r="BV72" s="357">
        <v>2.66</v>
      </c>
      <c r="BW72" s="358">
        <v>3.83</v>
      </c>
      <c r="BX72" s="356">
        <v>4.95</v>
      </c>
      <c r="BY72" s="356">
        <v>4.2300000000000004</v>
      </c>
      <c r="BZ72" s="356">
        <v>3.46</v>
      </c>
      <c r="CA72" s="356">
        <v>2.83</v>
      </c>
      <c r="CB72" s="357">
        <v>2.44</v>
      </c>
      <c r="CC72" s="358">
        <v>3.83</v>
      </c>
      <c r="CD72" s="356">
        <v>5.54</v>
      </c>
      <c r="CE72" s="356">
        <v>4.59</v>
      </c>
      <c r="CF72" s="356">
        <v>4.08</v>
      </c>
      <c r="CG72" s="356">
        <v>3.16</v>
      </c>
      <c r="CH72" s="357">
        <v>2.5099999999999998</v>
      </c>
      <c r="CI72" s="358">
        <v>3.83</v>
      </c>
      <c r="CJ72" s="356">
        <v>4.8499999999999996</v>
      </c>
      <c r="CK72" s="356">
        <v>4.12</v>
      </c>
      <c r="CL72" s="356">
        <v>3.21</v>
      </c>
      <c r="CM72" s="356">
        <v>2.61</v>
      </c>
      <c r="CN72" s="357">
        <v>2.35</v>
      </c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</row>
    <row r="73" spans="1:137" s="42" customFormat="1" x14ac:dyDescent="0.3">
      <c r="A73"/>
      <c r="B73" s="313"/>
      <c r="C73" s="267"/>
      <c r="D73" s="267"/>
      <c r="E73" s="267"/>
      <c r="F73" s="267"/>
      <c r="G73" s="267"/>
      <c r="H73" s="266"/>
      <c r="I73" s="358"/>
      <c r="J73" s="356"/>
      <c r="K73" s="356"/>
      <c r="L73" s="356"/>
      <c r="M73" s="356"/>
      <c r="N73" s="357"/>
      <c r="O73" s="267"/>
      <c r="P73" s="267"/>
      <c r="Q73" s="267"/>
      <c r="R73" s="267"/>
      <c r="S73" s="267"/>
      <c r="T73" s="266"/>
      <c r="U73" s="268"/>
      <c r="V73" s="267"/>
      <c r="W73" s="267"/>
      <c r="X73" s="267"/>
      <c r="Y73" s="267"/>
      <c r="Z73" s="266"/>
      <c r="AA73" s="268"/>
      <c r="AB73" s="267"/>
      <c r="AC73" s="267"/>
      <c r="AD73" s="267"/>
      <c r="AE73" s="267"/>
      <c r="AF73" s="266"/>
      <c r="AG73" s="268"/>
      <c r="AH73" s="267"/>
      <c r="AI73" s="267"/>
      <c r="AJ73" s="267"/>
      <c r="AK73" s="267"/>
      <c r="AL73" s="266"/>
      <c r="AM73" s="268"/>
      <c r="AN73" s="267"/>
      <c r="AO73" s="267"/>
      <c r="AP73" s="267"/>
      <c r="AQ73" s="267"/>
      <c r="AR73" s="266"/>
      <c r="AS73" s="268"/>
      <c r="AT73" s="267"/>
      <c r="AU73" s="267"/>
      <c r="AV73" s="267"/>
      <c r="AW73" s="267"/>
      <c r="AX73" s="266"/>
      <c r="AY73" s="268"/>
      <c r="AZ73" s="267"/>
      <c r="BA73" s="267"/>
      <c r="BB73" s="267"/>
      <c r="BC73" s="267"/>
      <c r="BD73" s="266"/>
      <c r="BE73" s="268"/>
      <c r="BF73" s="267"/>
      <c r="BG73" s="267"/>
      <c r="BH73" s="267"/>
      <c r="BI73" s="267"/>
      <c r="BJ73" s="266"/>
      <c r="BK73" s="268"/>
      <c r="BL73" s="267"/>
      <c r="BM73" s="267"/>
      <c r="BN73" s="267"/>
      <c r="BO73" s="267"/>
      <c r="BP73" s="266"/>
      <c r="BQ73" s="268"/>
      <c r="BR73" s="267"/>
      <c r="BS73" s="267"/>
      <c r="BT73" s="267"/>
      <c r="BU73" s="267"/>
      <c r="BV73" s="266"/>
      <c r="BW73" s="268"/>
      <c r="BX73" s="267"/>
      <c r="BY73" s="267"/>
      <c r="BZ73" s="267"/>
      <c r="CA73" s="267"/>
      <c r="CB73" s="266"/>
      <c r="CC73" s="268"/>
      <c r="CD73" s="267"/>
      <c r="CE73" s="267"/>
      <c r="CF73" s="267"/>
      <c r="CG73" s="267"/>
      <c r="CH73" s="266"/>
      <c r="CI73" s="268"/>
      <c r="CJ73" s="267"/>
      <c r="CK73" s="267"/>
      <c r="CL73" s="267"/>
      <c r="CM73" s="267"/>
      <c r="CN73" s="266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</row>
    <row r="74" spans="1:137" s="42" customFormat="1" x14ac:dyDescent="0.3">
      <c r="A74"/>
      <c r="B74" s="314" t="s">
        <v>340</v>
      </c>
      <c r="C74" s="356">
        <v>3.51</v>
      </c>
      <c r="D74" s="356">
        <v>3.56</v>
      </c>
      <c r="E74" s="356">
        <v>3.66</v>
      </c>
      <c r="F74" s="356">
        <v>3.63</v>
      </c>
      <c r="G74" s="356">
        <v>3.53</v>
      </c>
      <c r="H74" s="357">
        <v>3.28</v>
      </c>
      <c r="I74" s="358">
        <v>3.61</v>
      </c>
      <c r="J74" s="356">
        <v>3.74</v>
      </c>
      <c r="K74" s="356">
        <v>3.92</v>
      </c>
      <c r="L74" s="356">
        <v>3.9</v>
      </c>
      <c r="M74" s="356">
        <v>3.7</v>
      </c>
      <c r="N74" s="357">
        <v>3.37</v>
      </c>
      <c r="O74" s="356">
        <v>3.44</v>
      </c>
      <c r="P74" s="356">
        <v>3.53</v>
      </c>
      <c r="Q74" s="356">
        <v>3.58</v>
      </c>
      <c r="R74" s="356">
        <v>3.51</v>
      </c>
      <c r="S74" s="356">
        <v>3.39</v>
      </c>
      <c r="T74" s="357">
        <v>3.11</v>
      </c>
      <c r="U74" s="358">
        <v>3.35</v>
      </c>
      <c r="V74" s="356">
        <v>3.32</v>
      </c>
      <c r="W74" s="356">
        <v>3.45</v>
      </c>
      <c r="X74" s="356">
        <v>3.47</v>
      </c>
      <c r="Y74" s="356">
        <v>3.41</v>
      </c>
      <c r="Z74" s="357">
        <v>3.21</v>
      </c>
      <c r="AA74" s="358">
        <v>3.48</v>
      </c>
      <c r="AB74" s="356">
        <v>3.57</v>
      </c>
      <c r="AC74" s="356">
        <v>3.67</v>
      </c>
      <c r="AD74" s="356">
        <v>3.76</v>
      </c>
      <c r="AE74" s="356">
        <v>3.56</v>
      </c>
      <c r="AF74" s="357">
        <v>3.32</v>
      </c>
      <c r="AG74" s="358">
        <v>3.28</v>
      </c>
      <c r="AH74" s="356">
        <v>3.28</v>
      </c>
      <c r="AI74" s="356">
        <v>3.39</v>
      </c>
      <c r="AJ74" s="356">
        <v>3.35</v>
      </c>
      <c r="AK74" s="356">
        <v>3.31</v>
      </c>
      <c r="AL74" s="357">
        <v>3.05</v>
      </c>
      <c r="AM74" s="358">
        <v>3.56</v>
      </c>
      <c r="AN74" s="356">
        <v>3.38</v>
      </c>
      <c r="AO74" s="356">
        <v>3.68</v>
      </c>
      <c r="AP74" s="356">
        <v>3.73</v>
      </c>
      <c r="AQ74" s="356">
        <v>3.67</v>
      </c>
      <c r="AR74" s="357">
        <v>3.4</v>
      </c>
      <c r="AS74" s="358">
        <v>3.68</v>
      </c>
      <c r="AT74" s="356">
        <v>3.5</v>
      </c>
      <c r="AU74" s="356">
        <v>3.94</v>
      </c>
      <c r="AV74" s="356">
        <v>3.97</v>
      </c>
      <c r="AW74" s="356">
        <v>3.84</v>
      </c>
      <c r="AX74" s="357">
        <v>3.41</v>
      </c>
      <c r="AY74" s="358">
        <v>3.42</v>
      </c>
      <c r="AZ74" s="356">
        <v>3.36</v>
      </c>
      <c r="BA74" s="356">
        <v>3.55</v>
      </c>
      <c r="BB74" s="356">
        <v>3.51</v>
      </c>
      <c r="BC74" s="356">
        <v>3.27</v>
      </c>
      <c r="BD74" s="357">
        <v>3.31</v>
      </c>
      <c r="BE74" s="358">
        <v>3.84</v>
      </c>
      <c r="BF74" s="356">
        <v>4.2699999999999996</v>
      </c>
      <c r="BG74" s="356">
        <v>3.96</v>
      </c>
      <c r="BH74" s="356">
        <v>3.9</v>
      </c>
      <c r="BI74" s="356">
        <v>3.75</v>
      </c>
      <c r="BJ74" s="357">
        <v>3.38</v>
      </c>
      <c r="BK74" s="358">
        <v>4.16</v>
      </c>
      <c r="BL74" s="356">
        <v>4.74</v>
      </c>
      <c r="BM74" s="356">
        <v>4.54</v>
      </c>
      <c r="BN74" s="356">
        <v>4.25</v>
      </c>
      <c r="BO74" s="356">
        <v>4.17</v>
      </c>
      <c r="BP74" s="357">
        <v>3.76</v>
      </c>
      <c r="BQ74" s="358">
        <v>3.78</v>
      </c>
      <c r="BR74" s="356">
        <v>4.22</v>
      </c>
      <c r="BS74" s="356">
        <v>3.88</v>
      </c>
      <c r="BT74" s="356">
        <v>3.84</v>
      </c>
      <c r="BU74" s="356">
        <v>3.65</v>
      </c>
      <c r="BV74" s="357">
        <v>3.24</v>
      </c>
      <c r="BW74" s="358">
        <v>4.13</v>
      </c>
      <c r="BX74" s="356">
        <v>4.33</v>
      </c>
      <c r="BY74" s="356">
        <v>4.4000000000000004</v>
      </c>
      <c r="BZ74" s="356">
        <v>4.08</v>
      </c>
      <c r="CA74" s="356">
        <v>3.79</v>
      </c>
      <c r="CB74" s="357">
        <v>3.59</v>
      </c>
      <c r="CC74" s="358">
        <v>4.2</v>
      </c>
      <c r="CD74" s="356">
        <v>4.47</v>
      </c>
      <c r="CE74" s="356">
        <v>4.71</v>
      </c>
      <c r="CF74" s="356">
        <v>4.34</v>
      </c>
      <c r="CG74" s="356">
        <v>3.89</v>
      </c>
      <c r="CH74" s="357">
        <v>3.73</v>
      </c>
      <c r="CI74" s="358">
        <v>4.0999999999999996</v>
      </c>
      <c r="CJ74" s="356">
        <v>4.3099999999999996</v>
      </c>
      <c r="CK74" s="356">
        <v>4.3099999999999996</v>
      </c>
      <c r="CL74" s="356">
        <v>3.98</v>
      </c>
      <c r="CM74" s="356">
        <v>3.73</v>
      </c>
      <c r="CN74" s="357">
        <v>3.41</v>
      </c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</row>
    <row r="75" spans="1:137" s="42" customFormat="1" x14ac:dyDescent="0.3">
      <c r="A75"/>
      <c r="B75" s="313" t="s">
        <v>341</v>
      </c>
      <c r="C75" s="356">
        <v>1.63</v>
      </c>
      <c r="D75" s="356">
        <v>1.62</v>
      </c>
      <c r="E75" s="356">
        <v>1.68</v>
      </c>
      <c r="F75" s="356">
        <v>1.67</v>
      </c>
      <c r="G75" s="356">
        <v>1.66</v>
      </c>
      <c r="H75" s="357">
        <v>1.57</v>
      </c>
      <c r="I75" s="358">
        <v>1.74</v>
      </c>
      <c r="J75" s="356">
        <v>1.73</v>
      </c>
      <c r="K75" s="356">
        <v>1.84</v>
      </c>
      <c r="L75" s="356">
        <v>1.86</v>
      </c>
      <c r="M75" s="356">
        <v>1.78</v>
      </c>
      <c r="N75" s="357">
        <v>1.66</v>
      </c>
      <c r="O75" s="356">
        <v>1.57</v>
      </c>
      <c r="P75" s="356">
        <v>1.61</v>
      </c>
      <c r="Q75" s="356">
        <v>1.63</v>
      </c>
      <c r="R75" s="356">
        <v>1.59</v>
      </c>
      <c r="S75" s="356">
        <v>1.56</v>
      </c>
      <c r="T75" s="357">
        <v>1.42</v>
      </c>
      <c r="U75" s="358">
        <v>1.54</v>
      </c>
      <c r="V75" s="356">
        <v>1.51</v>
      </c>
      <c r="W75" s="356">
        <v>1.55</v>
      </c>
      <c r="X75" s="356">
        <v>1.57</v>
      </c>
      <c r="Y75" s="356">
        <v>1.56</v>
      </c>
      <c r="Z75" s="357">
        <v>1.51</v>
      </c>
      <c r="AA75" s="358">
        <v>1.65</v>
      </c>
      <c r="AB75" s="356">
        <v>1.66</v>
      </c>
      <c r="AC75" s="356">
        <v>1.67</v>
      </c>
      <c r="AD75" s="356">
        <v>1.76</v>
      </c>
      <c r="AE75" s="356">
        <v>1.67</v>
      </c>
      <c r="AF75" s="357">
        <v>1.6</v>
      </c>
      <c r="AG75" s="358">
        <v>1.48</v>
      </c>
      <c r="AH75" s="356">
        <v>1.48</v>
      </c>
      <c r="AI75" s="356">
        <v>1.52</v>
      </c>
      <c r="AJ75" s="356">
        <v>1.5</v>
      </c>
      <c r="AK75" s="356">
        <v>1.49</v>
      </c>
      <c r="AL75" s="357">
        <v>1.38</v>
      </c>
      <c r="AM75" s="358">
        <v>1.76</v>
      </c>
      <c r="AN75" s="356">
        <v>1.58</v>
      </c>
      <c r="AO75" s="356">
        <v>1.82</v>
      </c>
      <c r="AP75" s="356">
        <v>1.83</v>
      </c>
      <c r="AQ75" s="356">
        <v>1.84</v>
      </c>
      <c r="AR75" s="357">
        <v>1.73</v>
      </c>
      <c r="AS75" s="358">
        <v>1.83</v>
      </c>
      <c r="AT75" s="356">
        <v>1.64</v>
      </c>
      <c r="AU75" s="356">
        <v>1.92</v>
      </c>
      <c r="AV75" s="356">
        <v>1.94</v>
      </c>
      <c r="AW75" s="356">
        <v>1.91</v>
      </c>
      <c r="AX75" s="357">
        <v>1.73</v>
      </c>
      <c r="AY75" s="358">
        <v>1.68</v>
      </c>
      <c r="AZ75" s="356">
        <v>1.57</v>
      </c>
      <c r="BA75" s="356">
        <v>1.77</v>
      </c>
      <c r="BB75" s="356">
        <v>1.74</v>
      </c>
      <c r="BC75" s="356">
        <v>1.68</v>
      </c>
      <c r="BD75" s="357">
        <v>1.71</v>
      </c>
      <c r="BE75" s="358">
        <v>1.67</v>
      </c>
      <c r="BF75" s="356">
        <v>1.85</v>
      </c>
      <c r="BG75" s="356">
        <v>1.67</v>
      </c>
      <c r="BH75" s="356">
        <v>1.67</v>
      </c>
      <c r="BI75" s="356">
        <v>1.68</v>
      </c>
      <c r="BJ75" s="357">
        <v>1.51</v>
      </c>
      <c r="BK75" s="358">
        <v>1.93</v>
      </c>
      <c r="BL75" s="356">
        <v>2.0499999999999998</v>
      </c>
      <c r="BM75" s="356">
        <v>2.11</v>
      </c>
      <c r="BN75" s="356">
        <v>2</v>
      </c>
      <c r="BO75" s="356">
        <v>1.91</v>
      </c>
      <c r="BP75" s="357">
        <v>1.79</v>
      </c>
      <c r="BQ75" s="358">
        <v>1.62</v>
      </c>
      <c r="BR75" s="356">
        <v>1.83</v>
      </c>
      <c r="BS75" s="356">
        <v>1.62</v>
      </c>
      <c r="BT75" s="356">
        <v>1.61</v>
      </c>
      <c r="BU75" s="356">
        <v>1.63</v>
      </c>
      <c r="BV75" s="357">
        <v>1.41</v>
      </c>
      <c r="BW75" s="358">
        <v>2.0699999999999998</v>
      </c>
      <c r="BX75" s="356">
        <v>2.0699999999999998</v>
      </c>
      <c r="BY75" s="356">
        <v>2.19</v>
      </c>
      <c r="BZ75" s="356">
        <v>2.0299999999999998</v>
      </c>
      <c r="CA75" s="356">
        <v>1.99</v>
      </c>
      <c r="CB75" s="357">
        <v>1.93</v>
      </c>
      <c r="CC75" s="358">
        <v>2.06</v>
      </c>
      <c r="CD75" s="356">
        <v>2.09</v>
      </c>
      <c r="CE75" s="356">
        <v>2.2599999999999998</v>
      </c>
      <c r="CF75" s="356">
        <v>2.0299999999999998</v>
      </c>
      <c r="CG75" s="356">
        <v>1.97</v>
      </c>
      <c r="CH75" s="357">
        <v>1.95</v>
      </c>
      <c r="CI75" s="358">
        <v>2.0699999999999998</v>
      </c>
      <c r="CJ75" s="356">
        <v>2.0699999999999998</v>
      </c>
      <c r="CK75" s="356">
        <v>2.17</v>
      </c>
      <c r="CL75" s="356">
        <v>2.0299999999999998</v>
      </c>
      <c r="CM75" s="356">
        <v>2</v>
      </c>
      <c r="CN75" s="357">
        <v>1.91</v>
      </c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</row>
    <row r="76" spans="1:137" s="42" customFormat="1" x14ac:dyDescent="0.3">
      <c r="A76"/>
      <c r="B76" s="313" t="s">
        <v>342</v>
      </c>
      <c r="C76" s="356">
        <v>1.87</v>
      </c>
      <c r="D76" s="356">
        <v>1.94</v>
      </c>
      <c r="E76" s="356">
        <v>1.98</v>
      </c>
      <c r="F76" s="356">
        <v>1.96</v>
      </c>
      <c r="G76" s="356">
        <v>1.87</v>
      </c>
      <c r="H76" s="357">
        <v>1.71</v>
      </c>
      <c r="I76" s="358">
        <v>1.87</v>
      </c>
      <c r="J76" s="356">
        <v>2.0099999999999998</v>
      </c>
      <c r="K76" s="356">
        <v>2.08</v>
      </c>
      <c r="L76" s="356">
        <v>2.04</v>
      </c>
      <c r="M76" s="356">
        <v>1.93</v>
      </c>
      <c r="N76" s="357">
        <v>1.72</v>
      </c>
      <c r="O76" s="356">
        <v>1.87</v>
      </c>
      <c r="P76" s="356">
        <v>1.92</v>
      </c>
      <c r="Q76" s="356">
        <v>1.95</v>
      </c>
      <c r="R76" s="356">
        <v>1.92</v>
      </c>
      <c r="S76" s="356">
        <v>1.83</v>
      </c>
      <c r="T76" s="357">
        <v>1.69</v>
      </c>
      <c r="U76" s="358">
        <v>1.81</v>
      </c>
      <c r="V76" s="356">
        <v>1.81</v>
      </c>
      <c r="W76" s="356">
        <v>1.9</v>
      </c>
      <c r="X76" s="356">
        <v>1.89</v>
      </c>
      <c r="Y76" s="356">
        <v>1.85</v>
      </c>
      <c r="Z76" s="357">
        <v>1.7</v>
      </c>
      <c r="AA76" s="358">
        <v>1.83</v>
      </c>
      <c r="AB76" s="356">
        <v>1.91</v>
      </c>
      <c r="AC76" s="356">
        <v>2</v>
      </c>
      <c r="AD76" s="356">
        <v>2</v>
      </c>
      <c r="AE76" s="356">
        <v>1.89</v>
      </c>
      <c r="AF76" s="357">
        <v>1.72</v>
      </c>
      <c r="AG76" s="358">
        <v>1.8</v>
      </c>
      <c r="AH76" s="356">
        <v>1.8</v>
      </c>
      <c r="AI76" s="356">
        <v>1.87</v>
      </c>
      <c r="AJ76" s="356">
        <v>1.85</v>
      </c>
      <c r="AK76" s="356">
        <v>1.82</v>
      </c>
      <c r="AL76" s="357">
        <v>1.67</v>
      </c>
      <c r="AM76" s="358">
        <v>1.8</v>
      </c>
      <c r="AN76" s="356">
        <v>1.8</v>
      </c>
      <c r="AO76" s="356">
        <v>1.86</v>
      </c>
      <c r="AP76" s="356">
        <v>1.89</v>
      </c>
      <c r="AQ76" s="356">
        <v>1.83</v>
      </c>
      <c r="AR76" s="357">
        <v>1.67</v>
      </c>
      <c r="AS76" s="358">
        <v>1.85</v>
      </c>
      <c r="AT76" s="356">
        <v>1.86</v>
      </c>
      <c r="AU76" s="356">
        <v>2.02</v>
      </c>
      <c r="AV76" s="356">
        <v>2.0299999999999998</v>
      </c>
      <c r="AW76" s="356">
        <v>1.93</v>
      </c>
      <c r="AX76" s="357">
        <v>1.68</v>
      </c>
      <c r="AY76" s="358">
        <v>1.74</v>
      </c>
      <c r="AZ76" s="356">
        <v>1.78</v>
      </c>
      <c r="BA76" s="356">
        <v>1.79</v>
      </c>
      <c r="BB76" s="356">
        <v>1.77</v>
      </c>
      <c r="BC76" s="356">
        <v>1.59</v>
      </c>
      <c r="BD76" s="357">
        <v>1.6</v>
      </c>
      <c r="BE76" s="358">
        <v>2.17</v>
      </c>
      <c r="BF76" s="356">
        <v>2.42</v>
      </c>
      <c r="BG76" s="356">
        <v>2.29</v>
      </c>
      <c r="BH76" s="356">
        <v>2.2400000000000002</v>
      </c>
      <c r="BI76" s="356">
        <v>2.0699999999999998</v>
      </c>
      <c r="BJ76" s="357">
        <v>1.87</v>
      </c>
      <c r="BK76" s="358">
        <v>2.23</v>
      </c>
      <c r="BL76" s="356">
        <v>2.68</v>
      </c>
      <c r="BM76" s="356">
        <v>2.44</v>
      </c>
      <c r="BN76" s="356">
        <v>2.25</v>
      </c>
      <c r="BO76" s="356">
        <v>2.2599999999999998</v>
      </c>
      <c r="BP76" s="357">
        <v>1.97</v>
      </c>
      <c r="BQ76" s="358">
        <v>2.16</v>
      </c>
      <c r="BR76" s="356">
        <v>2.39</v>
      </c>
      <c r="BS76" s="356">
        <v>2.27</v>
      </c>
      <c r="BT76" s="356">
        <v>2.23</v>
      </c>
      <c r="BU76" s="356">
        <v>2.02</v>
      </c>
      <c r="BV76" s="357">
        <v>1.83</v>
      </c>
      <c r="BW76" s="358">
        <v>2.06</v>
      </c>
      <c r="BX76" s="356">
        <v>2.2599999999999998</v>
      </c>
      <c r="BY76" s="356">
        <v>2.21</v>
      </c>
      <c r="BZ76" s="356">
        <v>2.0499999999999998</v>
      </c>
      <c r="CA76" s="356">
        <v>1.8</v>
      </c>
      <c r="CB76" s="357">
        <v>1.66</v>
      </c>
      <c r="CC76" s="358">
        <v>2.14</v>
      </c>
      <c r="CD76" s="356">
        <v>2.37</v>
      </c>
      <c r="CE76" s="356">
        <v>2.4500000000000002</v>
      </c>
      <c r="CF76" s="356">
        <v>2.2999999999999998</v>
      </c>
      <c r="CG76" s="356">
        <v>1.92</v>
      </c>
      <c r="CH76" s="357">
        <v>1.78</v>
      </c>
      <c r="CI76" s="358">
        <v>2.0299999999999998</v>
      </c>
      <c r="CJ76" s="356">
        <v>2.2400000000000002</v>
      </c>
      <c r="CK76" s="356">
        <v>2.14</v>
      </c>
      <c r="CL76" s="356">
        <v>1.94</v>
      </c>
      <c r="CM76" s="356">
        <v>1.73</v>
      </c>
      <c r="CN76" s="357">
        <v>1.5</v>
      </c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</row>
    <row r="77" spans="1:137" s="42" customFormat="1" x14ac:dyDescent="0.3">
      <c r="A77"/>
      <c r="B77" s="314" t="s">
        <v>343</v>
      </c>
      <c r="C77" s="356">
        <v>2.73</v>
      </c>
      <c r="D77" s="356">
        <v>4.55</v>
      </c>
      <c r="E77" s="356">
        <v>3.61</v>
      </c>
      <c r="F77" s="356">
        <v>2.79</v>
      </c>
      <c r="G77" s="356">
        <v>2.25</v>
      </c>
      <c r="H77" s="357">
        <v>1.44</v>
      </c>
      <c r="I77" s="358">
        <v>2.36</v>
      </c>
      <c r="J77" s="356">
        <v>4.76</v>
      </c>
      <c r="K77" s="356">
        <v>3.82</v>
      </c>
      <c r="L77" s="356">
        <v>2.99</v>
      </c>
      <c r="M77" s="356">
        <v>2.41</v>
      </c>
      <c r="N77" s="357">
        <v>1.47</v>
      </c>
      <c r="O77" s="356">
        <v>2.95</v>
      </c>
      <c r="P77" s="356">
        <v>4.51</v>
      </c>
      <c r="Q77" s="356">
        <v>3.55</v>
      </c>
      <c r="R77" s="356">
        <v>2.7</v>
      </c>
      <c r="S77" s="356">
        <v>2.13</v>
      </c>
      <c r="T77" s="357">
        <v>1.4</v>
      </c>
      <c r="U77" s="358">
        <v>2.42</v>
      </c>
      <c r="V77" s="356">
        <v>4.13</v>
      </c>
      <c r="W77" s="356">
        <v>3.21</v>
      </c>
      <c r="X77" s="356">
        <v>2.54</v>
      </c>
      <c r="Y77" s="356">
        <v>2.14</v>
      </c>
      <c r="Z77" s="357">
        <v>1.4</v>
      </c>
      <c r="AA77" s="358">
        <v>2.2000000000000002</v>
      </c>
      <c r="AB77" s="356">
        <v>4.32</v>
      </c>
      <c r="AC77" s="356">
        <v>3.39</v>
      </c>
      <c r="AD77" s="356">
        <v>2.77</v>
      </c>
      <c r="AE77" s="356">
        <v>2.42</v>
      </c>
      <c r="AF77" s="357">
        <v>1.49</v>
      </c>
      <c r="AG77" s="358">
        <v>2.56</v>
      </c>
      <c r="AH77" s="356">
        <v>4.0999999999999996</v>
      </c>
      <c r="AI77" s="356">
        <v>3.17</v>
      </c>
      <c r="AJ77" s="356">
        <v>2.46</v>
      </c>
      <c r="AK77" s="356">
        <v>1.96</v>
      </c>
      <c r="AL77" s="357">
        <v>1.25</v>
      </c>
      <c r="AM77" s="358">
        <v>2.67</v>
      </c>
      <c r="AN77" s="356">
        <v>4.41</v>
      </c>
      <c r="AO77" s="356">
        <v>3.53</v>
      </c>
      <c r="AP77" s="356">
        <v>2.63</v>
      </c>
      <c r="AQ77" s="356">
        <v>2.09</v>
      </c>
      <c r="AR77" s="357">
        <v>1.33</v>
      </c>
      <c r="AS77" s="358">
        <v>2.33</v>
      </c>
      <c r="AT77" s="356">
        <v>4.7699999999999996</v>
      </c>
      <c r="AU77" s="356">
        <v>4.01</v>
      </c>
      <c r="AV77" s="356">
        <v>3</v>
      </c>
      <c r="AW77" s="356">
        <v>2.2799999999999998</v>
      </c>
      <c r="AX77" s="357">
        <v>1.34</v>
      </c>
      <c r="AY77" s="358">
        <v>3.07</v>
      </c>
      <c r="AZ77" s="356">
        <v>4.34</v>
      </c>
      <c r="BA77" s="356">
        <v>3.3</v>
      </c>
      <c r="BB77" s="356">
        <v>2.29</v>
      </c>
      <c r="BC77" s="356">
        <v>1.67</v>
      </c>
      <c r="BD77" s="357">
        <v>1.25</v>
      </c>
      <c r="BE77" s="358">
        <v>3.68</v>
      </c>
      <c r="BF77" s="356">
        <v>5.43</v>
      </c>
      <c r="BG77" s="356">
        <v>4.54</v>
      </c>
      <c r="BH77" s="356">
        <v>3.73</v>
      </c>
      <c r="BI77" s="356">
        <v>2.96</v>
      </c>
      <c r="BJ77" s="357">
        <v>1.92</v>
      </c>
      <c r="BK77" s="358">
        <v>3.31</v>
      </c>
      <c r="BL77" s="356">
        <v>5.59</v>
      </c>
      <c r="BM77" s="356">
        <v>4.6900000000000004</v>
      </c>
      <c r="BN77" s="356">
        <v>3.68</v>
      </c>
      <c r="BO77" s="356">
        <v>3.03</v>
      </c>
      <c r="BP77" s="357">
        <v>1.95</v>
      </c>
      <c r="BQ77" s="358">
        <v>3.75</v>
      </c>
      <c r="BR77" s="356">
        <v>5.41</v>
      </c>
      <c r="BS77" s="356">
        <v>4.5199999999999996</v>
      </c>
      <c r="BT77" s="356">
        <v>3.74</v>
      </c>
      <c r="BU77" s="356">
        <v>2.95</v>
      </c>
      <c r="BV77" s="357">
        <v>1.91</v>
      </c>
      <c r="BW77" s="358">
        <v>3.99</v>
      </c>
      <c r="BX77" s="356">
        <v>5.95</v>
      </c>
      <c r="BY77" s="356">
        <v>4.63</v>
      </c>
      <c r="BZ77" s="356">
        <v>3.33</v>
      </c>
      <c r="CA77" s="356">
        <v>2.29</v>
      </c>
      <c r="CB77" s="357">
        <v>1.68</v>
      </c>
      <c r="CC77" s="358">
        <v>3.72</v>
      </c>
      <c r="CD77" s="356">
        <v>6.52</v>
      </c>
      <c r="CE77" s="356">
        <v>4.83</v>
      </c>
      <c r="CF77" s="356">
        <v>4.09</v>
      </c>
      <c r="CG77" s="356">
        <v>2.69</v>
      </c>
      <c r="CH77" s="357">
        <v>1.63</v>
      </c>
      <c r="CI77" s="358">
        <v>4.09</v>
      </c>
      <c r="CJ77" s="356">
        <v>5.85</v>
      </c>
      <c r="CK77" s="356">
        <v>4.57</v>
      </c>
      <c r="CL77" s="356">
        <v>3.02</v>
      </c>
      <c r="CM77" s="356">
        <v>2.02</v>
      </c>
      <c r="CN77" s="357">
        <v>1.74</v>
      </c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</row>
    <row r="78" spans="1:137" s="42" customFormat="1" x14ac:dyDescent="0.3">
      <c r="A78"/>
      <c r="B78" s="313"/>
      <c r="C78" s="267"/>
      <c r="D78" s="267"/>
      <c r="E78" s="267"/>
      <c r="F78" s="267"/>
      <c r="G78" s="267"/>
      <c r="H78" s="266"/>
      <c r="I78" s="268"/>
      <c r="J78" s="267"/>
      <c r="K78" s="267"/>
      <c r="L78" s="267"/>
      <c r="M78" s="267"/>
      <c r="N78" s="266"/>
      <c r="O78" s="267"/>
      <c r="P78" s="267"/>
      <c r="Q78" s="267"/>
      <c r="R78" s="267"/>
      <c r="S78" s="267"/>
      <c r="T78" s="266"/>
      <c r="U78" s="268"/>
      <c r="V78" s="267"/>
      <c r="W78" s="267"/>
      <c r="X78" s="267"/>
      <c r="Y78" s="267"/>
      <c r="Z78" s="266"/>
      <c r="AA78" s="268"/>
      <c r="AB78" s="267"/>
      <c r="AC78" s="267"/>
      <c r="AD78" s="267"/>
      <c r="AE78" s="267"/>
      <c r="AF78" s="266"/>
      <c r="AG78" s="268"/>
      <c r="AH78" s="267"/>
      <c r="AI78" s="267"/>
      <c r="AJ78" s="267"/>
      <c r="AK78" s="267"/>
      <c r="AL78" s="266"/>
      <c r="AM78" s="268"/>
      <c r="AN78" s="267"/>
      <c r="AO78" s="267"/>
      <c r="AP78" s="267"/>
      <c r="AQ78" s="267"/>
      <c r="AR78" s="266"/>
      <c r="AS78" s="268"/>
      <c r="AT78" s="267"/>
      <c r="AU78" s="267"/>
      <c r="AV78" s="267"/>
      <c r="AW78" s="267"/>
      <c r="AX78" s="266"/>
      <c r="AY78" s="268"/>
      <c r="AZ78" s="267"/>
      <c r="BA78" s="267"/>
      <c r="BB78" s="267"/>
      <c r="BC78" s="267"/>
      <c r="BD78" s="266"/>
      <c r="BE78" s="268"/>
      <c r="BF78" s="267"/>
      <c r="BG78" s="267"/>
      <c r="BH78" s="267"/>
      <c r="BI78" s="267"/>
      <c r="BJ78" s="266"/>
      <c r="BK78" s="268"/>
      <c r="BL78" s="267"/>
      <c r="BM78" s="267"/>
      <c r="BN78" s="267"/>
      <c r="BO78" s="267"/>
      <c r="BP78" s="266"/>
      <c r="BQ78" s="268"/>
      <c r="BR78" s="267"/>
      <c r="BS78" s="267"/>
      <c r="BT78" s="267"/>
      <c r="BU78" s="267"/>
      <c r="BV78" s="266"/>
      <c r="BW78" s="268"/>
      <c r="BX78" s="267"/>
      <c r="BY78" s="267"/>
      <c r="BZ78" s="267"/>
      <c r="CA78" s="267"/>
      <c r="CB78" s="266"/>
      <c r="CC78" s="268"/>
      <c r="CD78" s="267"/>
      <c r="CE78" s="267"/>
      <c r="CF78" s="267"/>
      <c r="CG78" s="267"/>
      <c r="CH78" s="266"/>
      <c r="CI78" s="268"/>
      <c r="CJ78" s="267"/>
      <c r="CK78" s="267"/>
      <c r="CL78" s="267"/>
      <c r="CM78" s="267"/>
      <c r="CN78" s="266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</row>
    <row r="79" spans="1:137" s="42" customFormat="1" x14ac:dyDescent="0.3">
      <c r="A79"/>
      <c r="B79" s="315" t="s">
        <v>344</v>
      </c>
      <c r="C79" s="267"/>
      <c r="D79" s="267"/>
      <c r="E79" s="267"/>
      <c r="F79" s="267"/>
      <c r="G79" s="267"/>
      <c r="H79" s="266"/>
      <c r="I79" s="268"/>
      <c r="J79" s="267"/>
      <c r="K79" s="267"/>
      <c r="L79" s="267"/>
      <c r="M79" s="267"/>
      <c r="N79" s="266"/>
      <c r="O79" s="267"/>
      <c r="P79" s="267"/>
      <c r="Q79" s="267"/>
      <c r="R79" s="267"/>
      <c r="S79" s="267"/>
      <c r="T79" s="266"/>
      <c r="U79" s="268"/>
      <c r="V79" s="267"/>
      <c r="W79" s="267"/>
      <c r="X79" s="267"/>
      <c r="Y79" s="267"/>
      <c r="Z79" s="266"/>
      <c r="AA79" s="268"/>
      <c r="AB79" s="267"/>
      <c r="AC79" s="267"/>
      <c r="AD79" s="267"/>
      <c r="AE79" s="267"/>
      <c r="AF79" s="266"/>
      <c r="AG79" s="268"/>
      <c r="AH79" s="267"/>
      <c r="AI79" s="267"/>
      <c r="AJ79" s="267"/>
      <c r="AK79" s="267"/>
      <c r="AL79" s="266"/>
      <c r="AM79" s="268"/>
      <c r="AN79" s="267"/>
      <c r="AO79" s="267"/>
      <c r="AP79" s="267"/>
      <c r="AQ79" s="267"/>
      <c r="AR79" s="266"/>
      <c r="AS79" s="268"/>
      <c r="AT79" s="267"/>
      <c r="AU79" s="267"/>
      <c r="AV79" s="267"/>
      <c r="AW79" s="267"/>
      <c r="AX79" s="266"/>
      <c r="AY79" s="268"/>
      <c r="AZ79" s="267"/>
      <c r="BA79" s="267"/>
      <c r="BB79" s="267"/>
      <c r="BC79" s="267"/>
      <c r="BD79" s="266"/>
      <c r="BE79" s="268"/>
      <c r="BF79" s="267"/>
      <c r="BG79" s="267"/>
      <c r="BH79" s="267"/>
      <c r="BI79" s="267"/>
      <c r="BJ79" s="266"/>
      <c r="BK79" s="268"/>
      <c r="BL79" s="267"/>
      <c r="BM79" s="267"/>
      <c r="BN79" s="267"/>
      <c r="BO79" s="267"/>
      <c r="BP79" s="266"/>
      <c r="BQ79" s="268"/>
      <c r="BR79" s="267"/>
      <c r="BS79" s="267"/>
      <c r="BT79" s="267"/>
      <c r="BU79" s="267"/>
      <c r="BV79" s="266"/>
      <c r="BW79" s="268"/>
      <c r="BX79" s="267"/>
      <c r="BY79" s="267"/>
      <c r="BZ79" s="267"/>
      <c r="CA79" s="267"/>
      <c r="CB79" s="266"/>
      <c r="CC79" s="268"/>
      <c r="CD79" s="267"/>
      <c r="CE79" s="267"/>
      <c r="CF79" s="267"/>
      <c r="CG79" s="267"/>
      <c r="CH79" s="266"/>
      <c r="CI79" s="268"/>
      <c r="CJ79" s="267"/>
      <c r="CK79" s="267"/>
      <c r="CL79" s="267"/>
      <c r="CM79" s="267"/>
      <c r="CN79" s="266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</row>
    <row r="80" spans="1:137" s="42" customFormat="1" x14ac:dyDescent="0.3">
      <c r="A80"/>
      <c r="B80" s="313" t="s">
        <v>345</v>
      </c>
      <c r="C80" s="356">
        <v>1.45</v>
      </c>
      <c r="D80" s="356">
        <v>0.01</v>
      </c>
      <c r="E80" s="356">
        <v>0.03</v>
      </c>
      <c r="F80" s="356">
        <v>0.17</v>
      </c>
      <c r="G80" s="356">
        <v>0.61</v>
      </c>
      <c r="H80" s="357">
        <v>4.82</v>
      </c>
      <c r="I80" s="358">
        <v>1.87</v>
      </c>
      <c r="J80" s="356">
        <v>7.0000000000000007E-2</v>
      </c>
      <c r="K80" s="356">
        <v>0</v>
      </c>
      <c r="L80" s="356">
        <v>0.09</v>
      </c>
      <c r="M80" s="356">
        <v>0.23</v>
      </c>
      <c r="N80" s="357">
        <v>4.1100000000000003</v>
      </c>
      <c r="O80" s="356">
        <v>1.19</v>
      </c>
      <c r="P80" s="356">
        <v>0</v>
      </c>
      <c r="Q80" s="356">
        <v>0.04</v>
      </c>
      <c r="R80" s="356">
        <v>0.21</v>
      </c>
      <c r="S80" s="356">
        <v>0.91</v>
      </c>
      <c r="T80" s="357">
        <v>6.03</v>
      </c>
      <c r="U80" s="358">
        <v>2.0499999999999998</v>
      </c>
      <c r="V80" s="356">
        <v>0</v>
      </c>
      <c r="W80" s="356">
        <v>0.05</v>
      </c>
      <c r="X80" s="356">
        <v>0.27</v>
      </c>
      <c r="Y80" s="356">
        <v>0.94</v>
      </c>
      <c r="Z80" s="357">
        <v>5.92</v>
      </c>
      <c r="AA80" s="358">
        <v>2.68</v>
      </c>
      <c r="AB80" s="356">
        <v>0</v>
      </c>
      <c r="AC80" s="356">
        <v>0</v>
      </c>
      <c r="AD80" s="356">
        <v>0.17</v>
      </c>
      <c r="AE80" s="356">
        <v>0.37</v>
      </c>
      <c r="AF80" s="357">
        <v>5.32</v>
      </c>
      <c r="AG80" s="358">
        <v>1.67</v>
      </c>
      <c r="AH80" s="356">
        <v>0</v>
      </c>
      <c r="AI80" s="356">
        <v>0.06</v>
      </c>
      <c r="AJ80" s="356">
        <v>0.3</v>
      </c>
      <c r="AK80" s="356">
        <v>1.34</v>
      </c>
      <c r="AL80" s="357">
        <v>6.82</v>
      </c>
      <c r="AM80" s="358">
        <v>0.53</v>
      </c>
      <c r="AN80" s="356">
        <v>0</v>
      </c>
      <c r="AO80" s="356">
        <v>0</v>
      </c>
      <c r="AP80" s="356">
        <v>0.1</v>
      </c>
      <c r="AQ80" s="356">
        <v>7.0000000000000007E-2</v>
      </c>
      <c r="AR80" s="357">
        <v>1.99</v>
      </c>
      <c r="AS80" s="358">
        <v>0.79</v>
      </c>
      <c r="AT80" s="356">
        <v>0</v>
      </c>
      <c r="AU80" s="356">
        <v>0</v>
      </c>
      <c r="AV80" s="356">
        <v>0</v>
      </c>
      <c r="AW80" s="356">
        <v>0</v>
      </c>
      <c r="AX80" s="357">
        <v>1.95</v>
      </c>
      <c r="AY80" s="358">
        <v>0.23</v>
      </c>
      <c r="AZ80" s="356">
        <v>0</v>
      </c>
      <c r="BA80" s="356">
        <v>0</v>
      </c>
      <c r="BB80" s="356">
        <v>0.2</v>
      </c>
      <c r="BC80" s="356">
        <v>0.23</v>
      </c>
      <c r="BD80" s="357">
        <v>2.34</v>
      </c>
      <c r="BE80" s="358">
        <v>0.9</v>
      </c>
      <c r="BF80" s="356">
        <v>0</v>
      </c>
      <c r="BG80" s="356">
        <v>0</v>
      </c>
      <c r="BH80" s="356">
        <v>0</v>
      </c>
      <c r="BI80" s="356">
        <v>0.17</v>
      </c>
      <c r="BJ80" s="357">
        <v>4.53</v>
      </c>
      <c r="BK80" s="358">
        <v>0.94</v>
      </c>
      <c r="BL80" s="356">
        <v>0</v>
      </c>
      <c r="BM80" s="356">
        <v>0</v>
      </c>
      <c r="BN80" s="356">
        <v>0</v>
      </c>
      <c r="BO80" s="356">
        <v>0.33</v>
      </c>
      <c r="BP80" s="357">
        <v>2.75</v>
      </c>
      <c r="BQ80" s="358">
        <v>0.89</v>
      </c>
      <c r="BR80" s="356">
        <v>0</v>
      </c>
      <c r="BS80" s="356">
        <v>0</v>
      </c>
      <c r="BT80" s="356">
        <v>0</v>
      </c>
      <c r="BU80" s="356">
        <v>0.13</v>
      </c>
      <c r="BV80" s="357">
        <v>5.19</v>
      </c>
      <c r="BW80" s="358">
        <v>0.15</v>
      </c>
      <c r="BX80" s="356">
        <v>0.13</v>
      </c>
      <c r="BY80" s="356">
        <v>0.14000000000000001</v>
      </c>
      <c r="BZ80" s="356">
        <v>0</v>
      </c>
      <c r="CA80" s="356">
        <v>0</v>
      </c>
      <c r="CB80" s="357">
        <v>0.75</v>
      </c>
      <c r="CC80" s="358">
        <v>0.4</v>
      </c>
      <c r="CD80" s="356">
        <v>0.86</v>
      </c>
      <c r="CE80" s="356">
        <v>0</v>
      </c>
      <c r="CF80" s="356">
        <v>0</v>
      </c>
      <c r="CG80" s="356">
        <v>0</v>
      </c>
      <c r="CH80" s="357">
        <v>1.31</v>
      </c>
      <c r="CI80" s="358">
        <v>0.05</v>
      </c>
      <c r="CJ80" s="356">
        <v>0</v>
      </c>
      <c r="CK80" s="356">
        <v>0.18</v>
      </c>
      <c r="CL80" s="356">
        <v>0</v>
      </c>
      <c r="CM80" s="356">
        <v>0</v>
      </c>
      <c r="CN80" s="357">
        <v>0</v>
      </c>
    </row>
    <row r="81" spans="1:92" s="42" customFormat="1" x14ac:dyDescent="0.3">
      <c r="A81"/>
      <c r="B81" s="313" t="s">
        <v>346</v>
      </c>
      <c r="C81" s="356">
        <v>5.0599999999999996</v>
      </c>
      <c r="D81" s="356">
        <v>0.28999999999999998</v>
      </c>
      <c r="E81" s="356">
        <v>0.79</v>
      </c>
      <c r="F81" s="356">
        <v>3.21</v>
      </c>
      <c r="G81" s="356">
        <v>5.55</v>
      </c>
      <c r="H81" s="357">
        <v>11.56</v>
      </c>
      <c r="I81" s="358">
        <v>5.05</v>
      </c>
      <c r="J81" s="356">
        <v>0.44</v>
      </c>
      <c r="K81" s="356">
        <v>0.09</v>
      </c>
      <c r="L81" s="356">
        <v>1.01</v>
      </c>
      <c r="M81" s="356">
        <v>2.4700000000000002</v>
      </c>
      <c r="N81" s="357">
        <v>9.68</v>
      </c>
      <c r="O81" s="356">
        <v>5.0599999999999996</v>
      </c>
      <c r="P81" s="356">
        <v>0.26</v>
      </c>
      <c r="Q81" s="356">
        <v>0.98</v>
      </c>
      <c r="R81" s="356">
        <v>4.18</v>
      </c>
      <c r="S81" s="356">
        <v>7.97</v>
      </c>
      <c r="T81" s="357">
        <v>14.74</v>
      </c>
      <c r="U81" s="358">
        <v>5.83</v>
      </c>
      <c r="V81" s="356">
        <v>0.44</v>
      </c>
      <c r="W81" s="356">
        <v>1.05</v>
      </c>
      <c r="X81" s="356">
        <v>3.43</v>
      </c>
      <c r="Y81" s="356">
        <v>5.86</v>
      </c>
      <c r="Z81" s="357">
        <v>12.17</v>
      </c>
      <c r="AA81" s="358">
        <v>5.64</v>
      </c>
      <c r="AB81" s="356">
        <v>0.51</v>
      </c>
      <c r="AC81" s="356">
        <v>0</v>
      </c>
      <c r="AD81" s="356">
        <v>1.23</v>
      </c>
      <c r="AE81" s="356">
        <v>2.85</v>
      </c>
      <c r="AF81" s="357">
        <v>9.8699999999999992</v>
      </c>
      <c r="AG81" s="358">
        <v>5.95</v>
      </c>
      <c r="AH81" s="356">
        <v>0.42</v>
      </c>
      <c r="AI81" s="356">
        <v>1.31</v>
      </c>
      <c r="AJ81" s="356">
        <v>4.3</v>
      </c>
      <c r="AK81" s="356">
        <v>7.92</v>
      </c>
      <c r="AL81" s="357">
        <v>15.65</v>
      </c>
      <c r="AM81" s="358">
        <v>5.12</v>
      </c>
      <c r="AN81" s="356">
        <v>0.27</v>
      </c>
      <c r="AO81" s="356">
        <v>0.65</v>
      </c>
      <c r="AP81" s="356">
        <v>4.84</v>
      </c>
      <c r="AQ81" s="356">
        <v>5.81</v>
      </c>
      <c r="AR81" s="357">
        <v>11.29</v>
      </c>
      <c r="AS81" s="358">
        <v>4.75</v>
      </c>
      <c r="AT81" s="356">
        <v>0.56999999999999995</v>
      </c>
      <c r="AU81" s="356">
        <v>0.27</v>
      </c>
      <c r="AV81" s="356">
        <v>0.75</v>
      </c>
      <c r="AW81" s="356">
        <v>1.94</v>
      </c>
      <c r="AX81" s="357">
        <v>9.93</v>
      </c>
      <c r="AY81" s="358">
        <v>5.55</v>
      </c>
      <c r="AZ81" s="356">
        <v>0.21</v>
      </c>
      <c r="BA81" s="356">
        <v>0.84</v>
      </c>
      <c r="BB81" s="356">
        <v>8.5399999999999991</v>
      </c>
      <c r="BC81" s="356">
        <v>14.57</v>
      </c>
      <c r="BD81" s="357">
        <v>21.3</v>
      </c>
      <c r="BE81" s="358">
        <v>2.78</v>
      </c>
      <c r="BF81" s="356">
        <v>0</v>
      </c>
      <c r="BG81" s="356">
        <v>0.36</v>
      </c>
      <c r="BH81" s="356">
        <v>0.81</v>
      </c>
      <c r="BI81" s="356">
        <v>3.73</v>
      </c>
      <c r="BJ81" s="357">
        <v>9.0299999999999994</v>
      </c>
      <c r="BK81" s="358">
        <v>2.83</v>
      </c>
      <c r="BL81" s="356">
        <v>0</v>
      </c>
      <c r="BM81" s="356">
        <v>0</v>
      </c>
      <c r="BN81" s="356">
        <v>0.79</v>
      </c>
      <c r="BO81" s="356">
        <v>2.12</v>
      </c>
      <c r="BP81" s="357">
        <v>6.86</v>
      </c>
      <c r="BQ81" s="358">
        <v>2.77</v>
      </c>
      <c r="BR81" s="356">
        <v>0</v>
      </c>
      <c r="BS81" s="356">
        <v>0.4</v>
      </c>
      <c r="BT81" s="356">
        <v>0.82</v>
      </c>
      <c r="BU81" s="356">
        <v>4.1100000000000003</v>
      </c>
      <c r="BV81" s="357">
        <v>9.85</v>
      </c>
      <c r="BW81" s="358">
        <v>1.94</v>
      </c>
      <c r="BX81" s="356">
        <v>0</v>
      </c>
      <c r="BY81" s="356">
        <v>0.31</v>
      </c>
      <c r="BZ81" s="356">
        <v>0.88</v>
      </c>
      <c r="CA81" s="356">
        <v>5.9</v>
      </c>
      <c r="CB81" s="357">
        <v>6.9</v>
      </c>
      <c r="CC81" s="358">
        <v>1.9</v>
      </c>
      <c r="CD81" s="356">
        <v>0</v>
      </c>
      <c r="CE81" s="356">
        <v>0</v>
      </c>
      <c r="CF81" s="356">
        <v>0.98</v>
      </c>
      <c r="CG81" s="356">
        <v>2.31</v>
      </c>
      <c r="CH81" s="357">
        <v>5.39</v>
      </c>
      <c r="CI81" s="358">
        <v>1.96</v>
      </c>
      <c r="CJ81" s="356">
        <v>0</v>
      </c>
      <c r="CK81" s="356">
        <v>0.39</v>
      </c>
      <c r="CL81" s="356">
        <v>0.84</v>
      </c>
      <c r="CM81" s="356">
        <v>8.26</v>
      </c>
      <c r="CN81" s="357">
        <v>8.91</v>
      </c>
    </row>
    <row r="82" spans="1:92" s="42" customFormat="1" x14ac:dyDescent="0.3">
      <c r="A82"/>
      <c r="B82" s="313" t="s">
        <v>347</v>
      </c>
      <c r="C82" s="356">
        <v>8.8000000000000007</v>
      </c>
      <c r="D82" s="356">
        <v>1.26</v>
      </c>
      <c r="E82" s="356">
        <v>4.3600000000000003</v>
      </c>
      <c r="F82" s="356">
        <v>7.56</v>
      </c>
      <c r="G82" s="356">
        <v>10.34</v>
      </c>
      <c r="H82" s="357">
        <v>15.71</v>
      </c>
      <c r="I82" s="358">
        <v>9.06</v>
      </c>
      <c r="J82" s="356">
        <v>0.27</v>
      </c>
      <c r="K82" s="356">
        <v>1.51</v>
      </c>
      <c r="L82" s="356">
        <v>4</v>
      </c>
      <c r="M82" s="356">
        <v>7.27</v>
      </c>
      <c r="N82" s="357">
        <v>14.74</v>
      </c>
      <c r="O82" s="356">
        <v>8.64</v>
      </c>
      <c r="P82" s="356">
        <v>1.43</v>
      </c>
      <c r="Q82" s="356">
        <v>5.15</v>
      </c>
      <c r="R82" s="356">
        <v>9.1300000000000008</v>
      </c>
      <c r="S82" s="356">
        <v>12.75</v>
      </c>
      <c r="T82" s="357">
        <v>17.350000000000001</v>
      </c>
      <c r="U82" s="358">
        <v>9.6300000000000008</v>
      </c>
      <c r="V82" s="356">
        <v>1.81</v>
      </c>
      <c r="W82" s="356">
        <v>4.1500000000000004</v>
      </c>
      <c r="X82" s="356">
        <v>7.79</v>
      </c>
      <c r="Y82" s="356">
        <v>10.93</v>
      </c>
      <c r="Z82" s="357">
        <v>16.079999999999998</v>
      </c>
      <c r="AA82" s="358">
        <v>9.26</v>
      </c>
      <c r="AB82" s="356">
        <v>0.42</v>
      </c>
      <c r="AC82" s="356">
        <v>1.21</v>
      </c>
      <c r="AD82" s="356">
        <v>4.38</v>
      </c>
      <c r="AE82" s="356">
        <v>6.63</v>
      </c>
      <c r="AF82" s="357">
        <v>14.35</v>
      </c>
      <c r="AG82" s="358">
        <v>9.86</v>
      </c>
      <c r="AH82" s="356">
        <v>2.0499999999999998</v>
      </c>
      <c r="AI82" s="356">
        <v>4.91</v>
      </c>
      <c r="AJ82" s="356">
        <v>9.1300000000000008</v>
      </c>
      <c r="AK82" s="356">
        <v>13.89</v>
      </c>
      <c r="AL82" s="357">
        <v>18.7</v>
      </c>
      <c r="AM82" s="358">
        <v>9.5500000000000007</v>
      </c>
      <c r="AN82" s="356">
        <v>0.96</v>
      </c>
      <c r="AO82" s="356">
        <v>7.2</v>
      </c>
      <c r="AP82" s="356">
        <v>9.85</v>
      </c>
      <c r="AQ82" s="356">
        <v>10.93</v>
      </c>
      <c r="AR82" s="357">
        <v>16.100000000000001</v>
      </c>
      <c r="AS82" s="358">
        <v>9.5399999999999991</v>
      </c>
      <c r="AT82" s="356">
        <v>0</v>
      </c>
      <c r="AU82" s="356">
        <v>2.4500000000000002</v>
      </c>
      <c r="AV82" s="356">
        <v>4.13</v>
      </c>
      <c r="AW82" s="356">
        <v>7.91</v>
      </c>
      <c r="AX82" s="357">
        <v>15.92</v>
      </c>
      <c r="AY82" s="358">
        <v>9.5500000000000007</v>
      </c>
      <c r="AZ82" s="356">
        <v>1.1499999999999999</v>
      </c>
      <c r="BA82" s="356">
        <v>9.52</v>
      </c>
      <c r="BB82" s="356">
        <v>15.03</v>
      </c>
      <c r="BC82" s="356">
        <v>17.75</v>
      </c>
      <c r="BD82" s="357">
        <v>17.43</v>
      </c>
      <c r="BE82" s="358">
        <v>5.21</v>
      </c>
      <c r="BF82" s="356">
        <v>0.51</v>
      </c>
      <c r="BG82" s="356">
        <v>2.4</v>
      </c>
      <c r="BH82" s="356">
        <v>4.21</v>
      </c>
      <c r="BI82" s="356">
        <v>6.81</v>
      </c>
      <c r="BJ82" s="357">
        <v>11.76</v>
      </c>
      <c r="BK82" s="358">
        <v>6.32</v>
      </c>
      <c r="BL82" s="356">
        <v>0.63</v>
      </c>
      <c r="BM82" s="356">
        <v>0.5</v>
      </c>
      <c r="BN82" s="356">
        <v>2.19</v>
      </c>
      <c r="BO82" s="356">
        <v>8.73</v>
      </c>
      <c r="BP82" s="357">
        <v>11.52</v>
      </c>
      <c r="BQ82" s="358">
        <v>4.9800000000000004</v>
      </c>
      <c r="BR82" s="356">
        <v>0.5</v>
      </c>
      <c r="BS82" s="356">
        <v>2.65</v>
      </c>
      <c r="BT82" s="356">
        <v>4.59</v>
      </c>
      <c r="BU82" s="356">
        <v>6.36</v>
      </c>
      <c r="BV82" s="357">
        <v>11.84</v>
      </c>
      <c r="BW82" s="358">
        <v>5.54</v>
      </c>
      <c r="BX82" s="356">
        <v>0.34</v>
      </c>
      <c r="BY82" s="356">
        <v>1.95</v>
      </c>
      <c r="BZ82" s="356">
        <v>5.19</v>
      </c>
      <c r="CA82" s="356">
        <v>10.56</v>
      </c>
      <c r="CB82" s="357">
        <v>19.87</v>
      </c>
      <c r="CC82" s="358">
        <v>6.22</v>
      </c>
      <c r="CD82" s="356">
        <v>0</v>
      </c>
      <c r="CE82" s="356">
        <v>0.52</v>
      </c>
      <c r="CF82" s="356">
        <v>1.95</v>
      </c>
      <c r="CG82" s="356">
        <v>8.98</v>
      </c>
      <c r="CH82" s="357">
        <v>16.920000000000002</v>
      </c>
      <c r="CI82" s="358">
        <v>5.28</v>
      </c>
      <c r="CJ82" s="356">
        <v>0.4</v>
      </c>
      <c r="CK82" s="356">
        <v>2.35</v>
      </c>
      <c r="CL82" s="356">
        <v>6.48</v>
      </c>
      <c r="CM82" s="356">
        <v>11.59</v>
      </c>
      <c r="CN82" s="357">
        <v>23.8</v>
      </c>
    </row>
    <row r="83" spans="1:92" s="42" customFormat="1" x14ac:dyDescent="0.3">
      <c r="A83"/>
      <c r="B83" s="313" t="s">
        <v>348</v>
      </c>
      <c r="C83" s="356">
        <v>13.42</v>
      </c>
      <c r="D83" s="356">
        <v>4.84</v>
      </c>
      <c r="E83" s="356">
        <v>9.61</v>
      </c>
      <c r="F83" s="356">
        <v>12.85</v>
      </c>
      <c r="G83" s="356">
        <v>16.88</v>
      </c>
      <c r="H83" s="357">
        <v>18.47</v>
      </c>
      <c r="I83" s="358">
        <v>14.86</v>
      </c>
      <c r="J83" s="356">
        <v>4.49</v>
      </c>
      <c r="K83" s="356">
        <v>7.22</v>
      </c>
      <c r="L83" s="356">
        <v>10.78</v>
      </c>
      <c r="M83" s="356">
        <v>16.059999999999999</v>
      </c>
      <c r="N83" s="357">
        <v>18.7</v>
      </c>
      <c r="O83" s="356">
        <v>12.54</v>
      </c>
      <c r="P83" s="356">
        <v>4.9000000000000004</v>
      </c>
      <c r="Q83" s="356">
        <v>10.27</v>
      </c>
      <c r="R83" s="356">
        <v>13.77</v>
      </c>
      <c r="S83" s="356">
        <v>17.52</v>
      </c>
      <c r="T83" s="357">
        <v>18.100000000000001</v>
      </c>
      <c r="U83" s="358">
        <v>14.63</v>
      </c>
      <c r="V83" s="356">
        <v>5.21</v>
      </c>
      <c r="W83" s="356">
        <v>11.47</v>
      </c>
      <c r="X83" s="356">
        <v>14.01</v>
      </c>
      <c r="Y83" s="356">
        <v>18.72</v>
      </c>
      <c r="Z83" s="357">
        <v>17.68</v>
      </c>
      <c r="AA83" s="358">
        <v>15.1</v>
      </c>
      <c r="AB83" s="356">
        <v>5.31</v>
      </c>
      <c r="AC83" s="356">
        <v>8.68</v>
      </c>
      <c r="AD83" s="356">
        <v>11.03</v>
      </c>
      <c r="AE83" s="356">
        <v>17.18</v>
      </c>
      <c r="AF83" s="357">
        <v>17.399999999999999</v>
      </c>
      <c r="AG83" s="358">
        <v>14.34</v>
      </c>
      <c r="AH83" s="356">
        <v>5.2</v>
      </c>
      <c r="AI83" s="356">
        <v>12.18</v>
      </c>
      <c r="AJ83" s="356">
        <v>15.19</v>
      </c>
      <c r="AK83" s="356">
        <v>19.78</v>
      </c>
      <c r="AL83" s="357">
        <v>18.11</v>
      </c>
      <c r="AM83" s="358">
        <v>14.31</v>
      </c>
      <c r="AN83" s="356">
        <v>6.15</v>
      </c>
      <c r="AO83" s="356">
        <v>10.42</v>
      </c>
      <c r="AP83" s="356">
        <v>14.26</v>
      </c>
      <c r="AQ83" s="356">
        <v>16.059999999999999</v>
      </c>
      <c r="AR83" s="357">
        <v>21.53</v>
      </c>
      <c r="AS83" s="358">
        <v>16.23</v>
      </c>
      <c r="AT83" s="356">
        <v>4.83</v>
      </c>
      <c r="AU83" s="356">
        <v>6.55</v>
      </c>
      <c r="AV83" s="356">
        <v>12.84</v>
      </c>
      <c r="AW83" s="356">
        <v>15.65</v>
      </c>
      <c r="AX83" s="357">
        <v>21.95</v>
      </c>
      <c r="AY83" s="358">
        <v>12.07</v>
      </c>
      <c r="AZ83" s="356">
        <v>6.41</v>
      </c>
      <c r="BA83" s="356">
        <v>12.31</v>
      </c>
      <c r="BB83" s="356">
        <v>15.54</v>
      </c>
      <c r="BC83" s="356">
        <v>16.989999999999998</v>
      </c>
      <c r="BD83" s="357">
        <v>18.399999999999999</v>
      </c>
      <c r="BE83" s="358">
        <v>8.6999999999999993</v>
      </c>
      <c r="BF83" s="356">
        <v>2.38</v>
      </c>
      <c r="BG83" s="356">
        <v>4.88</v>
      </c>
      <c r="BH83" s="356">
        <v>7.3</v>
      </c>
      <c r="BI83" s="356">
        <v>10.45</v>
      </c>
      <c r="BJ83" s="357">
        <v>18.07</v>
      </c>
      <c r="BK83" s="358">
        <v>9.42</v>
      </c>
      <c r="BL83" s="356">
        <v>2.91</v>
      </c>
      <c r="BM83" s="356">
        <v>4.3</v>
      </c>
      <c r="BN83" s="356">
        <v>4.63</v>
      </c>
      <c r="BO83" s="356">
        <v>10.52</v>
      </c>
      <c r="BP83" s="357">
        <v>16</v>
      </c>
      <c r="BQ83" s="358">
        <v>8.5500000000000007</v>
      </c>
      <c r="BR83" s="356">
        <v>2.33</v>
      </c>
      <c r="BS83" s="356">
        <v>4.95</v>
      </c>
      <c r="BT83" s="356">
        <v>7.79</v>
      </c>
      <c r="BU83" s="356">
        <v>10.44</v>
      </c>
      <c r="BV83" s="357">
        <v>18.850000000000001</v>
      </c>
      <c r="BW83" s="358">
        <v>8.1999999999999993</v>
      </c>
      <c r="BX83" s="356">
        <v>2.63</v>
      </c>
      <c r="BY83" s="356">
        <v>4.53</v>
      </c>
      <c r="BZ83" s="356">
        <v>10.98</v>
      </c>
      <c r="CA83" s="356">
        <v>16.14</v>
      </c>
      <c r="CB83" s="357">
        <v>13.13</v>
      </c>
      <c r="CC83" s="358">
        <v>7.39</v>
      </c>
      <c r="CD83" s="356">
        <v>0</v>
      </c>
      <c r="CE83" s="356">
        <v>3.91</v>
      </c>
      <c r="CF83" s="356">
        <v>3.03</v>
      </c>
      <c r="CG83" s="356">
        <v>11.3</v>
      </c>
      <c r="CH83" s="357">
        <v>15.62</v>
      </c>
      <c r="CI83" s="358">
        <v>8.51</v>
      </c>
      <c r="CJ83" s="356">
        <v>3.1</v>
      </c>
      <c r="CK83" s="356">
        <v>4.7</v>
      </c>
      <c r="CL83" s="356">
        <v>14.15</v>
      </c>
      <c r="CM83" s="356">
        <v>19.309999999999999</v>
      </c>
      <c r="CN83" s="357">
        <v>9.83</v>
      </c>
    </row>
    <row r="84" spans="1:92" s="42" customFormat="1" x14ac:dyDescent="0.3">
      <c r="A84"/>
      <c r="B84" s="313" t="s">
        <v>349</v>
      </c>
      <c r="C84" s="356">
        <v>16.399999999999999</v>
      </c>
      <c r="D84" s="356">
        <v>10.87</v>
      </c>
      <c r="E84" s="356">
        <v>14.16</v>
      </c>
      <c r="F84" s="356">
        <v>17.420000000000002</v>
      </c>
      <c r="G84" s="356">
        <v>19.399999999999999</v>
      </c>
      <c r="H84" s="357">
        <v>17.89</v>
      </c>
      <c r="I84" s="358">
        <v>17.66</v>
      </c>
      <c r="J84" s="356">
        <v>6.56</v>
      </c>
      <c r="K84" s="356">
        <v>11.11</v>
      </c>
      <c r="L84" s="356">
        <v>16.88</v>
      </c>
      <c r="M84" s="356">
        <v>19.87</v>
      </c>
      <c r="N84" s="357">
        <v>19.61</v>
      </c>
      <c r="O84" s="356">
        <v>15.63</v>
      </c>
      <c r="P84" s="356">
        <v>11.58</v>
      </c>
      <c r="Q84" s="356">
        <v>15</v>
      </c>
      <c r="R84" s="356">
        <v>17.66</v>
      </c>
      <c r="S84" s="356">
        <v>19.03</v>
      </c>
      <c r="T84" s="357">
        <v>14.98</v>
      </c>
      <c r="U84" s="358">
        <v>18.03</v>
      </c>
      <c r="V84" s="356">
        <v>13.34</v>
      </c>
      <c r="W84" s="356">
        <v>16.66</v>
      </c>
      <c r="X84" s="356">
        <v>20.95</v>
      </c>
      <c r="Y84" s="356">
        <v>19.54</v>
      </c>
      <c r="Z84" s="357">
        <v>17.829999999999998</v>
      </c>
      <c r="AA84" s="358">
        <v>18.760000000000002</v>
      </c>
      <c r="AB84" s="356">
        <v>8.85</v>
      </c>
      <c r="AC84" s="356">
        <v>14.25</v>
      </c>
      <c r="AD84" s="356">
        <v>19.82</v>
      </c>
      <c r="AE84" s="356">
        <v>19.940000000000001</v>
      </c>
      <c r="AF84" s="357">
        <v>19.670000000000002</v>
      </c>
      <c r="AG84" s="358">
        <v>17.59</v>
      </c>
      <c r="AH84" s="356">
        <v>14.09</v>
      </c>
      <c r="AI84" s="356">
        <v>17.27</v>
      </c>
      <c r="AJ84" s="356">
        <v>21.4</v>
      </c>
      <c r="AK84" s="356">
        <v>19.27</v>
      </c>
      <c r="AL84" s="357">
        <v>15.05</v>
      </c>
      <c r="AM84" s="358">
        <v>15.72</v>
      </c>
      <c r="AN84" s="356">
        <v>11.29</v>
      </c>
      <c r="AO84" s="356">
        <v>12.69</v>
      </c>
      <c r="AP84" s="356">
        <v>13.75</v>
      </c>
      <c r="AQ84" s="356">
        <v>20.22</v>
      </c>
      <c r="AR84" s="357">
        <v>18.78</v>
      </c>
      <c r="AS84" s="358">
        <v>17.170000000000002</v>
      </c>
      <c r="AT84" s="356">
        <v>5.9</v>
      </c>
      <c r="AU84" s="356">
        <v>8.33</v>
      </c>
      <c r="AV84" s="356">
        <v>13.55</v>
      </c>
      <c r="AW84" s="356">
        <v>21.18</v>
      </c>
      <c r="AX84" s="357">
        <v>19.77</v>
      </c>
      <c r="AY84" s="358">
        <v>14.02</v>
      </c>
      <c r="AZ84" s="356">
        <v>12.34</v>
      </c>
      <c r="BA84" s="356">
        <v>14.83</v>
      </c>
      <c r="BB84" s="356">
        <v>13.93</v>
      </c>
      <c r="BC84" s="356">
        <v>18.05</v>
      </c>
      <c r="BD84" s="357">
        <v>11.46</v>
      </c>
      <c r="BE84" s="358">
        <v>12.55</v>
      </c>
      <c r="BF84" s="356">
        <v>5.76</v>
      </c>
      <c r="BG84" s="356">
        <v>10.08</v>
      </c>
      <c r="BH84" s="356">
        <v>12.2</v>
      </c>
      <c r="BI84" s="356">
        <v>18.18</v>
      </c>
      <c r="BJ84" s="357">
        <v>15.37</v>
      </c>
      <c r="BK84" s="358">
        <v>13.49</v>
      </c>
      <c r="BL84" s="356">
        <v>2.56</v>
      </c>
      <c r="BM84" s="356">
        <v>9.0299999999999994</v>
      </c>
      <c r="BN84" s="356">
        <v>16.57</v>
      </c>
      <c r="BO84" s="356">
        <v>13.11</v>
      </c>
      <c r="BP84" s="357">
        <v>17.190000000000001</v>
      </c>
      <c r="BQ84" s="358">
        <v>12.36</v>
      </c>
      <c r="BR84" s="356">
        <v>6.09</v>
      </c>
      <c r="BS84" s="356">
        <v>10.210000000000001</v>
      </c>
      <c r="BT84" s="356">
        <v>11.4</v>
      </c>
      <c r="BU84" s="356">
        <v>19.37</v>
      </c>
      <c r="BV84" s="357">
        <v>14.68</v>
      </c>
      <c r="BW84" s="358">
        <v>11.09</v>
      </c>
      <c r="BX84" s="356">
        <v>3.67</v>
      </c>
      <c r="BY84" s="356">
        <v>9.7200000000000006</v>
      </c>
      <c r="BZ84" s="356">
        <v>11.21</v>
      </c>
      <c r="CA84" s="356">
        <v>16.48</v>
      </c>
      <c r="CB84" s="357">
        <v>23.4</v>
      </c>
      <c r="CC84" s="358">
        <v>11.52</v>
      </c>
      <c r="CD84" s="356">
        <v>0</v>
      </c>
      <c r="CE84" s="356">
        <v>4.79</v>
      </c>
      <c r="CF84" s="356">
        <v>10.119999999999999</v>
      </c>
      <c r="CG84" s="356">
        <v>17.010000000000002</v>
      </c>
      <c r="CH84" s="357">
        <v>20.81</v>
      </c>
      <c r="CI84" s="358">
        <v>10.92</v>
      </c>
      <c r="CJ84" s="356">
        <v>4.32</v>
      </c>
      <c r="CK84" s="356">
        <v>11.11</v>
      </c>
      <c r="CL84" s="356">
        <v>11.64</v>
      </c>
      <c r="CM84" s="356">
        <v>16.12</v>
      </c>
      <c r="CN84" s="357">
        <v>26.84</v>
      </c>
    </row>
    <row r="85" spans="1:92" s="42" customFormat="1" x14ac:dyDescent="0.3">
      <c r="A85"/>
      <c r="B85" s="313" t="s">
        <v>350</v>
      </c>
      <c r="C85" s="356">
        <v>16.52</v>
      </c>
      <c r="D85" s="356">
        <v>16.53</v>
      </c>
      <c r="E85" s="356">
        <v>18.68</v>
      </c>
      <c r="F85" s="356">
        <v>17.91</v>
      </c>
      <c r="G85" s="356">
        <v>16.829999999999998</v>
      </c>
      <c r="H85" s="357">
        <v>13.85</v>
      </c>
      <c r="I85" s="358">
        <v>17.73</v>
      </c>
      <c r="J85" s="356">
        <v>15.38</v>
      </c>
      <c r="K85" s="356">
        <v>21.98</v>
      </c>
      <c r="L85" s="356">
        <v>19.73</v>
      </c>
      <c r="M85" s="356">
        <v>20</v>
      </c>
      <c r="N85" s="357">
        <v>15.08</v>
      </c>
      <c r="O85" s="356">
        <v>15.78</v>
      </c>
      <c r="P85" s="356">
        <v>16.72</v>
      </c>
      <c r="Q85" s="356">
        <v>17.77</v>
      </c>
      <c r="R85" s="356">
        <v>17.11</v>
      </c>
      <c r="S85" s="356">
        <v>14.34</v>
      </c>
      <c r="T85" s="357">
        <v>11.76</v>
      </c>
      <c r="U85" s="358">
        <v>17.73</v>
      </c>
      <c r="V85" s="356">
        <v>19.38</v>
      </c>
      <c r="W85" s="356">
        <v>22.51</v>
      </c>
      <c r="X85" s="356">
        <v>19.559999999999999</v>
      </c>
      <c r="Y85" s="356">
        <v>17.2</v>
      </c>
      <c r="Z85" s="357">
        <v>13.75</v>
      </c>
      <c r="AA85" s="358">
        <v>19.07</v>
      </c>
      <c r="AB85" s="356">
        <v>18.46</v>
      </c>
      <c r="AC85" s="356">
        <v>26.18</v>
      </c>
      <c r="AD85" s="356">
        <v>22.69</v>
      </c>
      <c r="AE85" s="356">
        <v>21.96</v>
      </c>
      <c r="AF85" s="357">
        <v>15.35</v>
      </c>
      <c r="AG85" s="358">
        <v>16.920000000000002</v>
      </c>
      <c r="AH85" s="356">
        <v>19.53</v>
      </c>
      <c r="AI85" s="356">
        <v>21.57</v>
      </c>
      <c r="AJ85" s="356">
        <v>18.329999999999998</v>
      </c>
      <c r="AK85" s="356">
        <v>13.93</v>
      </c>
      <c r="AL85" s="357">
        <v>11.32</v>
      </c>
      <c r="AM85" s="358">
        <v>15.56</v>
      </c>
      <c r="AN85" s="356">
        <v>17.27</v>
      </c>
      <c r="AO85" s="356">
        <v>16.53</v>
      </c>
      <c r="AP85" s="356">
        <v>14.95</v>
      </c>
      <c r="AQ85" s="356">
        <v>15.75</v>
      </c>
      <c r="AR85" s="357">
        <v>13.98</v>
      </c>
      <c r="AS85" s="358">
        <v>16.41</v>
      </c>
      <c r="AT85" s="356">
        <v>15</v>
      </c>
      <c r="AU85" s="356">
        <v>20.38</v>
      </c>
      <c r="AV85" s="356">
        <v>16.54</v>
      </c>
      <c r="AW85" s="356">
        <v>18.2</v>
      </c>
      <c r="AX85" s="357">
        <v>14.4</v>
      </c>
      <c r="AY85" s="358">
        <v>14.57</v>
      </c>
      <c r="AZ85" s="356">
        <v>17.71</v>
      </c>
      <c r="BA85" s="356">
        <v>14.64</v>
      </c>
      <c r="BB85" s="356">
        <v>13.5</v>
      </c>
      <c r="BC85" s="356">
        <v>10.210000000000001</v>
      </c>
      <c r="BD85" s="357">
        <v>10.93</v>
      </c>
      <c r="BE85" s="358">
        <v>14.4</v>
      </c>
      <c r="BF85" s="356">
        <v>10.01</v>
      </c>
      <c r="BG85" s="356">
        <v>11.79</v>
      </c>
      <c r="BH85" s="356">
        <v>17.079999999999998</v>
      </c>
      <c r="BI85" s="356">
        <v>17.78</v>
      </c>
      <c r="BJ85" s="357">
        <v>14.32</v>
      </c>
      <c r="BK85" s="358">
        <v>15.25</v>
      </c>
      <c r="BL85" s="356">
        <v>9.42</v>
      </c>
      <c r="BM85" s="356">
        <v>13.34</v>
      </c>
      <c r="BN85" s="356">
        <v>17.39</v>
      </c>
      <c r="BO85" s="356">
        <v>14.99</v>
      </c>
      <c r="BP85" s="357">
        <v>16.75</v>
      </c>
      <c r="BQ85" s="358">
        <v>14.23</v>
      </c>
      <c r="BR85" s="356">
        <v>10.07</v>
      </c>
      <c r="BS85" s="356">
        <v>11.59</v>
      </c>
      <c r="BT85" s="356">
        <v>17.02</v>
      </c>
      <c r="BU85" s="356">
        <v>18.43</v>
      </c>
      <c r="BV85" s="357">
        <v>13.41</v>
      </c>
      <c r="BW85" s="358">
        <v>12.6</v>
      </c>
      <c r="BX85" s="356">
        <v>8.66</v>
      </c>
      <c r="BY85" s="356">
        <v>13.13</v>
      </c>
      <c r="BZ85" s="356">
        <v>15.58</v>
      </c>
      <c r="CA85" s="356">
        <v>13.36</v>
      </c>
      <c r="CB85" s="357">
        <v>13.18</v>
      </c>
      <c r="CC85" s="358">
        <v>12.41</v>
      </c>
      <c r="CD85" s="356">
        <v>5.19</v>
      </c>
      <c r="CE85" s="356">
        <v>11.19</v>
      </c>
      <c r="CF85" s="356">
        <v>15.08</v>
      </c>
      <c r="CG85" s="356">
        <v>14.75</v>
      </c>
      <c r="CH85" s="357">
        <v>12.89</v>
      </c>
      <c r="CI85" s="358">
        <v>12.67</v>
      </c>
      <c r="CJ85" s="356">
        <v>9.27</v>
      </c>
      <c r="CK85" s="356">
        <v>13.68</v>
      </c>
      <c r="CL85" s="356">
        <v>15.78</v>
      </c>
      <c r="CM85" s="356">
        <v>12.45</v>
      </c>
      <c r="CN85" s="357">
        <v>13.57</v>
      </c>
    </row>
    <row r="86" spans="1:92" s="42" customFormat="1" x14ac:dyDescent="0.3">
      <c r="A86"/>
      <c r="B86" s="313" t="s">
        <v>351</v>
      </c>
      <c r="C86" s="356">
        <v>12.09</v>
      </c>
      <c r="D86" s="356">
        <v>16.649999999999999</v>
      </c>
      <c r="E86" s="356">
        <v>14.48</v>
      </c>
      <c r="F86" s="356">
        <v>13.71</v>
      </c>
      <c r="G86" s="356">
        <v>10.56</v>
      </c>
      <c r="H86" s="357">
        <v>7.94</v>
      </c>
      <c r="I86" s="358">
        <v>11.37</v>
      </c>
      <c r="J86" s="356">
        <v>18.760000000000002</v>
      </c>
      <c r="K86" s="356">
        <v>14.52</v>
      </c>
      <c r="L86" s="356">
        <v>15.48</v>
      </c>
      <c r="M86" s="356">
        <v>11.14</v>
      </c>
      <c r="N86" s="357">
        <v>8.36</v>
      </c>
      <c r="O86" s="356">
        <v>12.53</v>
      </c>
      <c r="P86" s="356">
        <v>16.3</v>
      </c>
      <c r="Q86" s="356">
        <v>14.48</v>
      </c>
      <c r="R86" s="356">
        <v>12.93</v>
      </c>
      <c r="S86" s="356">
        <v>10.11</v>
      </c>
      <c r="T86" s="357">
        <v>7.22</v>
      </c>
      <c r="U86" s="358">
        <v>11.93</v>
      </c>
      <c r="V86" s="356">
        <v>18.3</v>
      </c>
      <c r="W86" s="356">
        <v>15.5</v>
      </c>
      <c r="X86" s="356">
        <v>13.54</v>
      </c>
      <c r="Y86" s="356">
        <v>9.89</v>
      </c>
      <c r="Z86" s="357">
        <v>7.8</v>
      </c>
      <c r="AA86" s="358">
        <v>11.2</v>
      </c>
      <c r="AB86" s="356">
        <v>21.37</v>
      </c>
      <c r="AC86" s="356">
        <v>16.059999999999999</v>
      </c>
      <c r="AD86" s="356">
        <v>15.67</v>
      </c>
      <c r="AE86" s="356">
        <v>10.17</v>
      </c>
      <c r="AF86" s="357">
        <v>8.49</v>
      </c>
      <c r="AG86" s="358">
        <v>12.36</v>
      </c>
      <c r="AH86" s="356">
        <v>17.78</v>
      </c>
      <c r="AI86" s="356">
        <v>15.35</v>
      </c>
      <c r="AJ86" s="356">
        <v>12.71</v>
      </c>
      <c r="AK86" s="356">
        <v>9.69</v>
      </c>
      <c r="AL86" s="357">
        <v>6.76</v>
      </c>
      <c r="AM86" s="358">
        <v>12.01</v>
      </c>
      <c r="AN86" s="356">
        <v>16.940000000000001</v>
      </c>
      <c r="AO86" s="356">
        <v>13.29</v>
      </c>
      <c r="AP86" s="356">
        <v>13.08</v>
      </c>
      <c r="AQ86" s="356">
        <v>10.68</v>
      </c>
      <c r="AR86" s="357">
        <v>7.78</v>
      </c>
      <c r="AS86" s="358">
        <v>11.25</v>
      </c>
      <c r="AT86" s="356">
        <v>18.88</v>
      </c>
      <c r="AU86" s="356">
        <v>12.42</v>
      </c>
      <c r="AV86" s="356">
        <v>14.79</v>
      </c>
      <c r="AW86" s="356">
        <v>11.87</v>
      </c>
      <c r="AX86" s="357">
        <v>8.02</v>
      </c>
      <c r="AY86" s="358">
        <v>12.91</v>
      </c>
      <c r="AZ86" s="356">
        <v>16.559999999999999</v>
      </c>
      <c r="BA86" s="356">
        <v>13.72</v>
      </c>
      <c r="BB86" s="356">
        <v>11.54</v>
      </c>
      <c r="BC86" s="356">
        <v>7.99</v>
      </c>
      <c r="BD86" s="357">
        <v>6.04</v>
      </c>
      <c r="BE86" s="358">
        <v>12.89</v>
      </c>
      <c r="BF86" s="356">
        <v>13.68</v>
      </c>
      <c r="BG86" s="356">
        <v>13.83</v>
      </c>
      <c r="BH86" s="356">
        <v>14.69</v>
      </c>
      <c r="BI86" s="356">
        <v>12.85</v>
      </c>
      <c r="BJ86" s="357">
        <v>9.14</v>
      </c>
      <c r="BK86" s="358">
        <v>12.55</v>
      </c>
      <c r="BL86" s="356">
        <v>12.2</v>
      </c>
      <c r="BM86" s="356">
        <v>14.94</v>
      </c>
      <c r="BN86" s="356">
        <v>15.77</v>
      </c>
      <c r="BO86" s="356">
        <v>14.39</v>
      </c>
      <c r="BP86" s="357">
        <v>8.0399999999999991</v>
      </c>
      <c r="BQ86" s="358">
        <v>12.95</v>
      </c>
      <c r="BR86" s="356">
        <v>13.84</v>
      </c>
      <c r="BS86" s="356">
        <v>13.69</v>
      </c>
      <c r="BT86" s="356">
        <v>14.49</v>
      </c>
      <c r="BU86" s="356">
        <v>12.49</v>
      </c>
      <c r="BV86" s="357">
        <v>9.5500000000000007</v>
      </c>
      <c r="BW86" s="358">
        <v>12.12</v>
      </c>
      <c r="BX86" s="356">
        <v>10.86</v>
      </c>
      <c r="BY86" s="356">
        <v>12.13</v>
      </c>
      <c r="BZ86" s="356">
        <v>15.37</v>
      </c>
      <c r="CA86" s="356">
        <v>12.44</v>
      </c>
      <c r="CB86" s="357">
        <v>8</v>
      </c>
      <c r="CC86" s="358">
        <v>13.44</v>
      </c>
      <c r="CD86" s="356">
        <v>10.34</v>
      </c>
      <c r="CE86" s="356">
        <v>12.9</v>
      </c>
      <c r="CF86" s="356">
        <v>18.12</v>
      </c>
      <c r="CG86" s="356">
        <v>14.1</v>
      </c>
      <c r="CH86" s="357">
        <v>10.47</v>
      </c>
      <c r="CI86" s="358">
        <v>11.6</v>
      </c>
      <c r="CJ86" s="356">
        <v>10.95</v>
      </c>
      <c r="CK86" s="356">
        <v>11.92</v>
      </c>
      <c r="CL86" s="356">
        <v>14.27</v>
      </c>
      <c r="CM86" s="356">
        <v>11.36</v>
      </c>
      <c r="CN86" s="357">
        <v>4.72</v>
      </c>
    </row>
    <row r="87" spans="1:92" s="42" customFormat="1" x14ac:dyDescent="0.3">
      <c r="A87"/>
      <c r="B87" s="313" t="s">
        <v>352</v>
      </c>
      <c r="C87" s="356">
        <v>8.8699999999999992</v>
      </c>
      <c r="D87" s="356">
        <v>14.47</v>
      </c>
      <c r="E87" s="356">
        <v>12.1</v>
      </c>
      <c r="F87" s="356">
        <v>9.9700000000000006</v>
      </c>
      <c r="G87" s="356">
        <v>7.77</v>
      </c>
      <c r="H87" s="357">
        <v>3.61</v>
      </c>
      <c r="I87" s="358">
        <v>7.71</v>
      </c>
      <c r="J87" s="356">
        <v>14.4</v>
      </c>
      <c r="K87" s="356">
        <v>13.07</v>
      </c>
      <c r="L87" s="356">
        <v>11.03</v>
      </c>
      <c r="M87" s="356">
        <v>9.16</v>
      </c>
      <c r="N87" s="357">
        <v>3.62</v>
      </c>
      <c r="O87" s="356">
        <v>9.58</v>
      </c>
      <c r="P87" s="356">
        <v>14.49</v>
      </c>
      <c r="Q87" s="356">
        <v>11.83</v>
      </c>
      <c r="R87" s="356">
        <v>9.5</v>
      </c>
      <c r="S87" s="356">
        <v>6.68</v>
      </c>
      <c r="T87" s="357">
        <v>3.6</v>
      </c>
      <c r="U87" s="358">
        <v>7.7</v>
      </c>
      <c r="V87" s="356">
        <v>14.68</v>
      </c>
      <c r="W87" s="356">
        <v>11.16</v>
      </c>
      <c r="X87" s="356">
        <v>7.97</v>
      </c>
      <c r="Y87" s="356">
        <v>7.01</v>
      </c>
      <c r="Z87" s="357">
        <v>3.22</v>
      </c>
      <c r="AA87" s="358">
        <v>6.88</v>
      </c>
      <c r="AB87" s="356">
        <v>12.52</v>
      </c>
      <c r="AC87" s="356">
        <v>14.03</v>
      </c>
      <c r="AD87" s="356">
        <v>8.67</v>
      </c>
      <c r="AE87" s="356">
        <v>9.11</v>
      </c>
      <c r="AF87" s="357">
        <v>3.39</v>
      </c>
      <c r="AG87" s="358">
        <v>8.1999999999999993</v>
      </c>
      <c r="AH87" s="356">
        <v>15.05</v>
      </c>
      <c r="AI87" s="356">
        <v>10.43</v>
      </c>
      <c r="AJ87" s="356">
        <v>7.69</v>
      </c>
      <c r="AK87" s="356">
        <v>5.57</v>
      </c>
      <c r="AL87" s="357">
        <v>2.97</v>
      </c>
      <c r="AM87" s="358">
        <v>9.15</v>
      </c>
      <c r="AN87" s="356">
        <v>14.87</v>
      </c>
      <c r="AO87" s="356">
        <v>11.66</v>
      </c>
      <c r="AP87" s="356">
        <v>10.3</v>
      </c>
      <c r="AQ87" s="356">
        <v>7.98</v>
      </c>
      <c r="AR87" s="357">
        <v>3.33</v>
      </c>
      <c r="AS87" s="358">
        <v>7.99</v>
      </c>
      <c r="AT87" s="356">
        <v>15.22</v>
      </c>
      <c r="AU87" s="356">
        <v>11.98</v>
      </c>
      <c r="AV87" s="356">
        <v>14.03</v>
      </c>
      <c r="AW87" s="356">
        <v>8.56</v>
      </c>
      <c r="AX87" s="357">
        <v>3.12</v>
      </c>
      <c r="AY87" s="358">
        <v>10.51</v>
      </c>
      <c r="AZ87" s="356">
        <v>14.81</v>
      </c>
      <c r="BA87" s="356">
        <v>11.51</v>
      </c>
      <c r="BB87" s="356">
        <v>6.92</v>
      </c>
      <c r="BC87" s="356">
        <v>6.66</v>
      </c>
      <c r="BD87" s="357">
        <v>4.8499999999999996</v>
      </c>
      <c r="BE87" s="358">
        <v>12.48</v>
      </c>
      <c r="BF87" s="356">
        <v>13.73</v>
      </c>
      <c r="BG87" s="356">
        <v>16.11</v>
      </c>
      <c r="BH87" s="356">
        <v>15.59</v>
      </c>
      <c r="BI87" s="356">
        <v>10.28</v>
      </c>
      <c r="BJ87" s="357">
        <v>6.35</v>
      </c>
      <c r="BK87" s="358">
        <v>11.26</v>
      </c>
      <c r="BL87" s="356">
        <v>14.55</v>
      </c>
      <c r="BM87" s="356">
        <v>14.12</v>
      </c>
      <c r="BN87" s="356">
        <v>10.93</v>
      </c>
      <c r="BO87" s="356">
        <v>11.5</v>
      </c>
      <c r="BP87" s="357">
        <v>8.9600000000000009</v>
      </c>
      <c r="BQ87" s="358">
        <v>12.72</v>
      </c>
      <c r="BR87" s="356">
        <v>13.65</v>
      </c>
      <c r="BS87" s="356">
        <v>16.37</v>
      </c>
      <c r="BT87" s="356">
        <v>16.45</v>
      </c>
      <c r="BU87" s="356">
        <v>9.99</v>
      </c>
      <c r="BV87" s="357">
        <v>5.37</v>
      </c>
      <c r="BW87" s="358">
        <v>11.13</v>
      </c>
      <c r="BX87" s="356">
        <v>13.15</v>
      </c>
      <c r="BY87" s="356">
        <v>10.88</v>
      </c>
      <c r="BZ87" s="356">
        <v>13.03</v>
      </c>
      <c r="CA87" s="356">
        <v>9.59</v>
      </c>
      <c r="CB87" s="357">
        <v>5.56</v>
      </c>
      <c r="CC87" s="358">
        <v>12.65</v>
      </c>
      <c r="CD87" s="356">
        <v>22.94</v>
      </c>
      <c r="CE87" s="356">
        <v>10.16</v>
      </c>
      <c r="CF87" s="356">
        <v>14.65</v>
      </c>
      <c r="CG87" s="356">
        <v>12.5</v>
      </c>
      <c r="CH87" s="357">
        <v>7.06</v>
      </c>
      <c r="CI87" s="358">
        <v>10.53</v>
      </c>
      <c r="CJ87" s="356">
        <v>11.42</v>
      </c>
      <c r="CK87" s="356">
        <v>11.08</v>
      </c>
      <c r="CL87" s="356">
        <v>12.38</v>
      </c>
      <c r="CM87" s="356">
        <v>7.67</v>
      </c>
      <c r="CN87" s="357">
        <v>3.57</v>
      </c>
    </row>
    <row r="88" spans="1:92" s="42" customFormat="1" x14ac:dyDescent="0.3">
      <c r="A88"/>
      <c r="B88" s="313" t="s">
        <v>353</v>
      </c>
      <c r="C88" s="356">
        <v>5.85</v>
      </c>
      <c r="D88" s="356">
        <v>10.94</v>
      </c>
      <c r="E88" s="356">
        <v>8.42</v>
      </c>
      <c r="F88" s="356">
        <v>6.16</v>
      </c>
      <c r="G88" s="356">
        <v>4.3099999999999996</v>
      </c>
      <c r="H88" s="357">
        <v>2.2599999999999998</v>
      </c>
      <c r="I88" s="358">
        <v>5.14</v>
      </c>
      <c r="J88" s="356">
        <v>12.71</v>
      </c>
      <c r="K88" s="356">
        <v>9.25</v>
      </c>
      <c r="L88" s="356">
        <v>7.78</v>
      </c>
      <c r="M88" s="356">
        <v>5.45</v>
      </c>
      <c r="N88" s="357">
        <v>2.12</v>
      </c>
      <c r="O88" s="356">
        <v>6.29</v>
      </c>
      <c r="P88" s="356">
        <v>10.65</v>
      </c>
      <c r="Q88" s="356">
        <v>8.19</v>
      </c>
      <c r="R88" s="356">
        <v>5.44</v>
      </c>
      <c r="S88" s="356">
        <v>3.42</v>
      </c>
      <c r="T88" s="357">
        <v>2.5099999999999998</v>
      </c>
      <c r="U88" s="358">
        <v>4.8499999999999996</v>
      </c>
      <c r="V88" s="356">
        <v>10.4</v>
      </c>
      <c r="W88" s="356">
        <v>7.03</v>
      </c>
      <c r="X88" s="356">
        <v>5.05</v>
      </c>
      <c r="Y88" s="356">
        <v>3.64</v>
      </c>
      <c r="Z88" s="357">
        <v>2.09</v>
      </c>
      <c r="AA88" s="358">
        <v>4.28</v>
      </c>
      <c r="AB88" s="356">
        <v>12.55</v>
      </c>
      <c r="AC88" s="356">
        <v>7.19</v>
      </c>
      <c r="AD88" s="356">
        <v>6.29</v>
      </c>
      <c r="AE88" s="356">
        <v>4.9000000000000004</v>
      </c>
      <c r="AF88" s="357">
        <v>2.0099999999999998</v>
      </c>
      <c r="AG88" s="358">
        <v>5.2</v>
      </c>
      <c r="AH88" s="356">
        <v>10.039999999999999</v>
      </c>
      <c r="AI88" s="356">
        <v>6.99</v>
      </c>
      <c r="AJ88" s="356">
        <v>4.5599999999999996</v>
      </c>
      <c r="AK88" s="356">
        <v>2.77</v>
      </c>
      <c r="AL88" s="357">
        <v>2.2200000000000002</v>
      </c>
      <c r="AM88" s="358">
        <v>6.3</v>
      </c>
      <c r="AN88" s="356">
        <v>11.06</v>
      </c>
      <c r="AO88" s="356">
        <v>8.9499999999999993</v>
      </c>
      <c r="AP88" s="356">
        <v>6.95</v>
      </c>
      <c r="AQ88" s="356">
        <v>4.66</v>
      </c>
      <c r="AR88" s="357">
        <v>1.88</v>
      </c>
      <c r="AS88" s="358">
        <v>5.89</v>
      </c>
      <c r="AT88" s="356">
        <v>13.05</v>
      </c>
      <c r="AU88" s="356">
        <v>11.98</v>
      </c>
      <c r="AV88" s="356">
        <v>9.49</v>
      </c>
      <c r="AW88" s="356">
        <v>5.84</v>
      </c>
      <c r="AX88" s="357">
        <v>1.96</v>
      </c>
      <c r="AY88" s="358">
        <v>6.78</v>
      </c>
      <c r="AZ88" s="356">
        <v>10.67</v>
      </c>
      <c r="BA88" s="356">
        <v>7.47</v>
      </c>
      <c r="BB88" s="356">
        <v>4.66</v>
      </c>
      <c r="BC88" s="356">
        <v>1.99</v>
      </c>
      <c r="BD88" s="357">
        <v>1.3</v>
      </c>
      <c r="BE88" s="358">
        <v>8.18</v>
      </c>
      <c r="BF88" s="356">
        <v>10.99</v>
      </c>
      <c r="BG88" s="356">
        <v>11.69</v>
      </c>
      <c r="BH88" s="356">
        <v>8.17</v>
      </c>
      <c r="BI88" s="356">
        <v>6.23</v>
      </c>
      <c r="BJ88" s="357">
        <v>4.09</v>
      </c>
      <c r="BK88" s="358">
        <v>7.58</v>
      </c>
      <c r="BL88" s="356">
        <v>12.51</v>
      </c>
      <c r="BM88" s="356">
        <v>9.6199999999999992</v>
      </c>
      <c r="BN88" s="356">
        <v>9.83</v>
      </c>
      <c r="BO88" s="356">
        <v>6.94</v>
      </c>
      <c r="BP88" s="357">
        <v>4.16</v>
      </c>
      <c r="BQ88" s="358">
        <v>8.3000000000000007</v>
      </c>
      <c r="BR88" s="356">
        <v>10.83</v>
      </c>
      <c r="BS88" s="356">
        <v>11.96</v>
      </c>
      <c r="BT88" s="356">
        <v>7.86</v>
      </c>
      <c r="BU88" s="356">
        <v>6.07</v>
      </c>
      <c r="BV88" s="357">
        <v>4.07</v>
      </c>
      <c r="BW88" s="358">
        <v>9.11</v>
      </c>
      <c r="BX88" s="356">
        <v>14.05</v>
      </c>
      <c r="BY88" s="356">
        <v>9.39</v>
      </c>
      <c r="BZ88" s="356">
        <v>8.49</v>
      </c>
      <c r="CA88" s="356">
        <v>6.11</v>
      </c>
      <c r="CB88" s="357">
        <v>2.72</v>
      </c>
      <c r="CC88" s="358">
        <v>8.15</v>
      </c>
      <c r="CD88" s="356">
        <v>12.57</v>
      </c>
      <c r="CE88" s="356">
        <v>10.47</v>
      </c>
      <c r="CF88" s="356">
        <v>7.8</v>
      </c>
      <c r="CG88" s="356">
        <v>8.2100000000000009</v>
      </c>
      <c r="CH88" s="357">
        <v>3.57</v>
      </c>
      <c r="CI88" s="358">
        <v>9.49</v>
      </c>
      <c r="CJ88" s="356">
        <v>14.31</v>
      </c>
      <c r="CK88" s="356">
        <v>9.08</v>
      </c>
      <c r="CL88" s="356">
        <v>8.77</v>
      </c>
      <c r="CM88" s="356">
        <v>4.7300000000000004</v>
      </c>
      <c r="CN88" s="357">
        <v>1.59</v>
      </c>
    </row>
    <row r="89" spans="1:92" s="42" customFormat="1" x14ac:dyDescent="0.3">
      <c r="A89"/>
      <c r="B89" s="313" t="s">
        <v>354</v>
      </c>
      <c r="C89" s="359">
        <v>11.53</v>
      </c>
      <c r="D89" s="359">
        <v>24.13</v>
      </c>
      <c r="E89" s="359">
        <v>17.36</v>
      </c>
      <c r="F89" s="359">
        <v>11.04</v>
      </c>
      <c r="G89" s="359">
        <v>7.75</v>
      </c>
      <c r="H89" s="360">
        <v>3.88</v>
      </c>
      <c r="I89" s="361">
        <v>9.5299999999999994</v>
      </c>
      <c r="J89" s="359">
        <v>26.91</v>
      </c>
      <c r="K89" s="359">
        <v>21.26</v>
      </c>
      <c r="L89" s="359">
        <v>13.22</v>
      </c>
      <c r="M89" s="359">
        <v>8.33</v>
      </c>
      <c r="N89" s="360">
        <v>3.98</v>
      </c>
      <c r="O89" s="359">
        <v>12.76</v>
      </c>
      <c r="P89" s="359">
        <v>23.67</v>
      </c>
      <c r="Q89" s="359">
        <v>16.28</v>
      </c>
      <c r="R89" s="359">
        <v>10.07</v>
      </c>
      <c r="S89" s="359">
        <v>7.28</v>
      </c>
      <c r="T89" s="360">
        <v>3.71</v>
      </c>
      <c r="U89" s="361">
        <v>7.62</v>
      </c>
      <c r="V89" s="359">
        <v>16.43</v>
      </c>
      <c r="W89" s="359">
        <v>10.43</v>
      </c>
      <c r="X89" s="359">
        <v>7.42</v>
      </c>
      <c r="Y89" s="359">
        <v>6.28</v>
      </c>
      <c r="Z89" s="360">
        <v>3.45</v>
      </c>
      <c r="AA89" s="361">
        <v>7.14</v>
      </c>
      <c r="AB89" s="359">
        <v>20.010000000000002</v>
      </c>
      <c r="AC89" s="359">
        <v>12.4</v>
      </c>
      <c r="AD89" s="359">
        <v>10.050000000000001</v>
      </c>
      <c r="AE89" s="359">
        <v>6.89</v>
      </c>
      <c r="AF89" s="360">
        <v>4.1500000000000004</v>
      </c>
      <c r="AG89" s="361">
        <v>7.91</v>
      </c>
      <c r="AH89" s="359">
        <v>15.83</v>
      </c>
      <c r="AI89" s="359">
        <v>9.93</v>
      </c>
      <c r="AJ89" s="359">
        <v>6.39</v>
      </c>
      <c r="AK89" s="359">
        <v>5.85</v>
      </c>
      <c r="AL89" s="360">
        <v>2.4</v>
      </c>
      <c r="AM89" s="361">
        <v>11.74</v>
      </c>
      <c r="AN89" s="359">
        <v>21.19</v>
      </c>
      <c r="AO89" s="359">
        <v>18.61</v>
      </c>
      <c r="AP89" s="359">
        <v>11.91</v>
      </c>
      <c r="AQ89" s="359">
        <v>7.84</v>
      </c>
      <c r="AR89" s="360">
        <v>3.34</v>
      </c>
      <c r="AS89" s="361">
        <v>9.9700000000000006</v>
      </c>
      <c r="AT89" s="359">
        <v>26.56</v>
      </c>
      <c r="AU89" s="359">
        <v>25.64</v>
      </c>
      <c r="AV89" s="359">
        <v>13.88</v>
      </c>
      <c r="AW89" s="359">
        <v>8.85</v>
      </c>
      <c r="AX89" s="360">
        <v>2.98</v>
      </c>
      <c r="AY89" s="361">
        <v>13.82</v>
      </c>
      <c r="AZ89" s="359">
        <v>20.14</v>
      </c>
      <c r="BA89" s="359">
        <v>15.17</v>
      </c>
      <c r="BB89" s="359">
        <v>10.130000000000001</v>
      </c>
      <c r="BC89" s="359">
        <v>5.58</v>
      </c>
      <c r="BD89" s="360">
        <v>5.94</v>
      </c>
      <c r="BE89" s="361">
        <v>21.92</v>
      </c>
      <c r="BF89" s="359">
        <v>42.94</v>
      </c>
      <c r="BG89" s="359">
        <v>28.87</v>
      </c>
      <c r="BH89" s="359">
        <v>19.95</v>
      </c>
      <c r="BI89" s="359">
        <v>13.51</v>
      </c>
      <c r="BJ89" s="360">
        <v>7.34</v>
      </c>
      <c r="BK89" s="361">
        <v>20.37</v>
      </c>
      <c r="BL89" s="359">
        <v>45.22</v>
      </c>
      <c r="BM89" s="359">
        <v>34.159999999999997</v>
      </c>
      <c r="BN89" s="359">
        <v>21.91</v>
      </c>
      <c r="BO89" s="359">
        <v>17.37</v>
      </c>
      <c r="BP89" s="360">
        <v>7.76</v>
      </c>
      <c r="BQ89" s="361">
        <v>22.23</v>
      </c>
      <c r="BR89" s="359">
        <v>42.7</v>
      </c>
      <c r="BS89" s="359">
        <v>28.18</v>
      </c>
      <c r="BT89" s="359">
        <v>19.59</v>
      </c>
      <c r="BU89" s="359">
        <v>12.61</v>
      </c>
      <c r="BV89" s="360">
        <v>7.19</v>
      </c>
      <c r="BW89" s="361">
        <v>28.13</v>
      </c>
      <c r="BX89" s="359">
        <v>46.51</v>
      </c>
      <c r="BY89" s="359">
        <v>37.82</v>
      </c>
      <c r="BZ89" s="359">
        <v>19.27</v>
      </c>
      <c r="CA89" s="359">
        <v>9.43</v>
      </c>
      <c r="CB89" s="360">
        <v>6.49</v>
      </c>
      <c r="CC89" s="361">
        <v>25.93</v>
      </c>
      <c r="CD89" s="359">
        <v>48.1</v>
      </c>
      <c r="CE89" s="359">
        <v>46.05</v>
      </c>
      <c r="CF89" s="359">
        <v>28.27</v>
      </c>
      <c r="CG89" s="359">
        <v>10.85</v>
      </c>
      <c r="CH89" s="360">
        <v>5.97</v>
      </c>
      <c r="CI89" s="361">
        <v>29</v>
      </c>
      <c r="CJ89" s="359">
        <v>46.23</v>
      </c>
      <c r="CK89" s="359">
        <v>35.5</v>
      </c>
      <c r="CL89" s="359">
        <v>15.68</v>
      </c>
      <c r="CM89" s="359">
        <v>8.51</v>
      </c>
      <c r="CN89" s="360">
        <v>7.18</v>
      </c>
    </row>
    <row r="90" spans="1:92" s="42" customFormat="1" x14ac:dyDescent="0.3">
      <c r="A90"/>
      <c r="B90" s="316" t="s">
        <v>295</v>
      </c>
      <c r="C90" s="267">
        <v>100</v>
      </c>
      <c r="D90" s="267">
        <v>100</v>
      </c>
      <c r="E90" s="267">
        <v>100</v>
      </c>
      <c r="F90" s="267">
        <v>100</v>
      </c>
      <c r="G90" s="267">
        <v>100</v>
      </c>
      <c r="H90" s="266">
        <v>100</v>
      </c>
      <c r="I90" s="268">
        <v>100</v>
      </c>
      <c r="J90" s="267">
        <v>100</v>
      </c>
      <c r="K90" s="267">
        <v>100</v>
      </c>
      <c r="L90" s="267">
        <v>100</v>
      </c>
      <c r="M90" s="267">
        <v>100</v>
      </c>
      <c r="N90" s="266">
        <v>100</v>
      </c>
      <c r="O90" s="267">
        <v>100</v>
      </c>
      <c r="P90" s="267">
        <v>100</v>
      </c>
      <c r="Q90" s="267">
        <v>100</v>
      </c>
      <c r="R90" s="267">
        <v>100</v>
      </c>
      <c r="S90" s="267">
        <v>100</v>
      </c>
      <c r="T90" s="266">
        <v>100</v>
      </c>
      <c r="U90" s="268">
        <v>100</v>
      </c>
      <c r="V90" s="267">
        <v>100</v>
      </c>
      <c r="W90" s="267">
        <v>100</v>
      </c>
      <c r="X90" s="267">
        <v>100</v>
      </c>
      <c r="Y90" s="267">
        <v>100</v>
      </c>
      <c r="Z90" s="266">
        <v>100</v>
      </c>
      <c r="AA90" s="268">
        <v>100</v>
      </c>
      <c r="AB90" s="267">
        <v>100</v>
      </c>
      <c r="AC90" s="267">
        <v>100</v>
      </c>
      <c r="AD90" s="267">
        <v>100</v>
      </c>
      <c r="AE90" s="267">
        <v>100</v>
      </c>
      <c r="AF90" s="266">
        <v>100</v>
      </c>
      <c r="AG90" s="268">
        <v>100</v>
      </c>
      <c r="AH90" s="267">
        <v>100</v>
      </c>
      <c r="AI90" s="267">
        <v>100</v>
      </c>
      <c r="AJ90" s="267">
        <v>100</v>
      </c>
      <c r="AK90" s="267">
        <v>100</v>
      </c>
      <c r="AL90" s="266">
        <v>100</v>
      </c>
      <c r="AM90" s="268">
        <v>100</v>
      </c>
      <c r="AN90" s="267">
        <v>100</v>
      </c>
      <c r="AO90" s="267">
        <v>100</v>
      </c>
      <c r="AP90" s="267">
        <v>100</v>
      </c>
      <c r="AQ90" s="267">
        <v>100</v>
      </c>
      <c r="AR90" s="266">
        <v>100</v>
      </c>
      <c r="AS90" s="268">
        <v>100</v>
      </c>
      <c r="AT90" s="267">
        <v>100</v>
      </c>
      <c r="AU90" s="267">
        <v>100</v>
      </c>
      <c r="AV90" s="267">
        <v>100</v>
      </c>
      <c r="AW90" s="267">
        <v>100</v>
      </c>
      <c r="AX90" s="266">
        <v>100</v>
      </c>
      <c r="AY90" s="268">
        <v>100</v>
      </c>
      <c r="AZ90" s="267">
        <v>100</v>
      </c>
      <c r="BA90" s="267">
        <v>100</v>
      </c>
      <c r="BB90" s="267">
        <v>100</v>
      </c>
      <c r="BC90" s="267">
        <v>100</v>
      </c>
      <c r="BD90" s="266">
        <v>100</v>
      </c>
      <c r="BE90" s="268">
        <v>100</v>
      </c>
      <c r="BF90" s="267">
        <v>100</v>
      </c>
      <c r="BG90" s="267">
        <v>100</v>
      </c>
      <c r="BH90" s="267">
        <v>100</v>
      </c>
      <c r="BI90" s="267">
        <v>100</v>
      </c>
      <c r="BJ90" s="266">
        <v>100</v>
      </c>
      <c r="BK90" s="268">
        <v>100</v>
      </c>
      <c r="BL90" s="267">
        <v>100</v>
      </c>
      <c r="BM90" s="267">
        <v>100</v>
      </c>
      <c r="BN90" s="267">
        <v>100</v>
      </c>
      <c r="BO90" s="267">
        <v>100</v>
      </c>
      <c r="BP90" s="266">
        <v>100</v>
      </c>
      <c r="BQ90" s="268">
        <v>100</v>
      </c>
      <c r="BR90" s="267">
        <v>100</v>
      </c>
      <c r="BS90" s="267">
        <v>100</v>
      </c>
      <c r="BT90" s="267">
        <v>100</v>
      </c>
      <c r="BU90" s="267">
        <v>100</v>
      </c>
      <c r="BV90" s="266">
        <v>100</v>
      </c>
      <c r="BW90" s="268">
        <v>100</v>
      </c>
      <c r="BX90" s="267">
        <v>100</v>
      </c>
      <c r="BY90" s="267">
        <v>100</v>
      </c>
      <c r="BZ90" s="267">
        <v>100</v>
      </c>
      <c r="CA90" s="267">
        <v>100</v>
      </c>
      <c r="CB90" s="266">
        <v>100</v>
      </c>
      <c r="CC90" s="268">
        <v>100</v>
      </c>
      <c r="CD90" s="267">
        <v>100</v>
      </c>
      <c r="CE90" s="267">
        <v>100</v>
      </c>
      <c r="CF90" s="267">
        <v>100</v>
      </c>
      <c r="CG90" s="267">
        <v>100</v>
      </c>
      <c r="CH90" s="266">
        <v>100</v>
      </c>
      <c r="CI90" s="268">
        <v>100</v>
      </c>
      <c r="CJ90" s="267">
        <v>100</v>
      </c>
      <c r="CK90" s="267">
        <v>100</v>
      </c>
      <c r="CL90" s="267">
        <v>100</v>
      </c>
      <c r="CM90" s="267">
        <v>100</v>
      </c>
      <c r="CN90" s="266">
        <v>100</v>
      </c>
    </row>
    <row r="91" spans="1:92" s="42" customFormat="1" ht="15" thickBot="1" x14ac:dyDescent="0.35">
      <c r="A91"/>
      <c r="B91" s="317" t="s">
        <v>355</v>
      </c>
      <c r="C91" s="318">
        <f>SUM(C83:C87)</f>
        <v>67.300000000000011</v>
      </c>
      <c r="D91" s="318">
        <f>SUM(D83:D87)</f>
        <v>63.36</v>
      </c>
      <c r="E91" s="318">
        <f t="shared" ref="E91:BP91" si="2">SUM(E83:E87)</f>
        <v>69.03</v>
      </c>
      <c r="F91" s="318">
        <f t="shared" si="2"/>
        <v>71.860000000000014</v>
      </c>
      <c r="G91" s="318">
        <f t="shared" si="2"/>
        <v>71.44</v>
      </c>
      <c r="H91" s="318">
        <f t="shared" si="2"/>
        <v>61.76</v>
      </c>
      <c r="I91" s="318">
        <f t="shared" si="2"/>
        <v>69.33</v>
      </c>
      <c r="J91" s="318">
        <f t="shared" si="2"/>
        <v>59.589999999999996</v>
      </c>
      <c r="K91" s="318">
        <f t="shared" si="2"/>
        <v>67.900000000000006</v>
      </c>
      <c r="L91" s="318">
        <f t="shared" si="2"/>
        <v>73.900000000000006</v>
      </c>
      <c r="M91" s="318">
        <f t="shared" si="2"/>
        <v>76.22999999999999</v>
      </c>
      <c r="N91" s="318">
        <f t="shared" si="2"/>
        <v>65.37</v>
      </c>
      <c r="O91" s="318">
        <f t="shared" si="2"/>
        <v>66.06</v>
      </c>
      <c r="P91" s="318">
        <f t="shared" si="2"/>
        <v>63.99</v>
      </c>
      <c r="Q91" s="318">
        <f t="shared" si="2"/>
        <v>69.349999999999994</v>
      </c>
      <c r="R91" s="318">
        <f t="shared" si="2"/>
        <v>70.97</v>
      </c>
      <c r="S91" s="318">
        <f t="shared" si="2"/>
        <v>67.680000000000007</v>
      </c>
      <c r="T91" s="318">
        <f t="shared" si="2"/>
        <v>55.66</v>
      </c>
      <c r="U91" s="318">
        <f t="shared" si="2"/>
        <v>70.02</v>
      </c>
      <c r="V91" s="318">
        <f t="shared" si="2"/>
        <v>70.91</v>
      </c>
      <c r="W91" s="318">
        <f t="shared" si="2"/>
        <v>77.3</v>
      </c>
      <c r="X91" s="318">
        <f t="shared" si="2"/>
        <v>76.03</v>
      </c>
      <c r="Y91" s="318">
        <f t="shared" si="2"/>
        <v>72.36</v>
      </c>
      <c r="Z91" s="318">
        <f t="shared" si="2"/>
        <v>60.279999999999994</v>
      </c>
      <c r="AA91" s="318">
        <f t="shared" si="2"/>
        <v>71.009999999999991</v>
      </c>
      <c r="AB91" s="318">
        <f t="shared" si="2"/>
        <v>66.510000000000005</v>
      </c>
      <c r="AC91" s="318">
        <f t="shared" si="2"/>
        <v>79.2</v>
      </c>
      <c r="AD91" s="318">
        <f t="shared" si="2"/>
        <v>77.88000000000001</v>
      </c>
      <c r="AE91" s="318">
        <f t="shared" si="2"/>
        <v>78.36</v>
      </c>
      <c r="AF91" s="318">
        <f t="shared" si="2"/>
        <v>64.3</v>
      </c>
      <c r="AG91" s="318">
        <f t="shared" si="2"/>
        <v>69.41</v>
      </c>
      <c r="AH91" s="318">
        <f t="shared" si="2"/>
        <v>71.650000000000006</v>
      </c>
      <c r="AI91" s="318">
        <f t="shared" si="2"/>
        <v>76.799999999999983</v>
      </c>
      <c r="AJ91" s="318">
        <f t="shared" si="2"/>
        <v>75.319999999999993</v>
      </c>
      <c r="AK91" s="318">
        <f t="shared" si="2"/>
        <v>68.239999999999995</v>
      </c>
      <c r="AL91" s="318">
        <f t="shared" si="2"/>
        <v>54.209999999999994</v>
      </c>
      <c r="AM91" s="318">
        <f t="shared" si="2"/>
        <v>66.75</v>
      </c>
      <c r="AN91" s="318">
        <f t="shared" si="2"/>
        <v>66.52</v>
      </c>
      <c r="AO91" s="318">
        <f t="shared" si="2"/>
        <v>64.59</v>
      </c>
      <c r="AP91" s="318">
        <f t="shared" si="2"/>
        <v>66.339999999999989</v>
      </c>
      <c r="AQ91" s="318">
        <f t="shared" si="2"/>
        <v>70.69</v>
      </c>
      <c r="AR91" s="318">
        <f t="shared" si="2"/>
        <v>65.400000000000006</v>
      </c>
      <c r="AS91" s="318">
        <f t="shared" si="2"/>
        <v>69.05</v>
      </c>
      <c r="AT91" s="318">
        <f t="shared" si="2"/>
        <v>59.83</v>
      </c>
      <c r="AU91" s="318">
        <f t="shared" si="2"/>
        <v>59.66</v>
      </c>
      <c r="AV91" s="318">
        <f t="shared" si="2"/>
        <v>71.75</v>
      </c>
      <c r="AW91" s="318">
        <f t="shared" si="2"/>
        <v>75.460000000000008</v>
      </c>
      <c r="AX91" s="318">
        <f t="shared" si="2"/>
        <v>67.260000000000005</v>
      </c>
      <c r="AY91" s="318">
        <f t="shared" si="2"/>
        <v>64.08</v>
      </c>
      <c r="AZ91" s="318">
        <f t="shared" si="2"/>
        <v>67.83</v>
      </c>
      <c r="BA91" s="318">
        <f t="shared" si="2"/>
        <v>67.010000000000005</v>
      </c>
      <c r="BB91" s="318">
        <f t="shared" si="2"/>
        <v>61.43</v>
      </c>
      <c r="BC91" s="318">
        <f t="shared" si="2"/>
        <v>59.900000000000006</v>
      </c>
      <c r="BD91" s="318">
        <f t="shared" si="2"/>
        <v>51.68</v>
      </c>
      <c r="BE91" s="318">
        <f t="shared" si="2"/>
        <v>61.019999999999996</v>
      </c>
      <c r="BF91" s="318">
        <f t="shared" si="2"/>
        <v>45.56</v>
      </c>
      <c r="BG91" s="318">
        <f t="shared" si="2"/>
        <v>56.69</v>
      </c>
      <c r="BH91" s="318">
        <f t="shared" si="2"/>
        <v>66.86</v>
      </c>
      <c r="BI91" s="318">
        <f t="shared" si="2"/>
        <v>69.539999999999992</v>
      </c>
      <c r="BJ91" s="318">
        <f t="shared" si="2"/>
        <v>63.25</v>
      </c>
      <c r="BK91" s="318">
        <f t="shared" si="2"/>
        <v>61.969999999999992</v>
      </c>
      <c r="BL91" s="318">
        <f t="shared" si="2"/>
        <v>41.64</v>
      </c>
      <c r="BM91" s="318">
        <f t="shared" si="2"/>
        <v>55.73</v>
      </c>
      <c r="BN91" s="318">
        <f t="shared" si="2"/>
        <v>65.289999999999992</v>
      </c>
      <c r="BO91" s="318">
        <f t="shared" si="2"/>
        <v>64.509999999999991</v>
      </c>
      <c r="BP91" s="318">
        <f t="shared" si="2"/>
        <v>66.94</v>
      </c>
      <c r="BQ91" s="318">
        <f t="shared" ref="BQ91:CN91" si="3">SUM(BQ83:BQ87)</f>
        <v>60.81</v>
      </c>
      <c r="BR91" s="318">
        <f t="shared" si="3"/>
        <v>45.98</v>
      </c>
      <c r="BS91" s="318">
        <f t="shared" si="3"/>
        <v>56.81</v>
      </c>
      <c r="BT91" s="318">
        <f t="shared" si="3"/>
        <v>67.150000000000006</v>
      </c>
      <c r="BU91" s="318">
        <f t="shared" si="3"/>
        <v>70.72</v>
      </c>
      <c r="BV91" s="318">
        <f t="shared" si="3"/>
        <v>61.859999999999992</v>
      </c>
      <c r="BW91" s="318">
        <f t="shared" si="3"/>
        <v>55.14</v>
      </c>
      <c r="BX91" s="318">
        <f t="shared" si="3"/>
        <v>38.97</v>
      </c>
      <c r="BY91" s="318">
        <f t="shared" si="3"/>
        <v>50.390000000000008</v>
      </c>
      <c r="BZ91" s="318">
        <f t="shared" si="3"/>
        <v>66.17</v>
      </c>
      <c r="CA91" s="318">
        <f t="shared" si="3"/>
        <v>68.010000000000005</v>
      </c>
      <c r="CB91" s="318">
        <f t="shared" si="3"/>
        <v>63.27</v>
      </c>
      <c r="CC91" s="318">
        <f t="shared" si="3"/>
        <v>57.41</v>
      </c>
      <c r="CD91" s="318">
        <f t="shared" si="3"/>
        <v>38.47</v>
      </c>
      <c r="CE91" s="318">
        <f t="shared" si="3"/>
        <v>42.95</v>
      </c>
      <c r="CF91" s="318">
        <f t="shared" si="3"/>
        <v>60.999999999999993</v>
      </c>
      <c r="CG91" s="318">
        <f t="shared" si="3"/>
        <v>69.66</v>
      </c>
      <c r="CH91" s="318">
        <f t="shared" si="3"/>
        <v>66.849999999999994</v>
      </c>
      <c r="CI91" s="318">
        <f t="shared" si="3"/>
        <v>54.230000000000004</v>
      </c>
      <c r="CJ91" s="318">
        <f t="shared" si="3"/>
        <v>39.059999999999995</v>
      </c>
      <c r="CK91" s="318">
        <f t="shared" si="3"/>
        <v>52.489999999999995</v>
      </c>
      <c r="CL91" s="318">
        <f t="shared" si="3"/>
        <v>68.22</v>
      </c>
      <c r="CM91" s="318">
        <f t="shared" si="3"/>
        <v>66.91</v>
      </c>
      <c r="CN91" s="318">
        <f t="shared" si="3"/>
        <v>58.53</v>
      </c>
    </row>
    <row r="92" spans="1:92" x14ac:dyDescent="0.3">
      <c r="C92" s="45"/>
    </row>
    <row r="94" spans="1:92" x14ac:dyDescent="0.3">
      <c r="C94" s="11" t="s">
        <v>412</v>
      </c>
    </row>
    <row r="98" spans="1:92" ht="23.4" x14ac:dyDescent="0.3">
      <c r="B98" s="482" t="s">
        <v>423</v>
      </c>
      <c r="C98" s="580" t="s">
        <v>278</v>
      </c>
      <c r="D98" s="580"/>
      <c r="E98" s="580"/>
      <c r="F98" s="580"/>
      <c r="G98" s="580"/>
      <c r="H98" s="580"/>
      <c r="I98" s="580" t="s">
        <v>279</v>
      </c>
      <c r="J98" s="580"/>
      <c r="K98" s="580"/>
      <c r="L98" s="580"/>
      <c r="M98" s="580"/>
      <c r="N98" s="580"/>
      <c r="O98" s="580" t="s">
        <v>280</v>
      </c>
      <c r="P98" s="580"/>
      <c r="Q98" s="580"/>
      <c r="R98" s="580"/>
      <c r="S98" s="580"/>
      <c r="T98" s="580"/>
      <c r="U98" s="578" t="s">
        <v>281</v>
      </c>
      <c r="V98" s="578"/>
      <c r="W98" s="578"/>
      <c r="X98" s="578"/>
      <c r="Y98" s="578"/>
      <c r="Z98" s="578"/>
      <c r="AA98" s="578" t="s">
        <v>282</v>
      </c>
      <c r="AB98" s="578"/>
      <c r="AC98" s="578"/>
      <c r="AD98" s="578"/>
      <c r="AE98" s="578"/>
      <c r="AF98" s="578"/>
      <c r="AG98" s="578" t="s">
        <v>283</v>
      </c>
      <c r="AH98" s="578"/>
      <c r="AI98" s="578"/>
      <c r="AJ98" s="578"/>
      <c r="AK98" s="578"/>
      <c r="AL98" s="578"/>
      <c r="AM98" s="579" t="s">
        <v>284</v>
      </c>
      <c r="AN98" s="579"/>
      <c r="AO98" s="579"/>
      <c r="AP98" s="579"/>
      <c r="AQ98" s="579"/>
      <c r="AR98" s="579"/>
      <c r="AS98" s="579" t="s">
        <v>285</v>
      </c>
      <c r="AT98" s="579"/>
      <c r="AU98" s="579"/>
      <c r="AV98" s="579"/>
      <c r="AW98" s="579"/>
      <c r="AX98" s="579"/>
      <c r="AY98" s="579" t="s">
        <v>286</v>
      </c>
      <c r="AZ98" s="579"/>
      <c r="BA98" s="579"/>
      <c r="BB98" s="579"/>
      <c r="BC98" s="579"/>
      <c r="BD98" s="579"/>
      <c r="BE98" s="576" t="s">
        <v>287</v>
      </c>
      <c r="BF98" s="576"/>
      <c r="BG98" s="576"/>
      <c r="BH98" s="576"/>
      <c r="BI98" s="576"/>
      <c r="BJ98" s="576"/>
      <c r="BK98" s="576" t="s">
        <v>288</v>
      </c>
      <c r="BL98" s="576"/>
      <c r="BM98" s="576"/>
      <c r="BN98" s="576"/>
      <c r="BO98" s="576"/>
      <c r="BP98" s="576"/>
      <c r="BQ98" s="576" t="s">
        <v>289</v>
      </c>
      <c r="BR98" s="576"/>
      <c r="BS98" s="576"/>
      <c r="BT98" s="576"/>
      <c r="BU98" s="576"/>
      <c r="BV98" s="576"/>
      <c r="BW98" s="577" t="s">
        <v>290</v>
      </c>
      <c r="BX98" s="577"/>
      <c r="BY98" s="577"/>
      <c r="BZ98" s="577"/>
      <c r="CA98" s="577"/>
      <c r="CB98" s="577"/>
      <c r="CC98" s="577" t="s">
        <v>291</v>
      </c>
      <c r="CD98" s="577"/>
      <c r="CE98" s="577"/>
      <c r="CF98" s="577"/>
      <c r="CG98" s="577"/>
      <c r="CH98" s="577"/>
      <c r="CI98" s="577" t="s">
        <v>292</v>
      </c>
      <c r="CJ98" s="577"/>
      <c r="CK98" s="577"/>
      <c r="CL98" s="577"/>
      <c r="CM98" s="577"/>
      <c r="CN98" s="577"/>
    </row>
    <row r="99" spans="1:92" x14ac:dyDescent="0.3">
      <c r="B99" s="375" t="s">
        <v>293</v>
      </c>
      <c r="C99" s="580" t="s">
        <v>294</v>
      </c>
      <c r="D99" s="580"/>
      <c r="E99" s="580"/>
      <c r="F99" s="580"/>
      <c r="G99" s="580"/>
      <c r="H99" s="580"/>
      <c r="I99" s="580" t="str">
        <f>C99</f>
        <v>QUINTILES</v>
      </c>
      <c r="J99" s="580"/>
      <c r="K99" s="580"/>
      <c r="L99" s="580"/>
      <c r="M99" s="580"/>
      <c r="N99" s="580"/>
      <c r="O99" s="580" t="str">
        <f>I99</f>
        <v>QUINTILES</v>
      </c>
      <c r="P99" s="580"/>
      <c r="Q99" s="580"/>
      <c r="R99" s="580"/>
      <c r="S99" s="580"/>
      <c r="T99" s="580"/>
      <c r="U99" s="578" t="str">
        <f>O99</f>
        <v>QUINTILES</v>
      </c>
      <c r="V99" s="578"/>
      <c r="W99" s="578"/>
      <c r="X99" s="578"/>
      <c r="Y99" s="578"/>
      <c r="Z99" s="578"/>
      <c r="AA99" s="578" t="str">
        <f>U99</f>
        <v>QUINTILES</v>
      </c>
      <c r="AB99" s="578"/>
      <c r="AC99" s="578"/>
      <c r="AD99" s="578"/>
      <c r="AE99" s="578"/>
      <c r="AF99" s="578"/>
      <c r="AG99" s="578" t="str">
        <f>AA99</f>
        <v>QUINTILES</v>
      </c>
      <c r="AH99" s="578"/>
      <c r="AI99" s="578"/>
      <c r="AJ99" s="578"/>
      <c r="AK99" s="578"/>
      <c r="AL99" s="578"/>
      <c r="AM99" s="579" t="str">
        <f>AG99</f>
        <v>QUINTILES</v>
      </c>
      <c r="AN99" s="579"/>
      <c r="AO99" s="579"/>
      <c r="AP99" s="579"/>
      <c r="AQ99" s="579"/>
      <c r="AR99" s="579"/>
      <c r="AS99" s="579" t="str">
        <f>AM99</f>
        <v>QUINTILES</v>
      </c>
      <c r="AT99" s="579"/>
      <c r="AU99" s="579"/>
      <c r="AV99" s="579"/>
      <c r="AW99" s="579"/>
      <c r="AX99" s="579"/>
      <c r="AY99" s="579" t="str">
        <f>AS99</f>
        <v>QUINTILES</v>
      </c>
      <c r="AZ99" s="579"/>
      <c r="BA99" s="579"/>
      <c r="BB99" s="579"/>
      <c r="BC99" s="579"/>
      <c r="BD99" s="579"/>
      <c r="BE99" s="576" t="str">
        <f>AY99</f>
        <v>QUINTILES</v>
      </c>
      <c r="BF99" s="576"/>
      <c r="BG99" s="576"/>
      <c r="BH99" s="576"/>
      <c r="BI99" s="576"/>
      <c r="BJ99" s="576"/>
      <c r="BK99" s="576" t="str">
        <f>BE99</f>
        <v>QUINTILES</v>
      </c>
      <c r="BL99" s="576"/>
      <c r="BM99" s="576"/>
      <c r="BN99" s="576"/>
      <c r="BO99" s="576"/>
      <c r="BP99" s="576"/>
      <c r="BQ99" s="576" t="str">
        <f>BK99</f>
        <v>QUINTILES</v>
      </c>
      <c r="BR99" s="576"/>
      <c r="BS99" s="576"/>
      <c r="BT99" s="576"/>
      <c r="BU99" s="576"/>
      <c r="BV99" s="576"/>
      <c r="BW99" s="577" t="str">
        <f>BQ99</f>
        <v>QUINTILES</v>
      </c>
      <c r="BX99" s="577"/>
      <c r="BY99" s="577"/>
      <c r="BZ99" s="577"/>
      <c r="CA99" s="577"/>
      <c r="CB99" s="577"/>
      <c r="CC99" s="577" t="str">
        <f>BW99</f>
        <v>QUINTILES</v>
      </c>
      <c r="CD99" s="577"/>
      <c r="CE99" s="577"/>
      <c r="CF99" s="577"/>
      <c r="CG99" s="577"/>
      <c r="CH99" s="577"/>
      <c r="CI99" s="577" t="str">
        <f>CC99</f>
        <v>QUINTILES</v>
      </c>
      <c r="CJ99" s="577"/>
      <c r="CK99" s="577"/>
      <c r="CL99" s="577"/>
      <c r="CM99" s="577"/>
      <c r="CN99" s="577"/>
    </row>
    <row r="100" spans="1:92" x14ac:dyDescent="0.3">
      <c r="B100" s="367"/>
      <c r="C100" s="367" t="s">
        <v>295</v>
      </c>
      <c r="D100" s="367" t="s">
        <v>296</v>
      </c>
      <c r="E100" s="367" t="s">
        <v>297</v>
      </c>
      <c r="F100" s="367" t="s">
        <v>298</v>
      </c>
      <c r="G100" s="367" t="s">
        <v>299</v>
      </c>
      <c r="H100" s="367" t="s">
        <v>300</v>
      </c>
      <c r="I100" s="367" t="str">
        <f>C100</f>
        <v>Total</v>
      </c>
      <c r="J100" s="367" t="str">
        <f>D100</f>
        <v>1st</v>
      </c>
      <c r="K100" s="367" t="str">
        <f>E100</f>
        <v>2nd</v>
      </c>
      <c r="L100" s="367" t="str">
        <f>F100</f>
        <v>3rd</v>
      </c>
      <c r="M100" s="367" t="str">
        <f>G100</f>
        <v>4th</v>
      </c>
      <c r="N100" s="367" t="str">
        <f>H100</f>
        <v>5th</v>
      </c>
      <c r="O100" s="367" t="str">
        <f>I100</f>
        <v>Total</v>
      </c>
      <c r="P100" s="367" t="str">
        <f>J100</f>
        <v>1st</v>
      </c>
      <c r="Q100" s="367" t="str">
        <f>K100</f>
        <v>2nd</v>
      </c>
      <c r="R100" s="367" t="str">
        <f>L100</f>
        <v>3rd</v>
      </c>
      <c r="S100" s="367" t="str">
        <f>M100</f>
        <v>4th</v>
      </c>
      <c r="T100" s="367" t="str">
        <f>N100</f>
        <v>5th</v>
      </c>
      <c r="U100" s="367" t="str">
        <f>O100</f>
        <v>Total</v>
      </c>
      <c r="V100" s="367" t="str">
        <f>P100</f>
        <v>1st</v>
      </c>
      <c r="W100" s="367" t="str">
        <f>Q100</f>
        <v>2nd</v>
      </c>
      <c r="X100" s="367" t="str">
        <f>R100</f>
        <v>3rd</v>
      </c>
      <c r="Y100" s="367" t="str">
        <f>S100</f>
        <v>4th</v>
      </c>
      <c r="Z100" s="367" t="str">
        <f>T100</f>
        <v>5th</v>
      </c>
      <c r="AA100" s="367" t="str">
        <f>U100</f>
        <v>Total</v>
      </c>
      <c r="AB100" s="367" t="str">
        <f>V100</f>
        <v>1st</v>
      </c>
      <c r="AC100" s="367" t="str">
        <f>W100</f>
        <v>2nd</v>
      </c>
      <c r="AD100" s="367" t="str">
        <f>X100</f>
        <v>3rd</v>
      </c>
      <c r="AE100" s="367" t="str">
        <f>Y100</f>
        <v>4th</v>
      </c>
      <c r="AF100" s="367" t="str">
        <f>Z100</f>
        <v>5th</v>
      </c>
      <c r="AG100" s="367" t="str">
        <f>AA100</f>
        <v>Total</v>
      </c>
      <c r="AH100" s="367" t="str">
        <f>AB100</f>
        <v>1st</v>
      </c>
      <c r="AI100" s="367" t="str">
        <f>AC100</f>
        <v>2nd</v>
      </c>
      <c r="AJ100" s="367" t="str">
        <f>AD100</f>
        <v>3rd</v>
      </c>
      <c r="AK100" s="367" t="str">
        <f>AE100</f>
        <v>4th</v>
      </c>
      <c r="AL100" s="367" t="str">
        <f>AF100</f>
        <v>5th</v>
      </c>
      <c r="AM100" s="367" t="str">
        <f>AG100</f>
        <v>Total</v>
      </c>
      <c r="AN100" s="367" t="str">
        <f>AH100</f>
        <v>1st</v>
      </c>
      <c r="AO100" s="367" t="str">
        <f>AI100</f>
        <v>2nd</v>
      </c>
      <c r="AP100" s="367" t="str">
        <f>AJ100</f>
        <v>3rd</v>
      </c>
      <c r="AQ100" s="367" t="str">
        <f>AK100</f>
        <v>4th</v>
      </c>
      <c r="AR100" s="367" t="str">
        <f>AL100</f>
        <v>5th</v>
      </c>
      <c r="AS100" s="367" t="str">
        <f>AM100</f>
        <v>Total</v>
      </c>
      <c r="AT100" s="367" t="str">
        <f>AN100</f>
        <v>1st</v>
      </c>
      <c r="AU100" s="367" t="str">
        <f>AO100</f>
        <v>2nd</v>
      </c>
      <c r="AV100" s="367" t="str">
        <f>AP100</f>
        <v>3rd</v>
      </c>
      <c r="AW100" s="367" t="str">
        <f>AQ100</f>
        <v>4th</v>
      </c>
      <c r="AX100" s="367" t="str">
        <f>AR100</f>
        <v>5th</v>
      </c>
      <c r="AY100" s="367" t="str">
        <f>AS100</f>
        <v>Total</v>
      </c>
      <c r="AZ100" s="367" t="str">
        <f>AT100</f>
        <v>1st</v>
      </c>
      <c r="BA100" s="367" t="str">
        <f>AU100</f>
        <v>2nd</v>
      </c>
      <c r="BB100" s="367" t="str">
        <f>AV100</f>
        <v>3rd</v>
      </c>
      <c r="BC100" s="367" t="str">
        <f>AW100</f>
        <v>4th</v>
      </c>
      <c r="BD100" s="367" t="str">
        <f>AX100</f>
        <v>5th</v>
      </c>
      <c r="BE100" s="367" t="str">
        <f>AY100</f>
        <v>Total</v>
      </c>
      <c r="BF100" s="367" t="str">
        <f>AZ100</f>
        <v>1st</v>
      </c>
      <c r="BG100" s="367" t="str">
        <f>BA100</f>
        <v>2nd</v>
      </c>
      <c r="BH100" s="367" t="str">
        <f>BB100</f>
        <v>3rd</v>
      </c>
      <c r="BI100" s="367" t="str">
        <f>BC100</f>
        <v>4th</v>
      </c>
      <c r="BJ100" s="367" t="str">
        <f>BD100</f>
        <v>5th</v>
      </c>
      <c r="BK100" s="367" t="str">
        <f>BE100</f>
        <v>Total</v>
      </c>
      <c r="BL100" s="367" t="str">
        <f>BF100</f>
        <v>1st</v>
      </c>
      <c r="BM100" s="367" t="str">
        <f>BG100</f>
        <v>2nd</v>
      </c>
      <c r="BN100" s="367" t="str">
        <f>BH100</f>
        <v>3rd</v>
      </c>
      <c r="BO100" s="367" t="str">
        <f>BI100</f>
        <v>4th</v>
      </c>
      <c r="BP100" s="367" t="str">
        <f>BJ100</f>
        <v>5th</v>
      </c>
      <c r="BQ100" s="367" t="str">
        <f>BK100</f>
        <v>Total</v>
      </c>
      <c r="BR100" s="367" t="str">
        <f>BL100</f>
        <v>1st</v>
      </c>
      <c r="BS100" s="367" t="str">
        <f>BM100</f>
        <v>2nd</v>
      </c>
      <c r="BT100" s="367" t="str">
        <f>BN100</f>
        <v>3rd</v>
      </c>
      <c r="BU100" s="367" t="str">
        <f>BO100</f>
        <v>4th</v>
      </c>
      <c r="BV100" s="367" t="str">
        <f>BP100</f>
        <v>5th</v>
      </c>
      <c r="BW100" s="367" t="str">
        <f>BQ100</f>
        <v>Total</v>
      </c>
      <c r="BX100" s="367" t="str">
        <f>BR100</f>
        <v>1st</v>
      </c>
      <c r="BY100" s="367" t="str">
        <f>BS100</f>
        <v>2nd</v>
      </c>
      <c r="BZ100" s="367" t="str">
        <f>BT100</f>
        <v>3rd</v>
      </c>
      <c r="CA100" s="367" t="str">
        <f>BU100</f>
        <v>4th</v>
      </c>
      <c r="CB100" s="367" t="str">
        <f>BV100</f>
        <v>5th</v>
      </c>
      <c r="CC100" s="367" t="str">
        <f>BW100</f>
        <v>Total</v>
      </c>
      <c r="CD100" s="367" t="str">
        <f>BX100</f>
        <v>1st</v>
      </c>
      <c r="CE100" s="367" t="str">
        <f>BY100</f>
        <v>2nd</v>
      </c>
      <c r="CF100" s="367" t="str">
        <f>BZ100</f>
        <v>3rd</v>
      </c>
      <c r="CG100" s="367" t="str">
        <f>CA100</f>
        <v>4th</v>
      </c>
      <c r="CH100" s="367" t="str">
        <f>CB100</f>
        <v>5th</v>
      </c>
      <c r="CI100" s="367" t="str">
        <f>CC100</f>
        <v>Total</v>
      </c>
      <c r="CJ100" s="367" t="str">
        <f>CD100</f>
        <v>1st</v>
      </c>
      <c r="CK100" s="367" t="str">
        <f>CE100</f>
        <v>2nd</v>
      </c>
      <c r="CL100" s="367" t="str">
        <f>CF100</f>
        <v>3rd</v>
      </c>
      <c r="CM100" s="367" t="str">
        <f>CG100</f>
        <v>4th</v>
      </c>
      <c r="CN100" s="367" t="str">
        <f>CH100</f>
        <v>5th</v>
      </c>
    </row>
    <row r="101" spans="1:92" x14ac:dyDescent="0.3">
      <c r="B101" s="376" t="s">
        <v>303</v>
      </c>
      <c r="C101" s="377">
        <f t="shared" ref="C101:AH101" si="4">C13</f>
        <v>41545</v>
      </c>
      <c r="D101" s="377">
        <f t="shared" si="4"/>
        <v>23192</v>
      </c>
      <c r="E101" s="377">
        <f t="shared" si="4"/>
        <v>29049</v>
      </c>
      <c r="F101" s="377">
        <f t="shared" si="4"/>
        <v>31373</v>
      </c>
      <c r="G101" s="377">
        <f t="shared" si="4"/>
        <v>37643</v>
      </c>
      <c r="H101" s="377">
        <f t="shared" si="4"/>
        <v>63544</v>
      </c>
      <c r="I101" s="377">
        <f t="shared" si="4"/>
        <v>53010</v>
      </c>
      <c r="J101" s="377">
        <f t="shared" si="4"/>
        <v>24365</v>
      </c>
      <c r="K101" s="377">
        <f t="shared" si="4"/>
        <v>30210</v>
      </c>
      <c r="L101" s="377">
        <f t="shared" si="4"/>
        <v>34789</v>
      </c>
      <c r="M101" s="377">
        <f t="shared" si="4"/>
        <v>41084</v>
      </c>
      <c r="N101" s="377">
        <f t="shared" si="4"/>
        <v>75194</v>
      </c>
      <c r="O101" s="377">
        <f t="shared" si="4"/>
        <v>34520</v>
      </c>
      <c r="P101" s="377">
        <f t="shared" si="4"/>
        <v>22819</v>
      </c>
      <c r="Q101" s="377">
        <f t="shared" si="4"/>
        <v>29743</v>
      </c>
      <c r="R101" s="377">
        <f t="shared" si="4"/>
        <v>31705</v>
      </c>
      <c r="S101" s="377">
        <f t="shared" si="4"/>
        <v>38094</v>
      </c>
      <c r="T101" s="377">
        <f t="shared" si="4"/>
        <v>56244</v>
      </c>
      <c r="U101" s="377">
        <f t="shared" si="4"/>
        <v>42862</v>
      </c>
      <c r="V101" s="377">
        <f t="shared" si="4"/>
        <v>22719</v>
      </c>
      <c r="W101" s="377">
        <f t="shared" si="4"/>
        <v>29399</v>
      </c>
      <c r="X101" s="377">
        <f t="shared" si="4"/>
        <v>31914</v>
      </c>
      <c r="Y101" s="377">
        <f t="shared" si="4"/>
        <v>39189</v>
      </c>
      <c r="Z101" s="377">
        <f t="shared" si="4"/>
        <v>68212</v>
      </c>
      <c r="AA101" s="377">
        <f t="shared" si="4"/>
        <v>55189</v>
      </c>
      <c r="AB101" s="377">
        <f t="shared" si="4"/>
        <v>23813</v>
      </c>
      <c r="AC101" s="377">
        <f t="shared" si="4"/>
        <v>28433</v>
      </c>
      <c r="AD101" s="377">
        <f t="shared" si="4"/>
        <v>33893</v>
      </c>
      <c r="AE101" s="377">
        <f t="shared" si="4"/>
        <v>41043</v>
      </c>
      <c r="AF101" s="377">
        <f t="shared" si="4"/>
        <v>76527</v>
      </c>
      <c r="AG101" s="377">
        <f t="shared" si="4"/>
        <v>35429</v>
      </c>
      <c r="AH101" s="377">
        <f t="shared" si="4"/>
        <v>22535</v>
      </c>
      <c r="AI101" s="377">
        <f t="shared" ref="AI101:BN101" si="5">AI13</f>
        <v>29645</v>
      </c>
      <c r="AJ101" s="377">
        <f t="shared" si="5"/>
        <v>31133</v>
      </c>
      <c r="AK101" s="377">
        <f t="shared" si="5"/>
        <v>37916</v>
      </c>
      <c r="AL101" s="377">
        <f t="shared" si="5"/>
        <v>55601</v>
      </c>
      <c r="AM101" s="377">
        <f t="shared" si="5"/>
        <v>39078</v>
      </c>
      <c r="AN101" s="377">
        <f t="shared" si="5"/>
        <v>19578</v>
      </c>
      <c r="AO101" s="377">
        <f t="shared" si="5"/>
        <v>26825</v>
      </c>
      <c r="AP101" s="377">
        <f t="shared" si="5"/>
        <v>30670</v>
      </c>
      <c r="AQ101" s="377">
        <f t="shared" si="5"/>
        <v>37282</v>
      </c>
      <c r="AR101" s="377">
        <f t="shared" si="5"/>
        <v>69594</v>
      </c>
      <c r="AS101" s="377">
        <f t="shared" si="5"/>
        <v>49902</v>
      </c>
      <c r="AT101" s="377">
        <f t="shared" si="5"/>
        <v>22073</v>
      </c>
      <c r="AU101" s="377">
        <f t="shared" si="5"/>
        <v>29894</v>
      </c>
      <c r="AV101" s="377">
        <f t="shared" si="5"/>
        <v>33879</v>
      </c>
      <c r="AW101" s="377">
        <f t="shared" si="5"/>
        <v>39559</v>
      </c>
      <c r="AX101" s="377">
        <f t="shared" si="5"/>
        <v>72064</v>
      </c>
      <c r="AY101" s="377">
        <f t="shared" si="5"/>
        <v>26381</v>
      </c>
      <c r="AZ101" s="377">
        <f t="shared" si="5"/>
        <v>19091</v>
      </c>
      <c r="BA101" s="377">
        <f t="shared" si="5"/>
        <v>25322</v>
      </c>
      <c r="BB101" s="377">
        <f t="shared" si="5"/>
        <v>27765</v>
      </c>
      <c r="BC101" s="377">
        <f t="shared" si="5"/>
        <v>32138</v>
      </c>
      <c r="BD101" s="377">
        <f t="shared" si="5"/>
        <v>51369</v>
      </c>
      <c r="BE101" s="377">
        <f t="shared" si="5"/>
        <v>41813</v>
      </c>
      <c r="BF101" s="377">
        <f t="shared" si="5"/>
        <v>28332</v>
      </c>
      <c r="BG101" s="377">
        <f t="shared" si="5"/>
        <v>34130</v>
      </c>
      <c r="BH101" s="377">
        <f t="shared" si="5"/>
        <v>37855</v>
      </c>
      <c r="BI101" s="377">
        <f t="shared" si="5"/>
        <v>43470</v>
      </c>
      <c r="BJ101" s="377">
        <f t="shared" si="5"/>
        <v>64774</v>
      </c>
      <c r="BK101" s="377">
        <f t="shared" si="5"/>
        <v>52663</v>
      </c>
      <c r="BL101" s="377">
        <f t="shared" si="5"/>
        <v>30692</v>
      </c>
      <c r="BM101" s="377">
        <f t="shared" si="5"/>
        <v>37233</v>
      </c>
      <c r="BN101" s="377">
        <f t="shared" si="5"/>
        <v>41778</v>
      </c>
      <c r="BO101" s="377">
        <f t="shared" ref="BO101:CN101" si="6">BO13</f>
        <v>49138</v>
      </c>
      <c r="BP101" s="377">
        <f t="shared" si="6"/>
        <v>76268</v>
      </c>
      <c r="BQ101" s="377">
        <f t="shared" si="6"/>
        <v>39642</v>
      </c>
      <c r="BR101" s="377">
        <f t="shared" si="6"/>
        <v>28086</v>
      </c>
      <c r="BS101" s="377">
        <f t="shared" si="6"/>
        <v>33724</v>
      </c>
      <c r="BT101" s="377">
        <f t="shared" si="6"/>
        <v>37134</v>
      </c>
      <c r="BU101" s="377">
        <f t="shared" si="6"/>
        <v>42138</v>
      </c>
      <c r="BV101" s="377">
        <f t="shared" si="6"/>
        <v>60455</v>
      </c>
      <c r="BW101" s="377">
        <f t="shared" si="6"/>
        <v>36387</v>
      </c>
      <c r="BX101" s="377">
        <f t="shared" si="6"/>
        <v>27041</v>
      </c>
      <c r="BY101" s="377">
        <f t="shared" si="6"/>
        <v>32161</v>
      </c>
      <c r="BZ101" s="377">
        <f t="shared" si="6"/>
        <v>33460</v>
      </c>
      <c r="CA101" s="377">
        <f t="shared" si="6"/>
        <v>40496</v>
      </c>
      <c r="CB101" s="377">
        <f t="shared" si="6"/>
        <v>68166</v>
      </c>
      <c r="CC101" s="377">
        <f t="shared" si="6"/>
        <v>46675</v>
      </c>
      <c r="CD101" s="377">
        <f t="shared" si="6"/>
        <v>28914</v>
      </c>
      <c r="CE101" s="377">
        <f t="shared" si="6"/>
        <v>35079</v>
      </c>
      <c r="CF101" s="377">
        <f t="shared" si="6"/>
        <v>39538</v>
      </c>
      <c r="CG101" s="377">
        <f t="shared" si="6"/>
        <v>43370</v>
      </c>
      <c r="CH101" s="377">
        <f t="shared" si="6"/>
        <v>78872</v>
      </c>
      <c r="CI101" s="377">
        <f t="shared" si="6"/>
        <v>32342</v>
      </c>
      <c r="CJ101" s="377">
        <f t="shared" si="6"/>
        <v>26711</v>
      </c>
      <c r="CK101" s="377">
        <f t="shared" si="6"/>
        <v>31339</v>
      </c>
      <c r="CL101" s="377">
        <f t="shared" si="6"/>
        <v>31029</v>
      </c>
      <c r="CM101" s="377">
        <f t="shared" si="6"/>
        <v>38609</v>
      </c>
      <c r="CN101" s="377">
        <f t="shared" si="6"/>
        <v>53959</v>
      </c>
    </row>
    <row r="102" spans="1:92" x14ac:dyDescent="0.3">
      <c r="B102" s="378" t="s">
        <v>304</v>
      </c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80">
        <f>V101/D101</f>
        <v>0.97960503621938599</v>
      </c>
      <c r="W102" s="380">
        <f>W101/E101</f>
        <v>1.012048607525216</v>
      </c>
      <c r="X102" s="380">
        <f>X101/F101</f>
        <v>1.0172441271156727</v>
      </c>
      <c r="Y102" s="380">
        <f>Y101/G101</f>
        <v>1.0410700528650745</v>
      </c>
      <c r="Z102" s="380">
        <f>Z101/H101</f>
        <v>1.0734609089764573</v>
      </c>
      <c r="AA102" s="381"/>
      <c r="AB102" s="380">
        <f>AB101/J101</f>
        <v>0.97734455161091727</v>
      </c>
      <c r="AC102" s="380">
        <f>AC101/K101</f>
        <v>0.94117841774246935</v>
      </c>
      <c r="AD102" s="380">
        <f>AD101/L101</f>
        <v>0.97424473253039756</v>
      </c>
      <c r="AE102" s="380">
        <f>AE101/M101</f>
        <v>0.99900204459156849</v>
      </c>
      <c r="AF102" s="380">
        <f>AF101/N101</f>
        <v>1.0177274782562438</v>
      </c>
      <c r="AG102" s="381"/>
      <c r="AH102" s="380">
        <f>AH101/P101</f>
        <v>0.98755423112318685</v>
      </c>
      <c r="AI102" s="380">
        <f>AI101/Q101</f>
        <v>0.99670510708401971</v>
      </c>
      <c r="AJ102" s="380">
        <f>AJ101/R101</f>
        <v>0.98195868159596278</v>
      </c>
      <c r="AK102" s="380">
        <f>AK101/S101</f>
        <v>0.99532734813881452</v>
      </c>
      <c r="AL102" s="380">
        <f>AL101/T101</f>
        <v>0.98856766944029584</v>
      </c>
      <c r="AM102" s="381"/>
      <c r="AN102" s="380">
        <f>AN101/D101</f>
        <v>0.844170403587444</v>
      </c>
      <c r="AO102" s="380">
        <f>AO101/E101</f>
        <v>0.92343970532548447</v>
      </c>
      <c r="AP102" s="380">
        <f>AP101/F101</f>
        <v>0.97759219711216649</v>
      </c>
      <c r="AQ102" s="380">
        <f>AQ101/G101</f>
        <v>0.9904099035677284</v>
      </c>
      <c r="AR102" s="380">
        <f>AR101/H101</f>
        <v>1.0952096185320408</v>
      </c>
      <c r="AS102" s="381"/>
      <c r="AT102" s="380">
        <f>AT101/J101</f>
        <v>0.90593063821054787</v>
      </c>
      <c r="AU102" s="380">
        <f>AU101/K101</f>
        <v>0.98953988745448529</v>
      </c>
      <c r="AV102" s="380">
        <f>AV101/L101</f>
        <v>0.97384230647618497</v>
      </c>
      <c r="AW102" s="380">
        <f>AW101/M101</f>
        <v>0.96288092688151106</v>
      </c>
      <c r="AX102" s="380">
        <f>AX101/N101</f>
        <v>0.95837433837806207</v>
      </c>
      <c r="AY102" s="381"/>
      <c r="AZ102" s="380">
        <f>AZ101/P101</f>
        <v>0.83662737192690306</v>
      </c>
      <c r="BA102" s="380">
        <f>BA101/Q101</f>
        <v>0.85135998386174894</v>
      </c>
      <c r="BB102" s="380">
        <f>BB101/R101</f>
        <v>0.87572938022393942</v>
      </c>
      <c r="BC102" s="380">
        <f>BC101/S101</f>
        <v>0.84364991862235528</v>
      </c>
      <c r="BD102" s="380">
        <f>BD101/T101</f>
        <v>0.91332408790270958</v>
      </c>
      <c r="BE102" s="381"/>
      <c r="BF102" s="380">
        <f>BF101/D101</f>
        <v>1.2216281476371162</v>
      </c>
      <c r="BG102" s="380">
        <f>BG101/E101</f>
        <v>1.1749113566732072</v>
      </c>
      <c r="BH102" s="380">
        <f>BH101/F101</f>
        <v>1.2066107799700379</v>
      </c>
      <c r="BI102" s="380">
        <f>BI101/G101</f>
        <v>1.1547963764843396</v>
      </c>
      <c r="BJ102" s="380">
        <f>BJ101/H101</f>
        <v>1.0193566662470099</v>
      </c>
      <c r="BK102" s="381"/>
      <c r="BL102" s="380">
        <f>BL101/J101</f>
        <v>1.2596757644161707</v>
      </c>
      <c r="BM102" s="380">
        <f>BM101/K101</f>
        <v>1.2324726911618669</v>
      </c>
      <c r="BN102" s="380">
        <f>BN101/L101</f>
        <v>1.2008968352065308</v>
      </c>
      <c r="BO102" s="380">
        <f>BO101/M101</f>
        <v>1.1960373868172525</v>
      </c>
      <c r="BP102" s="380">
        <f>BP101/N101</f>
        <v>1.0142830544990291</v>
      </c>
      <c r="BQ102" s="381"/>
      <c r="BR102" s="380">
        <f>BR101/P101</f>
        <v>1.230816424909067</v>
      </c>
      <c r="BS102" s="380">
        <f>BS101/Q101</f>
        <v>1.1338466193726255</v>
      </c>
      <c r="BT102" s="380">
        <f>BT101/R101</f>
        <v>1.1712348210061505</v>
      </c>
      <c r="BU102" s="380">
        <f>BU101/S101</f>
        <v>1.1061584501496298</v>
      </c>
      <c r="BV102" s="380">
        <f>BV101/T101</f>
        <v>1.0748702083777826</v>
      </c>
      <c r="BW102" s="381"/>
      <c r="BX102" s="380">
        <f>BX101/D101</f>
        <v>1.1659624008278717</v>
      </c>
      <c r="BY102" s="380">
        <f>BY101/E101</f>
        <v>1.1071293331956349</v>
      </c>
      <c r="BZ102" s="380">
        <f>BZ101/F101</f>
        <v>1.0665221687438242</v>
      </c>
      <c r="CA102" s="380">
        <f>CA101/G101</f>
        <v>1.0757909837154318</v>
      </c>
      <c r="CB102" s="380">
        <f>CB101/H101</f>
        <v>1.0727370011330732</v>
      </c>
      <c r="CC102" s="381"/>
      <c r="CD102" s="380">
        <f>CD101/J101</f>
        <v>1.1867022368151037</v>
      </c>
      <c r="CE102" s="380">
        <f>CE101/K101</f>
        <v>1.1611717974180735</v>
      </c>
      <c r="CF102" s="380">
        <f>CF101/L101</f>
        <v>1.1365086665325246</v>
      </c>
      <c r="CG102" s="380">
        <f>CG101/M101</f>
        <v>1.0556420991140103</v>
      </c>
      <c r="CH102" s="380">
        <f>CH101/N101</f>
        <v>1.0489134771391335</v>
      </c>
      <c r="CI102" s="381"/>
      <c r="CJ102" s="380">
        <f>CJ101/P101</f>
        <v>1.1705596213681582</v>
      </c>
      <c r="CK102" s="380">
        <f>CK101/Q101</f>
        <v>1.0536596846316781</v>
      </c>
      <c r="CL102" s="380">
        <f>CL101/R101</f>
        <v>0.97867844188613784</v>
      </c>
      <c r="CM102" s="380">
        <f>CM101/S101</f>
        <v>1.0135191893736546</v>
      </c>
      <c r="CN102" s="380">
        <f>CN101/T101</f>
        <v>0.9593734442785008</v>
      </c>
    </row>
    <row r="103" spans="1:92" s="369" customFormat="1" x14ac:dyDescent="0.3">
      <c r="A103"/>
      <c r="B103" s="382" t="s">
        <v>330</v>
      </c>
      <c r="C103" s="383">
        <f>C45</f>
        <v>37159</v>
      </c>
      <c r="D103" s="383">
        <f t="shared" ref="D103:BO103" si="7">D45</f>
        <v>21726</v>
      </c>
      <c r="E103" s="383">
        <f t="shared" si="7"/>
        <v>27138</v>
      </c>
      <c r="F103" s="383">
        <f t="shared" si="7"/>
        <v>30475</v>
      </c>
      <c r="G103" s="383">
        <f t="shared" si="7"/>
        <v>36338</v>
      </c>
      <c r="H103" s="383">
        <f t="shared" si="7"/>
        <v>58206</v>
      </c>
      <c r="I103" s="383">
        <f t="shared" si="7"/>
        <v>47362</v>
      </c>
      <c r="J103" s="383">
        <f t="shared" si="7"/>
        <v>23515</v>
      </c>
      <c r="K103" s="383">
        <f t="shared" si="7"/>
        <v>29130</v>
      </c>
      <c r="L103" s="383">
        <f t="shared" si="7"/>
        <v>32931</v>
      </c>
      <c r="M103" s="383">
        <f t="shared" si="7"/>
        <v>38689</v>
      </c>
      <c r="N103" s="383">
        <f t="shared" si="7"/>
        <v>64681</v>
      </c>
      <c r="O103" s="383">
        <f t="shared" si="7"/>
        <v>30908</v>
      </c>
      <c r="P103" s="383">
        <f t="shared" si="7"/>
        <v>21430</v>
      </c>
      <c r="Q103" s="383">
        <f t="shared" si="7"/>
        <v>26587</v>
      </c>
      <c r="R103" s="383">
        <f t="shared" si="7"/>
        <v>29389</v>
      </c>
      <c r="S103" s="383">
        <f t="shared" si="7"/>
        <v>34491</v>
      </c>
      <c r="T103" s="383">
        <f t="shared" si="7"/>
        <v>47236</v>
      </c>
      <c r="U103" s="383">
        <f t="shared" si="7"/>
        <v>36793</v>
      </c>
      <c r="V103" s="383">
        <f t="shared" si="7"/>
        <v>20152</v>
      </c>
      <c r="W103" s="383">
        <f t="shared" si="7"/>
        <v>24968</v>
      </c>
      <c r="X103" s="383">
        <f t="shared" si="7"/>
        <v>28636</v>
      </c>
      <c r="Y103" s="383">
        <f t="shared" si="7"/>
        <v>34997</v>
      </c>
      <c r="Z103" s="383">
        <f t="shared" si="7"/>
        <v>56630</v>
      </c>
      <c r="AA103" s="383">
        <f t="shared" si="7"/>
        <v>47637</v>
      </c>
      <c r="AB103" s="383">
        <f t="shared" si="7"/>
        <v>21877</v>
      </c>
      <c r="AC103" s="383">
        <f t="shared" si="7"/>
        <v>26658</v>
      </c>
      <c r="AD103" s="383">
        <f t="shared" si="7"/>
        <v>31299</v>
      </c>
      <c r="AE103" s="383">
        <f t="shared" si="7"/>
        <v>37783</v>
      </c>
      <c r="AF103" s="383">
        <f t="shared" si="7"/>
        <v>63760</v>
      </c>
      <c r="AG103" s="383">
        <f t="shared" si="7"/>
        <v>30254</v>
      </c>
      <c r="AH103" s="383">
        <f t="shared" si="7"/>
        <v>19862</v>
      </c>
      <c r="AI103" s="383">
        <f t="shared" si="7"/>
        <v>24537</v>
      </c>
      <c r="AJ103" s="383">
        <f t="shared" si="7"/>
        <v>27586</v>
      </c>
      <c r="AK103" s="383">
        <f t="shared" si="7"/>
        <v>33083</v>
      </c>
      <c r="AL103" s="383">
        <f t="shared" si="7"/>
        <v>45817</v>
      </c>
      <c r="AM103" s="383">
        <f t="shared" si="7"/>
        <v>37504</v>
      </c>
      <c r="AN103" s="383">
        <f t="shared" si="7"/>
        <v>20377</v>
      </c>
      <c r="AO103" s="383">
        <f t="shared" si="7"/>
        <v>26913</v>
      </c>
      <c r="AP103" s="383">
        <f t="shared" si="7"/>
        <v>30146</v>
      </c>
      <c r="AQ103" s="383">
        <f t="shared" si="7"/>
        <v>36245</v>
      </c>
      <c r="AR103" s="383">
        <f t="shared" si="7"/>
        <v>63907</v>
      </c>
      <c r="AS103" s="383">
        <f t="shared" si="7"/>
        <v>47396</v>
      </c>
      <c r="AT103" s="383">
        <f t="shared" si="7"/>
        <v>22859</v>
      </c>
      <c r="AU103" s="383">
        <f t="shared" si="7"/>
        <v>29962</v>
      </c>
      <c r="AV103" s="383">
        <f t="shared" si="7"/>
        <v>33351</v>
      </c>
      <c r="AW103" s="383">
        <f t="shared" si="7"/>
        <v>38747</v>
      </c>
      <c r="AX103" s="383">
        <f t="shared" si="7"/>
        <v>66544</v>
      </c>
      <c r="AY103" s="383">
        <f t="shared" si="7"/>
        <v>25899</v>
      </c>
      <c r="AZ103" s="383">
        <f t="shared" si="7"/>
        <v>19894</v>
      </c>
      <c r="BA103" s="383">
        <f t="shared" si="7"/>
        <v>25420</v>
      </c>
      <c r="BB103" s="383">
        <f t="shared" si="7"/>
        <v>27244</v>
      </c>
      <c r="BC103" s="383">
        <f t="shared" si="7"/>
        <v>30594</v>
      </c>
      <c r="BD103" s="383">
        <f t="shared" si="7"/>
        <v>44453</v>
      </c>
      <c r="BE103" s="383">
        <f t="shared" si="7"/>
        <v>38783</v>
      </c>
      <c r="BF103" s="383">
        <f t="shared" si="7"/>
        <v>26270</v>
      </c>
      <c r="BG103" s="383">
        <f t="shared" si="7"/>
        <v>31529</v>
      </c>
      <c r="BH103" s="383">
        <f t="shared" si="7"/>
        <v>36116</v>
      </c>
      <c r="BI103" s="383">
        <f t="shared" si="7"/>
        <v>41903</v>
      </c>
      <c r="BJ103" s="383">
        <f t="shared" si="7"/>
        <v>57315</v>
      </c>
      <c r="BK103" s="383">
        <f t="shared" si="7"/>
        <v>47752</v>
      </c>
      <c r="BL103" s="383">
        <f t="shared" si="7"/>
        <v>28486</v>
      </c>
      <c r="BM103" s="383">
        <f t="shared" si="7"/>
        <v>34449</v>
      </c>
      <c r="BN103" s="383">
        <f t="shared" si="7"/>
        <v>37732</v>
      </c>
      <c r="BO103" s="383">
        <f t="shared" si="7"/>
        <v>45255</v>
      </c>
      <c r="BP103" s="383">
        <f t="shared" ref="BP103:CN103" si="8">BP45</f>
        <v>68190</v>
      </c>
      <c r="BQ103" s="383">
        <f t="shared" si="8"/>
        <v>36989</v>
      </c>
      <c r="BR103" s="383">
        <f t="shared" si="8"/>
        <v>26039</v>
      </c>
      <c r="BS103" s="383">
        <f t="shared" si="8"/>
        <v>31146</v>
      </c>
      <c r="BT103" s="383">
        <f t="shared" si="8"/>
        <v>35819</v>
      </c>
      <c r="BU103" s="383">
        <f t="shared" si="8"/>
        <v>41115</v>
      </c>
      <c r="BV103" s="383">
        <f t="shared" si="8"/>
        <v>53229</v>
      </c>
      <c r="BW103" s="383">
        <f t="shared" si="8"/>
        <v>35049</v>
      </c>
      <c r="BX103" s="383">
        <f t="shared" si="8"/>
        <v>27663</v>
      </c>
      <c r="BY103" s="383">
        <f t="shared" si="8"/>
        <v>33548</v>
      </c>
      <c r="BZ103" s="383">
        <f t="shared" si="8"/>
        <v>34665</v>
      </c>
      <c r="CA103" s="383">
        <f t="shared" si="8"/>
        <v>37808</v>
      </c>
      <c r="CB103" s="383">
        <f t="shared" si="8"/>
        <v>52407</v>
      </c>
      <c r="CC103" s="383">
        <f t="shared" si="8"/>
        <v>41636</v>
      </c>
      <c r="CD103" s="383">
        <f t="shared" si="8"/>
        <v>30082</v>
      </c>
      <c r="CE103" s="383">
        <f t="shared" si="8"/>
        <v>35681</v>
      </c>
      <c r="CF103" s="383">
        <f t="shared" si="8"/>
        <v>39489</v>
      </c>
      <c r="CG103" s="383">
        <f t="shared" si="8"/>
        <v>41626</v>
      </c>
      <c r="CH103" s="383">
        <f t="shared" si="8"/>
        <v>56428</v>
      </c>
      <c r="CI103" s="383">
        <f t="shared" si="8"/>
        <v>32458</v>
      </c>
      <c r="CJ103" s="383">
        <f t="shared" si="8"/>
        <v>27237</v>
      </c>
      <c r="CK103" s="383">
        <f t="shared" si="8"/>
        <v>32948</v>
      </c>
      <c r="CL103" s="383">
        <f t="shared" si="8"/>
        <v>32736</v>
      </c>
      <c r="CM103" s="383">
        <f t="shared" si="8"/>
        <v>35302</v>
      </c>
      <c r="CN103" s="383">
        <f t="shared" si="8"/>
        <v>47069</v>
      </c>
    </row>
    <row r="104" spans="1:92" x14ac:dyDescent="0.3">
      <c r="B104" s="384" t="s">
        <v>424</v>
      </c>
      <c r="C104" s="385">
        <f>C53</f>
        <v>3.2239834225894133</v>
      </c>
      <c r="D104" s="385">
        <f>D53</f>
        <v>3.5993740219092332</v>
      </c>
      <c r="E104" s="385">
        <f t="shared" ref="E104:BP104" si="9">E53</f>
        <v>3.4121895497088954</v>
      </c>
      <c r="F104" s="385">
        <f t="shared" si="9"/>
        <v>3.3831009023789993</v>
      </c>
      <c r="G104" s="385">
        <f t="shared" si="9"/>
        <v>3.3738785844020036</v>
      </c>
      <c r="H104" s="385">
        <f t="shared" si="9"/>
        <v>2.9481496752912073</v>
      </c>
      <c r="I104" s="385">
        <f t="shared" si="9"/>
        <v>2.6286896668215025</v>
      </c>
      <c r="J104" s="385">
        <f t="shared" si="9"/>
        <v>3.253242611099298</v>
      </c>
      <c r="K104" s="385">
        <f t="shared" si="9"/>
        <v>2.8389975969790591</v>
      </c>
      <c r="L104" s="385">
        <f t="shared" si="9"/>
        <v>2.8392699887643862</v>
      </c>
      <c r="M104" s="385">
        <f t="shared" si="9"/>
        <v>2.7165344154669286</v>
      </c>
      <c r="N104" s="385">
        <f t="shared" si="9"/>
        <v>2.5092376432027952</v>
      </c>
      <c r="O104" s="385">
        <f t="shared" si="9"/>
        <v>3.7821923126698591</v>
      </c>
      <c r="P104" s="385">
        <f t="shared" si="9"/>
        <v>3.6630891273915069</v>
      </c>
      <c r="Q104" s="385">
        <f t="shared" si="9"/>
        <v>3.5844585699778087</v>
      </c>
      <c r="R104" s="385">
        <f t="shared" si="9"/>
        <v>3.6510258940419886</v>
      </c>
      <c r="S104" s="385">
        <f t="shared" si="9"/>
        <v>3.9546548374938388</v>
      </c>
      <c r="T104" s="385">
        <f t="shared" si="9"/>
        <v>3.9673130663053606</v>
      </c>
      <c r="U104" s="385">
        <f t="shared" si="9"/>
        <v>3.1582094420134266</v>
      </c>
      <c r="V104" s="385">
        <f t="shared" si="9"/>
        <v>3.6274315204446212</v>
      </c>
      <c r="W104" s="385">
        <f t="shared" si="9"/>
        <v>3.2321371355334825</v>
      </c>
      <c r="X104" s="385">
        <f t="shared" si="9"/>
        <v>3.3454393071658055</v>
      </c>
      <c r="Y104" s="385">
        <f t="shared" si="9"/>
        <v>3.3374289224790696</v>
      </c>
      <c r="Z104" s="385">
        <f t="shared" si="9"/>
        <v>2.9277767967508388</v>
      </c>
      <c r="AA104" s="385">
        <f t="shared" si="9"/>
        <v>2.7289711778659442</v>
      </c>
      <c r="AB104" s="385">
        <f t="shared" si="9"/>
        <v>3.2774146363761023</v>
      </c>
      <c r="AC104" s="385">
        <f t="shared" si="9"/>
        <v>2.8096631405206693</v>
      </c>
      <c r="AD104" s="385">
        <f t="shared" si="9"/>
        <v>2.9393910348573438</v>
      </c>
      <c r="AE104" s="385">
        <f t="shared" si="9"/>
        <v>2.7684408331789432</v>
      </c>
      <c r="AF104" s="385">
        <f t="shared" si="9"/>
        <v>2.6631116687578418</v>
      </c>
      <c r="AG104" s="385">
        <f t="shared" si="9"/>
        <v>3.5631652012956962</v>
      </c>
      <c r="AH104" s="385">
        <f t="shared" si="9"/>
        <v>3.6954989427046621</v>
      </c>
      <c r="AI104" s="385">
        <f t="shared" si="9"/>
        <v>3.3459673146676452</v>
      </c>
      <c r="AJ104" s="385">
        <f t="shared" si="9"/>
        <v>3.5271514536359025</v>
      </c>
      <c r="AK104" s="385">
        <f t="shared" si="9"/>
        <v>3.7844210017229396</v>
      </c>
      <c r="AL104" s="385">
        <f t="shared" si="9"/>
        <v>3.4856057795141537</v>
      </c>
      <c r="AM104" s="385">
        <f t="shared" si="9"/>
        <v>2.4797354948805461</v>
      </c>
      <c r="AN104" s="385">
        <f t="shared" si="9"/>
        <v>3.1996859204004515</v>
      </c>
      <c r="AO104" s="385">
        <f t="shared" si="9"/>
        <v>3.0951584736001188</v>
      </c>
      <c r="AP104" s="385">
        <f t="shared" si="9"/>
        <v>2.7167783453857894</v>
      </c>
      <c r="AQ104" s="385">
        <f t="shared" si="9"/>
        <v>2.576907159608222</v>
      </c>
      <c r="AR104" s="385">
        <f t="shared" si="9"/>
        <v>2.0060400269141097</v>
      </c>
      <c r="AS104" s="385">
        <f t="shared" si="9"/>
        <v>2.1668495231665119</v>
      </c>
      <c r="AT104" s="385">
        <f t="shared" si="9"/>
        <v>2.6947810490397655</v>
      </c>
      <c r="AU104" s="385">
        <f t="shared" si="9"/>
        <v>2.6800614111207528</v>
      </c>
      <c r="AV104" s="385">
        <f t="shared" si="9"/>
        <v>2.31177475937753</v>
      </c>
      <c r="AW104" s="385">
        <f t="shared" si="9"/>
        <v>2.3717965261826719</v>
      </c>
      <c r="AX104" s="385">
        <f t="shared" si="9"/>
        <v>1.9791416205818706</v>
      </c>
      <c r="AY104" s="385">
        <f t="shared" si="9"/>
        <v>3.1468396463183903</v>
      </c>
      <c r="AZ104" s="385">
        <f t="shared" si="9"/>
        <v>3.3125565497134817</v>
      </c>
      <c r="BA104" s="385">
        <f t="shared" si="9"/>
        <v>3.3359559402045638</v>
      </c>
      <c r="BB104" s="385">
        <f t="shared" si="9"/>
        <v>3.1639994127147264</v>
      </c>
      <c r="BC104" s="385">
        <f t="shared" si="9"/>
        <v>3.1640190887102042</v>
      </c>
      <c r="BD104" s="385">
        <f t="shared" si="9"/>
        <v>2.3080556992778889</v>
      </c>
      <c r="BE104" s="385">
        <f t="shared" si="9"/>
        <v>4.8500631720083547</v>
      </c>
      <c r="BF104" s="385">
        <f t="shared" si="9"/>
        <v>4.651693947468595</v>
      </c>
      <c r="BG104" s="385">
        <f t="shared" si="9"/>
        <v>4.5862539249579752</v>
      </c>
      <c r="BH104" s="385">
        <f t="shared" si="9"/>
        <v>4.5270794107874632</v>
      </c>
      <c r="BI104" s="385">
        <f t="shared" si="9"/>
        <v>4.710879889268071</v>
      </c>
      <c r="BJ104" s="385">
        <f t="shared" si="9"/>
        <v>5.4383669196545403</v>
      </c>
      <c r="BK104" s="385">
        <f t="shared" si="9"/>
        <v>4.2867314458033174</v>
      </c>
      <c r="BL104" s="385">
        <f t="shared" si="9"/>
        <v>5.3886119497296914</v>
      </c>
      <c r="BM104" s="385">
        <f t="shared" si="9"/>
        <v>4.0523672675549367</v>
      </c>
      <c r="BN104" s="385">
        <f t="shared" si="9"/>
        <v>4.6485741545637653</v>
      </c>
      <c r="BO104" s="385">
        <f t="shared" si="9"/>
        <v>4.1100430891614188</v>
      </c>
      <c r="BP104" s="385">
        <f t="shared" si="9"/>
        <v>4.1619005719313682</v>
      </c>
      <c r="BQ104" s="385">
        <f t="shared" ref="BQ104:CN104" si="10">BQ53</f>
        <v>4.9960799156505988</v>
      </c>
      <c r="BR104" s="385">
        <f t="shared" si="10"/>
        <v>4.5700679749606357</v>
      </c>
      <c r="BS104" s="385">
        <f t="shared" si="10"/>
        <v>4.6619148526295513</v>
      </c>
      <c r="BT104" s="385">
        <f t="shared" si="10"/>
        <v>4.5031966274882045</v>
      </c>
      <c r="BU104" s="385">
        <f t="shared" si="10"/>
        <v>4.8644047184725769</v>
      </c>
      <c r="BV104" s="385">
        <f t="shared" si="10"/>
        <v>6.0512126848146686</v>
      </c>
      <c r="BW104" s="385">
        <f t="shared" si="10"/>
        <v>2.5421552683386115</v>
      </c>
      <c r="BX104" s="385">
        <f t="shared" si="10"/>
        <v>2.4256226728843582</v>
      </c>
      <c r="BY104" s="385">
        <f t="shared" si="10"/>
        <v>2.5664719208298559</v>
      </c>
      <c r="BZ104" s="385">
        <f t="shared" si="10"/>
        <v>2.5933939131689026</v>
      </c>
      <c r="CA104" s="385">
        <f t="shared" si="10"/>
        <v>2.877697841726619</v>
      </c>
      <c r="CB104" s="385">
        <f t="shared" si="10"/>
        <v>2.2248936210811534</v>
      </c>
      <c r="CC104" s="385">
        <f t="shared" si="10"/>
        <v>2.2552598712652512</v>
      </c>
      <c r="CD104" s="385">
        <f t="shared" si="10"/>
        <v>2.1541120936107974</v>
      </c>
      <c r="CE104" s="385">
        <f t="shared" si="10"/>
        <v>2.1524060424315463</v>
      </c>
      <c r="CF104" s="385">
        <f t="shared" si="10"/>
        <v>2.3626832788877916</v>
      </c>
      <c r="CG104" s="385">
        <f t="shared" si="10"/>
        <v>2.5753135059818382</v>
      </c>
      <c r="CH104" s="385">
        <f t="shared" si="10"/>
        <v>2.0379953214716098</v>
      </c>
      <c r="CI104" s="385">
        <f t="shared" si="10"/>
        <v>2.6865487707190829</v>
      </c>
      <c r="CJ104" s="385">
        <f t="shared" si="10"/>
        <v>2.4819179792194443</v>
      </c>
      <c r="CK104" s="385">
        <f t="shared" si="10"/>
        <v>2.6951560033992958</v>
      </c>
      <c r="CL104" s="385">
        <f t="shared" si="10"/>
        <v>2.7065004887585533</v>
      </c>
      <c r="CM104" s="385">
        <f t="shared" si="10"/>
        <v>3.1131380658319641</v>
      </c>
      <c r="CN104" s="385">
        <f t="shared" si="10"/>
        <v>2.5218296543372496</v>
      </c>
    </row>
    <row r="105" spans="1:92" x14ac:dyDescent="0.3">
      <c r="B105" s="378" t="s">
        <v>414</v>
      </c>
      <c r="C105" s="386">
        <f>C62</f>
        <v>1198</v>
      </c>
      <c r="D105" s="386">
        <v>782</v>
      </c>
      <c r="E105" s="386">
        <v>926</v>
      </c>
      <c r="F105" s="386">
        <v>1031</v>
      </c>
      <c r="G105" s="386">
        <v>1226</v>
      </c>
      <c r="H105" s="386">
        <v>1716</v>
      </c>
      <c r="I105" s="386">
        <v>1245</v>
      </c>
      <c r="J105" s="386">
        <v>765</v>
      </c>
      <c r="K105" s="386">
        <v>827</v>
      </c>
      <c r="L105" s="386">
        <v>935</v>
      </c>
      <c r="M105" s="386">
        <v>1051</v>
      </c>
      <c r="N105" s="386">
        <v>1623</v>
      </c>
      <c r="O105" s="386">
        <v>1169</v>
      </c>
      <c r="P105" s="386">
        <v>785</v>
      </c>
      <c r="Q105" s="386">
        <v>953</v>
      </c>
      <c r="R105" s="386">
        <v>1073</v>
      </c>
      <c r="S105" s="386">
        <v>1364</v>
      </c>
      <c r="T105" s="386">
        <v>1874</v>
      </c>
      <c r="U105" s="386">
        <v>1162</v>
      </c>
      <c r="V105" s="386">
        <v>731</v>
      </c>
      <c r="W105" s="386">
        <v>807</v>
      </c>
      <c r="X105" s="386">
        <v>958</v>
      </c>
      <c r="Y105" s="386">
        <v>1168</v>
      </c>
      <c r="Z105" s="386">
        <v>1658</v>
      </c>
      <c r="AA105" s="386">
        <v>1300</v>
      </c>
      <c r="AB105" s="386">
        <v>717</v>
      </c>
      <c r="AC105" s="386">
        <v>749</v>
      </c>
      <c r="AD105" s="386">
        <v>920</v>
      </c>
      <c r="AE105" s="386">
        <v>1046</v>
      </c>
      <c r="AF105" s="386">
        <v>1698</v>
      </c>
      <c r="AG105" s="386">
        <v>1078</v>
      </c>
      <c r="AH105" s="386">
        <v>734</v>
      </c>
      <c r="AI105" s="386">
        <v>821</v>
      </c>
      <c r="AJ105" s="386">
        <v>973</v>
      </c>
      <c r="AK105" s="386">
        <v>1252</v>
      </c>
      <c r="AL105" s="386">
        <v>1597</v>
      </c>
      <c r="AM105" s="386">
        <v>930</v>
      </c>
      <c r="AN105" s="386">
        <v>652</v>
      </c>
      <c r="AO105" s="386">
        <v>833</v>
      </c>
      <c r="AP105" s="386">
        <v>819</v>
      </c>
      <c r="AQ105" s="386">
        <v>934</v>
      </c>
      <c r="AR105" s="386">
        <v>1282</v>
      </c>
      <c r="AS105" s="386">
        <v>1027</v>
      </c>
      <c r="AT105" s="386">
        <v>616</v>
      </c>
      <c r="AU105" s="386">
        <v>803</v>
      </c>
      <c r="AV105" s="386">
        <v>771</v>
      </c>
      <c r="AW105" s="386">
        <v>919</v>
      </c>
      <c r="AX105" s="386">
        <v>1317</v>
      </c>
      <c r="AY105" s="386">
        <v>815</v>
      </c>
      <c r="AZ105" s="386">
        <v>659</v>
      </c>
      <c r="BA105" s="386">
        <v>848</v>
      </c>
      <c r="BB105" s="386">
        <v>862</v>
      </c>
      <c r="BC105" s="386">
        <v>968</v>
      </c>
      <c r="BD105" s="386">
        <v>1026</v>
      </c>
      <c r="BE105" s="386">
        <v>1881</v>
      </c>
      <c r="BF105" s="386">
        <v>1222</v>
      </c>
      <c r="BG105" s="386">
        <v>1446</v>
      </c>
      <c r="BH105" s="386">
        <v>1635</v>
      </c>
      <c r="BI105" s="386">
        <v>1974</v>
      </c>
      <c r="BJ105" s="386">
        <v>3117</v>
      </c>
      <c r="BK105" s="386">
        <v>2047</v>
      </c>
      <c r="BL105" s="386">
        <v>1535</v>
      </c>
      <c r="BM105" s="386">
        <v>1396</v>
      </c>
      <c r="BN105" s="386">
        <v>1754</v>
      </c>
      <c r="BO105" s="386">
        <v>1860</v>
      </c>
      <c r="BP105" s="386">
        <v>2838</v>
      </c>
      <c r="BQ105" s="386">
        <v>1848</v>
      </c>
      <c r="BR105" s="386">
        <v>1190</v>
      </c>
      <c r="BS105" s="386">
        <v>1452</v>
      </c>
      <c r="BT105" s="386">
        <v>1613</v>
      </c>
      <c r="BU105" s="386">
        <v>2000</v>
      </c>
      <c r="BV105" s="386">
        <v>3221</v>
      </c>
      <c r="BW105" s="386">
        <v>891</v>
      </c>
      <c r="BX105" s="386">
        <v>671</v>
      </c>
      <c r="BY105" s="386">
        <v>861</v>
      </c>
      <c r="BZ105" s="386">
        <v>899</v>
      </c>
      <c r="CA105" s="386">
        <v>1088</v>
      </c>
      <c r="CB105" s="386">
        <v>1166</v>
      </c>
      <c r="CC105" s="386">
        <v>939</v>
      </c>
      <c r="CD105" s="386">
        <v>648</v>
      </c>
      <c r="CE105" s="386">
        <v>768</v>
      </c>
      <c r="CF105" s="386">
        <v>933</v>
      </c>
      <c r="CG105" s="386">
        <v>1072</v>
      </c>
      <c r="CH105" s="386">
        <v>1150</v>
      </c>
      <c r="CI105" s="386">
        <v>872</v>
      </c>
      <c r="CJ105" s="386">
        <v>676</v>
      </c>
      <c r="CK105" s="386">
        <v>888</v>
      </c>
      <c r="CL105" s="386">
        <v>886</v>
      </c>
      <c r="CM105" s="386">
        <v>1099</v>
      </c>
      <c r="CN105" s="386">
        <v>1187</v>
      </c>
    </row>
    <row r="106" spans="1:92" x14ac:dyDescent="0.3">
      <c r="B106" s="378" t="s">
        <v>334</v>
      </c>
      <c r="C106" s="387"/>
      <c r="D106" s="388"/>
      <c r="E106" s="388"/>
      <c r="F106" s="388"/>
      <c r="G106" s="388"/>
      <c r="H106" s="388"/>
      <c r="I106" s="387"/>
      <c r="J106" s="388"/>
      <c r="K106" s="388"/>
      <c r="L106" s="388"/>
      <c r="M106" s="388"/>
      <c r="N106" s="388"/>
      <c r="O106" s="389"/>
      <c r="P106" s="388"/>
      <c r="Q106" s="388"/>
      <c r="R106" s="388"/>
      <c r="S106" s="388"/>
      <c r="T106" s="388"/>
      <c r="U106" s="389"/>
      <c r="V106" s="388">
        <f>V63</f>
        <v>0.62908777969018936</v>
      </c>
      <c r="W106" s="388">
        <f t="shared" ref="W106:CH106" si="11">W63</f>
        <v>0.69449225473321863</v>
      </c>
      <c r="X106" s="388">
        <f t="shared" si="11"/>
        <v>0.82444061962134252</v>
      </c>
      <c r="Y106" s="388">
        <f t="shared" si="11"/>
        <v>1.0051635111876076</v>
      </c>
      <c r="Z106" s="388">
        <f t="shared" si="11"/>
        <v>1.4268502581755593</v>
      </c>
      <c r="AA106" s="388"/>
      <c r="AB106" s="388">
        <f t="shared" si="11"/>
        <v>0.55153846153846153</v>
      </c>
      <c r="AC106" s="388">
        <f t="shared" si="11"/>
        <v>0.57615384615384613</v>
      </c>
      <c r="AD106" s="388">
        <f t="shared" si="11"/>
        <v>0.70769230769230773</v>
      </c>
      <c r="AE106" s="388">
        <f t="shared" si="11"/>
        <v>0.80461538461538462</v>
      </c>
      <c r="AF106" s="388">
        <f t="shared" si="11"/>
        <v>1.3061538461538462</v>
      </c>
      <c r="AG106" s="388"/>
      <c r="AH106" s="388">
        <f t="shared" si="11"/>
        <v>0.68089053803339517</v>
      </c>
      <c r="AI106" s="388">
        <f t="shared" si="11"/>
        <v>0.76159554730983303</v>
      </c>
      <c r="AJ106" s="388">
        <f t="shared" si="11"/>
        <v>0.90259740259740262</v>
      </c>
      <c r="AK106" s="388">
        <f t="shared" si="11"/>
        <v>1.1614100185528757</v>
      </c>
      <c r="AL106" s="388">
        <f t="shared" si="11"/>
        <v>1.4814471243042671</v>
      </c>
      <c r="AM106" s="388"/>
      <c r="AN106" s="388">
        <f t="shared" si="11"/>
        <v>0.70107526881720428</v>
      </c>
      <c r="AO106" s="388">
        <f t="shared" si="11"/>
        <v>0.89569892473118284</v>
      </c>
      <c r="AP106" s="388">
        <f t="shared" si="11"/>
        <v>0.88064516129032255</v>
      </c>
      <c r="AQ106" s="388">
        <f t="shared" si="11"/>
        <v>1.0043010752688173</v>
      </c>
      <c r="AR106" s="388">
        <f t="shared" si="11"/>
        <v>1.3784946236559139</v>
      </c>
      <c r="AS106" s="388"/>
      <c r="AT106" s="388">
        <f t="shared" si="11"/>
        <v>0.59980525803310614</v>
      </c>
      <c r="AU106" s="388">
        <f t="shared" si="11"/>
        <v>0.7818889970788705</v>
      </c>
      <c r="AV106" s="388">
        <f t="shared" si="11"/>
        <v>0.75073028237585204</v>
      </c>
      <c r="AW106" s="388">
        <f t="shared" si="11"/>
        <v>0.89483933787731251</v>
      </c>
      <c r="AX106" s="388">
        <f t="shared" si="11"/>
        <v>1.2823758519961053</v>
      </c>
      <c r="AY106" s="388"/>
      <c r="AZ106" s="388">
        <f t="shared" si="11"/>
        <v>0.80858895705521472</v>
      </c>
      <c r="BA106" s="388">
        <f t="shared" si="11"/>
        <v>1.0404907975460123</v>
      </c>
      <c r="BB106" s="388">
        <f t="shared" si="11"/>
        <v>1.0576687116564416</v>
      </c>
      <c r="BC106" s="388">
        <f t="shared" si="11"/>
        <v>1.1877300613496933</v>
      </c>
      <c r="BD106" s="388">
        <f t="shared" si="11"/>
        <v>1.2588957055214725</v>
      </c>
      <c r="BE106" s="388"/>
      <c r="BF106" s="388">
        <f t="shared" si="11"/>
        <v>0.64965443912812337</v>
      </c>
      <c r="BG106" s="388">
        <f t="shared" si="11"/>
        <v>0.76874003189792661</v>
      </c>
      <c r="BH106" s="388">
        <f t="shared" si="11"/>
        <v>0.86921850079744811</v>
      </c>
      <c r="BI106" s="388">
        <f t="shared" si="11"/>
        <v>1.0494417862838916</v>
      </c>
      <c r="BJ106" s="388">
        <f t="shared" si="11"/>
        <v>1.6570972886762361</v>
      </c>
      <c r="BK106" s="388"/>
      <c r="BL106" s="388">
        <f t="shared" si="11"/>
        <v>0.74987787005373718</v>
      </c>
      <c r="BM106" s="388">
        <f t="shared" si="11"/>
        <v>0.68197361993160721</v>
      </c>
      <c r="BN106" s="388">
        <f t="shared" si="11"/>
        <v>0.85686370297997072</v>
      </c>
      <c r="BO106" s="388">
        <f t="shared" si="11"/>
        <v>0.90864680019540789</v>
      </c>
      <c r="BP106" s="388">
        <f t="shared" si="11"/>
        <v>1.386419149975574</v>
      </c>
      <c r="BQ106" s="388"/>
      <c r="BR106" s="388">
        <f t="shared" si="11"/>
        <v>0.64393939393939392</v>
      </c>
      <c r="BS106" s="388">
        <f t="shared" si="11"/>
        <v>0.7857142857142857</v>
      </c>
      <c r="BT106" s="388">
        <f t="shared" si="11"/>
        <v>0.87283549783549785</v>
      </c>
      <c r="BU106" s="388">
        <f t="shared" si="11"/>
        <v>1.0822510822510822</v>
      </c>
      <c r="BV106" s="388">
        <f t="shared" si="11"/>
        <v>1.7429653679653681</v>
      </c>
      <c r="BW106" s="388"/>
      <c r="BX106" s="388">
        <f t="shared" si="11"/>
        <v>0.75308641975308643</v>
      </c>
      <c r="BY106" s="388">
        <f t="shared" si="11"/>
        <v>0.96632996632996637</v>
      </c>
      <c r="BZ106" s="388">
        <f t="shared" si="11"/>
        <v>1.0089786756453423</v>
      </c>
      <c r="CA106" s="388">
        <f t="shared" si="11"/>
        <v>1.2210998877665544</v>
      </c>
      <c r="CB106" s="388">
        <f t="shared" si="11"/>
        <v>1.308641975308642</v>
      </c>
      <c r="CC106" s="388"/>
      <c r="CD106" s="388">
        <f t="shared" si="11"/>
        <v>0.69009584664536738</v>
      </c>
      <c r="CE106" s="388">
        <f t="shared" si="11"/>
        <v>0.8178913738019169</v>
      </c>
      <c r="CF106" s="388">
        <f t="shared" si="11"/>
        <v>0.99361022364217255</v>
      </c>
      <c r="CG106" s="388">
        <f t="shared" si="11"/>
        <v>1.1416400425985092</v>
      </c>
      <c r="CH106" s="388">
        <f t="shared" si="11"/>
        <v>1.2247071352502663</v>
      </c>
      <c r="CI106" s="388"/>
      <c r="CJ106" s="388">
        <f>CJ63</f>
        <v>0.77522935779816515</v>
      </c>
      <c r="CK106" s="388">
        <f>CK63</f>
        <v>1.0183486238532109</v>
      </c>
      <c r="CL106" s="388">
        <f>CL63</f>
        <v>1.0160550458715596</v>
      </c>
      <c r="CM106" s="388">
        <f>CM63</f>
        <v>1.2603211009174311</v>
      </c>
      <c r="CN106" s="388">
        <f>CN63</f>
        <v>1.3612385321100917</v>
      </c>
    </row>
    <row r="107" spans="1:92" x14ac:dyDescent="0.3">
      <c r="B107" s="378" t="s">
        <v>304</v>
      </c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90">
        <f>V64</f>
        <v>0.93478260869565222</v>
      </c>
      <c r="W107" s="390">
        <f t="shared" ref="W107:CH107" si="12">W64</f>
        <v>0.87149028077753776</v>
      </c>
      <c r="X107" s="390">
        <f t="shared" si="12"/>
        <v>0.92919495635305527</v>
      </c>
      <c r="Y107" s="390">
        <f t="shared" si="12"/>
        <v>0.95269168026101136</v>
      </c>
      <c r="Z107" s="390">
        <f t="shared" si="12"/>
        <v>0.96620046620046618</v>
      </c>
      <c r="AA107" s="390">
        <f t="shared" si="12"/>
        <v>0</v>
      </c>
      <c r="AB107" s="390">
        <f t="shared" si="12"/>
        <v>0.93725490196078431</v>
      </c>
      <c r="AC107" s="390">
        <f t="shared" si="12"/>
        <v>0.90568319226118499</v>
      </c>
      <c r="AD107" s="390">
        <f t="shared" si="12"/>
        <v>0.98395721925133695</v>
      </c>
      <c r="AE107" s="390">
        <f t="shared" si="12"/>
        <v>0.99524262607040914</v>
      </c>
      <c r="AF107" s="390">
        <f t="shared" si="12"/>
        <v>1.0462107208872458</v>
      </c>
      <c r="AG107" s="390">
        <f t="shared" si="12"/>
        <v>0</v>
      </c>
      <c r="AH107" s="390">
        <f t="shared" si="12"/>
        <v>0.93503184713375798</v>
      </c>
      <c r="AI107" s="390">
        <f t="shared" si="12"/>
        <v>0.86149003147953829</v>
      </c>
      <c r="AJ107" s="390">
        <f t="shared" si="12"/>
        <v>0.90680335507921717</v>
      </c>
      <c r="AK107" s="390">
        <f t="shared" si="12"/>
        <v>0.91788856304985333</v>
      </c>
      <c r="AL107" s="390">
        <f t="shared" si="12"/>
        <v>0.85218783351120597</v>
      </c>
      <c r="AM107" s="390">
        <f t="shared" si="12"/>
        <v>0</v>
      </c>
      <c r="AN107" s="390">
        <f t="shared" si="12"/>
        <v>0.8337595907928389</v>
      </c>
      <c r="AO107" s="390">
        <f t="shared" si="12"/>
        <v>0.89956803455723544</v>
      </c>
      <c r="AP107" s="390">
        <f t="shared" si="12"/>
        <v>0.79437439379243457</v>
      </c>
      <c r="AQ107" s="390">
        <f t="shared" si="12"/>
        <v>0.76182707993474719</v>
      </c>
      <c r="AR107" s="390">
        <f t="shared" si="12"/>
        <v>0.74708624708624705</v>
      </c>
      <c r="AS107" s="390">
        <f t="shared" si="12"/>
        <v>0</v>
      </c>
      <c r="AT107" s="390">
        <f t="shared" si="12"/>
        <v>0.80522875816993467</v>
      </c>
      <c r="AU107" s="390">
        <f t="shared" si="12"/>
        <v>0.97097944377267231</v>
      </c>
      <c r="AV107" s="390">
        <f t="shared" si="12"/>
        <v>0.82459893048128341</v>
      </c>
      <c r="AW107" s="390">
        <f t="shared" si="12"/>
        <v>0.87440532825880113</v>
      </c>
      <c r="AX107" s="390">
        <f t="shared" si="12"/>
        <v>0.81146025878003691</v>
      </c>
      <c r="AY107" s="390">
        <f t="shared" si="12"/>
        <v>0</v>
      </c>
      <c r="AZ107" s="390">
        <f t="shared" si="12"/>
        <v>0.83949044585987265</v>
      </c>
      <c r="BA107" s="390">
        <f t="shared" si="12"/>
        <v>0.88982161594963272</v>
      </c>
      <c r="BB107" s="390">
        <f t="shared" si="12"/>
        <v>0.80335507921714822</v>
      </c>
      <c r="BC107" s="390">
        <f t="shared" si="12"/>
        <v>0.70967741935483875</v>
      </c>
      <c r="BD107" s="390">
        <f t="shared" si="12"/>
        <v>0.54749199573105656</v>
      </c>
      <c r="BE107" s="390">
        <f t="shared" si="12"/>
        <v>0</v>
      </c>
      <c r="BF107" s="390">
        <f t="shared" si="12"/>
        <v>1.5626598465473145</v>
      </c>
      <c r="BG107" s="390">
        <f t="shared" si="12"/>
        <v>1.5615550755939525</v>
      </c>
      <c r="BH107" s="390">
        <f t="shared" si="12"/>
        <v>1.585838991270611</v>
      </c>
      <c r="BI107" s="390">
        <f t="shared" si="12"/>
        <v>1.6101141924959217</v>
      </c>
      <c r="BJ107" s="390">
        <f t="shared" si="12"/>
        <v>1.8164335664335665</v>
      </c>
      <c r="BK107" s="390">
        <f t="shared" si="12"/>
        <v>0</v>
      </c>
      <c r="BL107" s="390">
        <f t="shared" si="12"/>
        <v>2.0065359477124183</v>
      </c>
      <c r="BM107" s="390">
        <f t="shared" si="12"/>
        <v>1.6880290205562274</v>
      </c>
      <c r="BN107" s="390">
        <f t="shared" si="12"/>
        <v>1.8759358288770054</v>
      </c>
      <c r="BO107" s="390">
        <f t="shared" si="12"/>
        <v>1.769743101807802</v>
      </c>
      <c r="BP107" s="390">
        <f t="shared" si="12"/>
        <v>1.7486136783733826</v>
      </c>
      <c r="BQ107" s="390">
        <f t="shared" si="12"/>
        <v>0</v>
      </c>
      <c r="BR107" s="390">
        <f t="shared" si="12"/>
        <v>1.515923566878981</v>
      </c>
      <c r="BS107" s="390">
        <f t="shared" si="12"/>
        <v>1.5236096537250787</v>
      </c>
      <c r="BT107" s="390">
        <f t="shared" si="12"/>
        <v>1.5032618825722275</v>
      </c>
      <c r="BU107" s="390">
        <f t="shared" si="12"/>
        <v>1.466275659824047</v>
      </c>
      <c r="BV107" s="390">
        <f t="shared" si="12"/>
        <v>1.7187833511205977</v>
      </c>
      <c r="BW107" s="390">
        <f t="shared" si="12"/>
        <v>0</v>
      </c>
      <c r="BX107" s="390">
        <f t="shared" si="12"/>
        <v>0.85805626598465479</v>
      </c>
      <c r="BY107" s="390">
        <f t="shared" si="12"/>
        <v>0.92980561555075592</v>
      </c>
      <c r="BZ107" s="390">
        <f t="shared" si="12"/>
        <v>0.87196896217264797</v>
      </c>
      <c r="CA107" s="390">
        <f t="shared" si="12"/>
        <v>0.88743882544861341</v>
      </c>
      <c r="CB107" s="390">
        <f t="shared" si="12"/>
        <v>0.67948717948717952</v>
      </c>
      <c r="CC107" s="390">
        <f t="shared" si="12"/>
        <v>0</v>
      </c>
      <c r="CD107" s="390">
        <f t="shared" si="12"/>
        <v>0.84705882352941175</v>
      </c>
      <c r="CE107" s="390">
        <f t="shared" si="12"/>
        <v>0.92865779927448611</v>
      </c>
      <c r="CF107" s="390">
        <f t="shared" si="12"/>
        <v>0.99786096256684487</v>
      </c>
      <c r="CG107" s="390">
        <f t="shared" si="12"/>
        <v>1.0199809705042817</v>
      </c>
      <c r="CH107" s="390">
        <f t="shared" si="12"/>
        <v>0.70856438693776957</v>
      </c>
      <c r="CI107" s="390">
        <f t="shared" ref="CI107:CN107" si="13">CI64</f>
        <v>0</v>
      </c>
      <c r="CJ107" s="390">
        <f t="shared" si="13"/>
        <v>0.86114649681528666</v>
      </c>
      <c r="CK107" s="390">
        <f t="shared" si="13"/>
        <v>0.93179433368310594</v>
      </c>
      <c r="CL107" s="390">
        <f t="shared" si="13"/>
        <v>0.82572227399813602</v>
      </c>
      <c r="CM107" s="390">
        <f t="shared" si="13"/>
        <v>0.80571847507331373</v>
      </c>
      <c r="CN107" s="390">
        <f t="shared" si="13"/>
        <v>0.63340448239060831</v>
      </c>
    </row>
    <row r="108" spans="1:92" s="369" customFormat="1" x14ac:dyDescent="0.3">
      <c r="B108" s="391" t="s">
        <v>425</v>
      </c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90"/>
      <c r="W108" s="390"/>
      <c r="X108" s="390"/>
      <c r="Y108" s="390"/>
      <c r="Z108" s="390"/>
      <c r="AA108" s="379"/>
      <c r="AB108" s="390"/>
      <c r="AC108" s="390"/>
      <c r="AD108" s="390"/>
      <c r="AE108" s="390"/>
      <c r="AF108" s="390"/>
      <c r="AG108" s="379"/>
      <c r="AH108" s="390"/>
      <c r="AI108" s="390"/>
      <c r="AJ108" s="390"/>
      <c r="AK108" s="390"/>
      <c r="AL108" s="390"/>
      <c r="AM108" s="379"/>
      <c r="AN108" s="390"/>
      <c r="AO108" s="390"/>
      <c r="AP108" s="390"/>
      <c r="AQ108" s="390"/>
      <c r="AR108" s="390"/>
      <c r="AS108" s="379"/>
      <c r="AT108" s="390"/>
      <c r="AU108" s="390"/>
      <c r="AV108" s="390"/>
      <c r="AW108" s="390"/>
      <c r="AX108" s="390"/>
      <c r="AY108" s="379"/>
      <c r="AZ108" s="390"/>
      <c r="BA108" s="390"/>
      <c r="BB108" s="390"/>
      <c r="BC108" s="390"/>
      <c r="BD108" s="390"/>
      <c r="BE108" s="379"/>
      <c r="BF108" s="390"/>
      <c r="BG108" s="390"/>
      <c r="BH108" s="390"/>
      <c r="BI108" s="390"/>
      <c r="BJ108" s="390"/>
      <c r="BK108" s="379"/>
      <c r="BL108" s="390"/>
      <c r="BM108" s="390"/>
      <c r="BN108" s="390"/>
      <c r="BO108" s="390"/>
      <c r="BP108" s="390"/>
      <c r="BQ108" s="379"/>
      <c r="BR108" s="388"/>
      <c r="BS108" s="388"/>
      <c r="BT108" s="388"/>
      <c r="BU108" s="388"/>
      <c r="BV108" s="388"/>
      <c r="BW108" s="379"/>
      <c r="BX108" s="388"/>
      <c r="BY108" s="388"/>
      <c r="BZ108" s="388"/>
      <c r="CA108" s="388"/>
      <c r="CB108" s="388"/>
      <c r="CC108" s="379"/>
      <c r="CD108" s="390"/>
      <c r="CE108" s="390"/>
      <c r="CF108" s="390"/>
      <c r="CG108" s="390"/>
      <c r="CH108" s="390"/>
      <c r="CI108" s="379"/>
      <c r="CJ108" s="390"/>
      <c r="CK108" s="390"/>
      <c r="CL108" s="390"/>
      <c r="CM108" s="390"/>
      <c r="CN108" s="390"/>
    </row>
    <row r="109" spans="1:92" x14ac:dyDescent="0.3">
      <c r="B109" s="392" t="s">
        <v>338</v>
      </c>
      <c r="C109" s="393">
        <f>C70</f>
        <v>6.24</v>
      </c>
      <c r="D109" s="393">
        <f t="shared" ref="D109:BO110" si="14">D70</f>
        <v>8.11</v>
      </c>
      <c r="E109" s="393">
        <f t="shared" si="14"/>
        <v>7.27</v>
      </c>
      <c r="F109" s="393">
        <f t="shared" si="14"/>
        <v>6.42</v>
      </c>
      <c r="G109" s="393">
        <f t="shared" si="14"/>
        <v>5.78</v>
      </c>
      <c r="H109" s="393">
        <f t="shared" si="14"/>
        <v>4.72</v>
      </c>
      <c r="I109" s="393">
        <f t="shared" si="14"/>
        <v>5.97</v>
      </c>
      <c r="J109" s="393">
        <f t="shared" si="14"/>
        <v>8.5</v>
      </c>
      <c r="K109" s="393">
        <f t="shared" si="14"/>
        <v>7.74</v>
      </c>
      <c r="L109" s="393">
        <f t="shared" si="14"/>
        <v>6.89</v>
      </c>
      <c r="M109" s="393">
        <f t="shared" si="14"/>
        <v>6.12</v>
      </c>
      <c r="N109" s="393">
        <f t="shared" si="14"/>
        <v>4.84</v>
      </c>
      <c r="O109" s="393">
        <f t="shared" si="14"/>
        <v>6.4</v>
      </c>
      <c r="P109" s="393">
        <f t="shared" si="14"/>
        <v>8.0399999999999991</v>
      </c>
      <c r="Q109" s="393">
        <f t="shared" si="14"/>
        <v>7.14</v>
      </c>
      <c r="R109" s="393">
        <f t="shared" si="14"/>
        <v>6.21</v>
      </c>
      <c r="S109" s="393">
        <f t="shared" si="14"/>
        <v>5.52</v>
      </c>
      <c r="T109" s="393">
        <f t="shared" si="14"/>
        <v>4.51</v>
      </c>
      <c r="U109" s="393">
        <f t="shared" si="14"/>
        <v>5.78</v>
      </c>
      <c r="V109" s="393">
        <f t="shared" si="14"/>
        <v>7.45</v>
      </c>
      <c r="W109" s="393">
        <f t="shared" si="14"/>
        <v>6.66</v>
      </c>
      <c r="X109" s="393">
        <f t="shared" si="14"/>
        <v>6.01</v>
      </c>
      <c r="Y109" s="393">
        <f t="shared" si="14"/>
        <v>5.56</v>
      </c>
      <c r="Z109" s="393">
        <f t="shared" si="14"/>
        <v>4.6100000000000003</v>
      </c>
      <c r="AA109" s="393">
        <f t="shared" si="14"/>
        <v>5.68</v>
      </c>
      <c r="AB109" s="393">
        <f t="shared" si="14"/>
        <v>7.89</v>
      </c>
      <c r="AC109" s="393">
        <f t="shared" si="14"/>
        <v>7.06</v>
      </c>
      <c r="AD109" s="393">
        <f t="shared" si="14"/>
        <v>6.53</v>
      </c>
      <c r="AE109" s="393">
        <f t="shared" si="14"/>
        <v>5.97</v>
      </c>
      <c r="AF109" s="393">
        <f t="shared" si="14"/>
        <v>4.8099999999999996</v>
      </c>
      <c r="AG109" s="393">
        <f t="shared" si="14"/>
        <v>5.84</v>
      </c>
      <c r="AH109" s="393">
        <f t="shared" si="14"/>
        <v>7.38</v>
      </c>
      <c r="AI109" s="393">
        <f t="shared" si="14"/>
        <v>6.56</v>
      </c>
      <c r="AJ109" s="393">
        <f t="shared" si="14"/>
        <v>5.81</v>
      </c>
      <c r="AK109" s="393">
        <f t="shared" si="14"/>
        <v>5.27</v>
      </c>
      <c r="AL109" s="393">
        <f t="shared" si="14"/>
        <v>4.3</v>
      </c>
      <c r="AM109" s="393">
        <f t="shared" si="14"/>
        <v>6.23</v>
      </c>
      <c r="AN109" s="393">
        <f t="shared" si="14"/>
        <v>7.79</v>
      </c>
      <c r="AO109" s="393">
        <f t="shared" si="14"/>
        <v>7.22</v>
      </c>
      <c r="AP109" s="393">
        <f t="shared" si="14"/>
        <v>6.35</v>
      </c>
      <c r="AQ109" s="393">
        <f t="shared" si="14"/>
        <v>5.76</v>
      </c>
      <c r="AR109" s="393">
        <f t="shared" si="14"/>
        <v>4.72</v>
      </c>
      <c r="AS109" s="393">
        <f t="shared" si="14"/>
        <v>6.01</v>
      </c>
      <c r="AT109" s="393">
        <f t="shared" si="14"/>
        <v>8.27</v>
      </c>
      <c r="AU109" s="393">
        <f t="shared" si="14"/>
        <v>7.95</v>
      </c>
      <c r="AV109" s="393">
        <f t="shared" si="14"/>
        <v>6.97</v>
      </c>
      <c r="AW109" s="393">
        <f t="shared" si="14"/>
        <v>6.12</v>
      </c>
      <c r="AX109" s="393">
        <f t="shared" si="14"/>
        <v>4.75</v>
      </c>
      <c r="AY109" s="393">
        <f t="shared" si="14"/>
        <v>6.5</v>
      </c>
      <c r="AZ109" s="393">
        <f t="shared" si="14"/>
        <v>7.7</v>
      </c>
      <c r="BA109" s="393">
        <f t="shared" si="14"/>
        <v>6.86</v>
      </c>
      <c r="BB109" s="393">
        <f t="shared" si="14"/>
        <v>5.8</v>
      </c>
      <c r="BC109" s="393">
        <f t="shared" si="14"/>
        <v>4.95</v>
      </c>
      <c r="BD109" s="393">
        <f t="shared" si="14"/>
        <v>4.5599999999999996</v>
      </c>
      <c r="BE109" s="393">
        <f t="shared" si="14"/>
        <v>7.52</v>
      </c>
      <c r="BF109" s="393">
        <f t="shared" si="14"/>
        <v>9.6999999999999993</v>
      </c>
      <c r="BG109" s="393">
        <f t="shared" si="14"/>
        <v>8.5</v>
      </c>
      <c r="BH109" s="393">
        <f t="shared" si="14"/>
        <v>7.63</v>
      </c>
      <c r="BI109" s="393">
        <f t="shared" si="14"/>
        <v>6.71</v>
      </c>
      <c r="BJ109" s="393">
        <f t="shared" si="14"/>
        <v>5.3</v>
      </c>
      <c r="BK109" s="393">
        <f t="shared" si="14"/>
        <v>7.47</v>
      </c>
      <c r="BL109" s="393">
        <f t="shared" si="14"/>
        <v>10.32</v>
      </c>
      <c r="BM109" s="393">
        <f t="shared" si="14"/>
        <v>9.23</v>
      </c>
      <c r="BN109" s="393">
        <f t="shared" si="14"/>
        <v>7.93</v>
      </c>
      <c r="BO109" s="393">
        <f t="shared" si="14"/>
        <v>7.19</v>
      </c>
      <c r="BP109" s="393">
        <f t="shared" ref="BP109:CN111" si="15">BP70</f>
        <v>5.71</v>
      </c>
      <c r="BQ109" s="393">
        <f t="shared" si="15"/>
        <v>7.53</v>
      </c>
      <c r="BR109" s="393">
        <f t="shared" si="15"/>
        <v>9.6300000000000008</v>
      </c>
      <c r="BS109" s="393">
        <f t="shared" si="15"/>
        <v>8.4</v>
      </c>
      <c r="BT109" s="393">
        <f t="shared" si="15"/>
        <v>7.58</v>
      </c>
      <c r="BU109" s="393">
        <f t="shared" si="15"/>
        <v>6.6</v>
      </c>
      <c r="BV109" s="393">
        <f t="shared" si="15"/>
        <v>5.15</v>
      </c>
      <c r="BW109" s="393">
        <f t="shared" si="15"/>
        <v>8.1199999999999992</v>
      </c>
      <c r="BX109" s="393">
        <f t="shared" si="15"/>
        <v>10.28</v>
      </c>
      <c r="BY109" s="393">
        <f t="shared" si="15"/>
        <v>9.02</v>
      </c>
      <c r="BZ109" s="393">
        <f t="shared" si="15"/>
        <v>7.41</v>
      </c>
      <c r="CA109" s="393">
        <f t="shared" si="15"/>
        <v>6.08</v>
      </c>
      <c r="CB109" s="393">
        <f t="shared" si="15"/>
        <v>5.27</v>
      </c>
      <c r="CC109" s="393">
        <f t="shared" si="15"/>
        <v>7.92</v>
      </c>
      <c r="CD109" s="393">
        <f t="shared" si="15"/>
        <v>10.99</v>
      </c>
      <c r="CE109" s="393">
        <f t="shared" si="15"/>
        <v>9.5399999999999991</v>
      </c>
      <c r="CF109" s="393">
        <f t="shared" si="15"/>
        <v>8.43</v>
      </c>
      <c r="CG109" s="393">
        <f t="shared" si="15"/>
        <v>6.58</v>
      </c>
      <c r="CH109" s="393">
        <f t="shared" si="15"/>
        <v>5.36</v>
      </c>
      <c r="CI109" s="393">
        <f t="shared" si="15"/>
        <v>8.1999999999999993</v>
      </c>
      <c r="CJ109" s="393">
        <f t="shared" si="15"/>
        <v>10.16</v>
      </c>
      <c r="CK109" s="393">
        <f t="shared" si="15"/>
        <v>8.8800000000000008</v>
      </c>
      <c r="CL109" s="393">
        <f t="shared" si="15"/>
        <v>7</v>
      </c>
      <c r="CM109" s="393">
        <f t="shared" si="15"/>
        <v>5.75</v>
      </c>
      <c r="CN109" s="393">
        <f t="shared" si="15"/>
        <v>5.15</v>
      </c>
    </row>
    <row r="110" spans="1:92" x14ac:dyDescent="0.3">
      <c r="B110" s="394" t="s">
        <v>339</v>
      </c>
      <c r="C110" s="393">
        <f t="shared" ref="C110:R111" si="16">C71</f>
        <v>3.1</v>
      </c>
      <c r="D110" s="393">
        <f t="shared" si="16"/>
        <v>3.99</v>
      </c>
      <c r="E110" s="393">
        <f t="shared" si="16"/>
        <v>3.6</v>
      </c>
      <c r="F110" s="393">
        <f t="shared" si="16"/>
        <v>3.18</v>
      </c>
      <c r="G110" s="393">
        <f t="shared" si="16"/>
        <v>2.89</v>
      </c>
      <c r="H110" s="393">
        <f t="shared" si="16"/>
        <v>2.37</v>
      </c>
      <c r="I110" s="393">
        <f t="shared" si="16"/>
        <v>3</v>
      </c>
      <c r="J110" s="393">
        <f t="shared" si="16"/>
        <v>4.2</v>
      </c>
      <c r="K110" s="393">
        <f t="shared" si="16"/>
        <v>3.81</v>
      </c>
      <c r="L110" s="393">
        <f t="shared" si="16"/>
        <v>3.46</v>
      </c>
      <c r="M110" s="393">
        <f t="shared" si="16"/>
        <v>3.08</v>
      </c>
      <c r="N110" s="393">
        <f t="shared" si="16"/>
        <v>2.46</v>
      </c>
      <c r="O110" s="393">
        <f t="shared" si="16"/>
        <v>3.15</v>
      </c>
      <c r="P110" s="393">
        <f t="shared" si="16"/>
        <v>3.96</v>
      </c>
      <c r="Q110" s="393">
        <f t="shared" si="16"/>
        <v>3.54</v>
      </c>
      <c r="R110" s="393">
        <f t="shared" si="16"/>
        <v>3.05</v>
      </c>
      <c r="S110" s="393">
        <f t="shared" si="14"/>
        <v>2.74</v>
      </c>
      <c r="T110" s="393">
        <f t="shared" si="14"/>
        <v>2.21</v>
      </c>
      <c r="U110" s="393">
        <f t="shared" si="14"/>
        <v>2.83</v>
      </c>
      <c r="V110" s="393">
        <f t="shared" si="14"/>
        <v>3.64</v>
      </c>
      <c r="W110" s="393">
        <f t="shared" si="14"/>
        <v>3.22</v>
      </c>
      <c r="X110" s="393">
        <f t="shared" si="14"/>
        <v>2.94</v>
      </c>
      <c r="Y110" s="393">
        <f t="shared" si="14"/>
        <v>2.73</v>
      </c>
      <c r="Z110" s="393">
        <f t="shared" si="14"/>
        <v>2.2799999999999998</v>
      </c>
      <c r="AA110" s="393">
        <f t="shared" si="14"/>
        <v>2.82</v>
      </c>
      <c r="AB110" s="393">
        <f t="shared" si="14"/>
        <v>3.95</v>
      </c>
      <c r="AC110" s="393">
        <f t="shared" si="14"/>
        <v>3.35</v>
      </c>
      <c r="AD110" s="393">
        <f t="shared" si="14"/>
        <v>3.23</v>
      </c>
      <c r="AE110" s="393">
        <f t="shared" si="14"/>
        <v>2.98</v>
      </c>
      <c r="AF110" s="393">
        <f t="shared" si="14"/>
        <v>2.41</v>
      </c>
      <c r="AG110" s="393">
        <f t="shared" si="14"/>
        <v>2.83</v>
      </c>
      <c r="AH110" s="393">
        <f t="shared" si="14"/>
        <v>3.58</v>
      </c>
      <c r="AI110" s="393">
        <f t="shared" si="14"/>
        <v>3.18</v>
      </c>
      <c r="AJ110" s="393">
        <f t="shared" si="14"/>
        <v>2.83</v>
      </c>
      <c r="AK110" s="393">
        <f t="shared" si="14"/>
        <v>2.5499999999999998</v>
      </c>
      <c r="AL110" s="393">
        <f t="shared" si="14"/>
        <v>2.08</v>
      </c>
      <c r="AM110" s="393">
        <f t="shared" si="14"/>
        <v>3.2</v>
      </c>
      <c r="AN110" s="393">
        <f t="shared" si="14"/>
        <v>3.89</v>
      </c>
      <c r="AO110" s="393">
        <f t="shared" si="14"/>
        <v>3.74</v>
      </c>
      <c r="AP110" s="393">
        <f t="shared" si="14"/>
        <v>3.25</v>
      </c>
      <c r="AQ110" s="393">
        <f t="shared" si="14"/>
        <v>2.98</v>
      </c>
      <c r="AR110" s="393">
        <f t="shared" si="14"/>
        <v>2.48</v>
      </c>
      <c r="AS110" s="393">
        <f t="shared" si="14"/>
        <v>3.08</v>
      </c>
      <c r="AT110" s="393">
        <f t="shared" si="14"/>
        <v>4.0599999999999996</v>
      </c>
      <c r="AU110" s="393">
        <f t="shared" si="14"/>
        <v>4.03</v>
      </c>
      <c r="AV110" s="393">
        <f t="shared" si="14"/>
        <v>3.56</v>
      </c>
      <c r="AW110" s="393">
        <f t="shared" si="14"/>
        <v>3.12</v>
      </c>
      <c r="AX110" s="393">
        <f t="shared" si="14"/>
        <v>2.48</v>
      </c>
      <c r="AY110" s="393">
        <f t="shared" si="14"/>
        <v>3.34</v>
      </c>
      <c r="AZ110" s="393">
        <f t="shared" si="14"/>
        <v>3.86</v>
      </c>
      <c r="BA110" s="393">
        <f t="shared" si="14"/>
        <v>3.59</v>
      </c>
      <c r="BB110" s="393">
        <f t="shared" si="14"/>
        <v>2.97</v>
      </c>
      <c r="BC110" s="393">
        <f t="shared" si="14"/>
        <v>2.65</v>
      </c>
      <c r="BD110" s="393">
        <f t="shared" si="14"/>
        <v>2.48</v>
      </c>
      <c r="BE110" s="393">
        <f t="shared" si="14"/>
        <v>3.65</v>
      </c>
      <c r="BF110" s="393">
        <f t="shared" si="14"/>
        <v>4.67</v>
      </c>
      <c r="BG110" s="393">
        <f t="shared" si="14"/>
        <v>4.0999999999999996</v>
      </c>
      <c r="BH110" s="393">
        <f t="shared" si="14"/>
        <v>3.65</v>
      </c>
      <c r="BI110" s="393">
        <f t="shared" si="14"/>
        <v>3.35</v>
      </c>
      <c r="BJ110" s="393">
        <f t="shared" si="14"/>
        <v>2.6</v>
      </c>
      <c r="BK110" s="393">
        <f t="shared" si="14"/>
        <v>3.72</v>
      </c>
      <c r="BL110" s="393">
        <f t="shared" si="14"/>
        <v>4.87</v>
      </c>
      <c r="BM110" s="393">
        <f t="shared" si="14"/>
        <v>4.62</v>
      </c>
      <c r="BN110" s="393">
        <f t="shared" si="14"/>
        <v>3.97</v>
      </c>
      <c r="BO110" s="393">
        <f t="shared" si="14"/>
        <v>3.58</v>
      </c>
      <c r="BP110" s="393">
        <f t="shared" si="15"/>
        <v>2.9</v>
      </c>
      <c r="BQ110" s="393">
        <f t="shared" si="15"/>
        <v>3.64</v>
      </c>
      <c r="BR110" s="393">
        <f t="shared" si="15"/>
        <v>4.6500000000000004</v>
      </c>
      <c r="BS110" s="393">
        <f t="shared" si="15"/>
        <v>4.03</v>
      </c>
      <c r="BT110" s="393">
        <f t="shared" si="15"/>
        <v>3.59</v>
      </c>
      <c r="BU110" s="393">
        <f t="shared" si="15"/>
        <v>3.29</v>
      </c>
      <c r="BV110" s="393">
        <f t="shared" si="15"/>
        <v>2.4900000000000002</v>
      </c>
      <c r="BW110" s="393">
        <f t="shared" si="15"/>
        <v>4.29</v>
      </c>
      <c r="BX110" s="393">
        <f t="shared" si="15"/>
        <v>5.33</v>
      </c>
      <c r="BY110" s="393">
        <f t="shared" si="15"/>
        <v>4.8</v>
      </c>
      <c r="BZ110" s="393">
        <f t="shared" si="15"/>
        <v>3.95</v>
      </c>
      <c r="CA110" s="393">
        <f t="shared" si="15"/>
        <v>3.25</v>
      </c>
      <c r="CB110" s="393">
        <f t="shared" si="15"/>
        <v>2.83</v>
      </c>
      <c r="CC110" s="393">
        <f t="shared" si="15"/>
        <v>4.09</v>
      </c>
      <c r="CD110" s="393">
        <f t="shared" si="15"/>
        <v>5.45</v>
      </c>
      <c r="CE110" s="393">
        <f t="shared" si="15"/>
        <v>4.95</v>
      </c>
      <c r="CF110" s="393">
        <f t="shared" si="15"/>
        <v>4.3499999999999996</v>
      </c>
      <c r="CG110" s="393">
        <f t="shared" si="15"/>
        <v>3.42</v>
      </c>
      <c r="CH110" s="393">
        <f t="shared" si="15"/>
        <v>2.85</v>
      </c>
      <c r="CI110" s="393">
        <f t="shared" si="15"/>
        <v>4.37</v>
      </c>
      <c r="CJ110" s="393">
        <f t="shared" si="15"/>
        <v>5.31</v>
      </c>
      <c r="CK110" s="393">
        <f t="shared" si="15"/>
        <v>4.75</v>
      </c>
      <c r="CL110" s="393">
        <f t="shared" si="15"/>
        <v>3.79</v>
      </c>
      <c r="CM110" s="393">
        <f t="shared" si="15"/>
        <v>3.14</v>
      </c>
      <c r="CN110" s="393">
        <f t="shared" si="15"/>
        <v>2.8</v>
      </c>
    </row>
    <row r="111" spans="1:92" x14ac:dyDescent="0.3">
      <c r="B111" s="394" t="s">
        <v>241</v>
      </c>
      <c r="C111" s="393">
        <f t="shared" si="16"/>
        <v>3.14</v>
      </c>
      <c r="D111" s="393">
        <f t="shared" ref="D111:BO111" si="17">D72</f>
        <v>4.1100000000000003</v>
      </c>
      <c r="E111" s="393">
        <f t="shared" si="17"/>
        <v>3.67</v>
      </c>
      <c r="F111" s="393">
        <f t="shared" si="17"/>
        <v>3.24</v>
      </c>
      <c r="G111" s="393">
        <f t="shared" si="17"/>
        <v>2.89</v>
      </c>
      <c r="H111" s="393">
        <f t="shared" si="17"/>
        <v>2.35</v>
      </c>
      <c r="I111" s="393">
        <f t="shared" si="17"/>
        <v>2.97</v>
      </c>
      <c r="J111" s="393">
        <f t="shared" si="17"/>
        <v>4.3099999999999996</v>
      </c>
      <c r="K111" s="393">
        <f t="shared" si="17"/>
        <v>3.93</v>
      </c>
      <c r="L111" s="393">
        <f t="shared" si="17"/>
        <v>3.43</v>
      </c>
      <c r="M111" s="393">
        <f t="shared" si="17"/>
        <v>3.04</v>
      </c>
      <c r="N111" s="393">
        <f t="shared" si="17"/>
        <v>2.38</v>
      </c>
      <c r="O111" s="393">
        <f t="shared" si="17"/>
        <v>3.24</v>
      </c>
      <c r="P111" s="393">
        <f t="shared" si="17"/>
        <v>4.08</v>
      </c>
      <c r="Q111" s="393">
        <f t="shared" si="17"/>
        <v>3.6</v>
      </c>
      <c r="R111" s="393">
        <f t="shared" si="17"/>
        <v>3.16</v>
      </c>
      <c r="S111" s="393">
        <f t="shared" si="17"/>
        <v>2.78</v>
      </c>
      <c r="T111" s="393">
        <f t="shared" si="17"/>
        <v>2.2999999999999998</v>
      </c>
      <c r="U111" s="393">
        <f t="shared" si="17"/>
        <v>2.95</v>
      </c>
      <c r="V111" s="393">
        <f t="shared" si="17"/>
        <v>3.82</v>
      </c>
      <c r="W111" s="393">
        <f t="shared" si="17"/>
        <v>3.44</v>
      </c>
      <c r="X111" s="393">
        <f t="shared" si="17"/>
        <v>3.07</v>
      </c>
      <c r="Y111" s="393">
        <f t="shared" si="17"/>
        <v>2.83</v>
      </c>
      <c r="Z111" s="393">
        <f t="shared" si="17"/>
        <v>2.33</v>
      </c>
      <c r="AA111" s="393">
        <f t="shared" si="17"/>
        <v>2.86</v>
      </c>
      <c r="AB111" s="393">
        <f t="shared" si="17"/>
        <v>3.94</v>
      </c>
      <c r="AC111" s="393">
        <f t="shared" si="17"/>
        <v>3.72</v>
      </c>
      <c r="AD111" s="393">
        <f t="shared" si="17"/>
        <v>3.3</v>
      </c>
      <c r="AE111" s="393">
        <f t="shared" si="17"/>
        <v>2.99</v>
      </c>
      <c r="AF111" s="393">
        <f t="shared" si="17"/>
        <v>2.4</v>
      </c>
      <c r="AG111" s="393">
        <f t="shared" si="17"/>
        <v>3</v>
      </c>
      <c r="AH111" s="393">
        <f t="shared" si="17"/>
        <v>3.79</v>
      </c>
      <c r="AI111" s="393">
        <f t="shared" si="17"/>
        <v>3.37</v>
      </c>
      <c r="AJ111" s="393">
        <f t="shared" si="17"/>
        <v>2.98</v>
      </c>
      <c r="AK111" s="393">
        <f t="shared" si="17"/>
        <v>2.72</v>
      </c>
      <c r="AL111" s="393">
        <f t="shared" si="17"/>
        <v>2.2200000000000002</v>
      </c>
      <c r="AM111" s="393">
        <f t="shared" si="17"/>
        <v>3.03</v>
      </c>
      <c r="AN111" s="393">
        <f t="shared" si="17"/>
        <v>3.9</v>
      </c>
      <c r="AO111" s="393">
        <f t="shared" si="17"/>
        <v>3.48</v>
      </c>
      <c r="AP111" s="393">
        <f t="shared" si="17"/>
        <v>3.1</v>
      </c>
      <c r="AQ111" s="393">
        <f t="shared" si="17"/>
        <v>2.79</v>
      </c>
      <c r="AR111" s="393">
        <f t="shared" si="17"/>
        <v>2.2400000000000002</v>
      </c>
      <c r="AS111" s="393">
        <f t="shared" si="17"/>
        <v>2.93</v>
      </c>
      <c r="AT111" s="393">
        <f t="shared" si="17"/>
        <v>4.21</v>
      </c>
      <c r="AU111" s="393">
        <f t="shared" si="17"/>
        <v>3.92</v>
      </c>
      <c r="AV111" s="393">
        <f t="shared" si="17"/>
        <v>3.41</v>
      </c>
      <c r="AW111" s="393">
        <f t="shared" si="17"/>
        <v>3</v>
      </c>
      <c r="AX111" s="393">
        <f t="shared" si="17"/>
        <v>2.2599999999999998</v>
      </c>
      <c r="AY111" s="393">
        <f t="shared" si="17"/>
        <v>3.15</v>
      </c>
      <c r="AZ111" s="393">
        <f t="shared" si="17"/>
        <v>3.84</v>
      </c>
      <c r="BA111" s="393">
        <f t="shared" si="17"/>
        <v>3.26</v>
      </c>
      <c r="BB111" s="393">
        <f t="shared" si="17"/>
        <v>2.82</v>
      </c>
      <c r="BC111" s="393">
        <f t="shared" si="17"/>
        <v>2.29</v>
      </c>
      <c r="BD111" s="393">
        <f t="shared" si="17"/>
        <v>2.08</v>
      </c>
      <c r="BE111" s="393">
        <f t="shared" si="17"/>
        <v>3.87</v>
      </c>
      <c r="BF111" s="393">
        <f t="shared" si="17"/>
        <v>5.03</v>
      </c>
      <c r="BG111" s="393">
        <f t="shared" si="17"/>
        <v>4.4000000000000004</v>
      </c>
      <c r="BH111" s="393">
        <f t="shared" si="17"/>
        <v>3.99</v>
      </c>
      <c r="BI111" s="393">
        <f t="shared" si="17"/>
        <v>3.36</v>
      </c>
      <c r="BJ111" s="393">
        <f t="shared" si="17"/>
        <v>2.7</v>
      </c>
      <c r="BK111" s="393">
        <f t="shared" si="17"/>
        <v>3.75</v>
      </c>
      <c r="BL111" s="393">
        <f t="shared" si="17"/>
        <v>5.45</v>
      </c>
      <c r="BM111" s="393">
        <f t="shared" si="17"/>
        <v>4.62</v>
      </c>
      <c r="BN111" s="393">
        <f t="shared" si="17"/>
        <v>3.96</v>
      </c>
      <c r="BO111" s="393">
        <f t="shared" si="17"/>
        <v>3.62</v>
      </c>
      <c r="BP111" s="393">
        <f t="shared" si="15"/>
        <v>2.81</v>
      </c>
      <c r="BQ111" s="393">
        <f t="shared" si="15"/>
        <v>3.89</v>
      </c>
      <c r="BR111" s="393">
        <f t="shared" si="15"/>
        <v>4.9800000000000004</v>
      </c>
      <c r="BS111" s="393">
        <f t="shared" si="15"/>
        <v>4.37</v>
      </c>
      <c r="BT111" s="393">
        <f t="shared" si="15"/>
        <v>3.99</v>
      </c>
      <c r="BU111" s="393">
        <f t="shared" si="15"/>
        <v>3.3</v>
      </c>
      <c r="BV111" s="393">
        <f t="shared" si="15"/>
        <v>2.66</v>
      </c>
      <c r="BW111" s="393">
        <f t="shared" si="15"/>
        <v>3.83</v>
      </c>
      <c r="BX111" s="393">
        <f t="shared" si="15"/>
        <v>4.95</v>
      </c>
      <c r="BY111" s="393">
        <f t="shared" si="15"/>
        <v>4.2300000000000004</v>
      </c>
      <c r="BZ111" s="393">
        <f t="shared" si="15"/>
        <v>3.46</v>
      </c>
      <c r="CA111" s="393">
        <f t="shared" si="15"/>
        <v>2.83</v>
      </c>
      <c r="CB111" s="393">
        <f t="shared" si="15"/>
        <v>2.44</v>
      </c>
      <c r="CC111" s="393">
        <f t="shared" si="15"/>
        <v>3.83</v>
      </c>
      <c r="CD111" s="393">
        <f t="shared" si="15"/>
        <v>5.54</v>
      </c>
      <c r="CE111" s="393">
        <f t="shared" si="15"/>
        <v>4.59</v>
      </c>
      <c r="CF111" s="393">
        <f t="shared" si="15"/>
        <v>4.08</v>
      </c>
      <c r="CG111" s="393">
        <f t="shared" si="15"/>
        <v>3.16</v>
      </c>
      <c r="CH111" s="393">
        <f t="shared" si="15"/>
        <v>2.5099999999999998</v>
      </c>
      <c r="CI111" s="393">
        <f t="shared" si="15"/>
        <v>3.83</v>
      </c>
      <c r="CJ111" s="393">
        <f t="shared" si="15"/>
        <v>4.8499999999999996</v>
      </c>
      <c r="CK111" s="393">
        <f t="shared" si="15"/>
        <v>4.12</v>
      </c>
      <c r="CL111" s="393">
        <f t="shared" si="15"/>
        <v>3.21</v>
      </c>
      <c r="CM111" s="393">
        <f t="shared" si="15"/>
        <v>2.61</v>
      </c>
      <c r="CN111" s="393">
        <f t="shared" si="15"/>
        <v>2.35</v>
      </c>
    </row>
    <row r="113" customFormat="1" x14ac:dyDescent="0.3"/>
  </sheetData>
  <mergeCells count="60">
    <mergeCell ref="CC3:CH3"/>
    <mergeCell ref="CI3:CN3"/>
    <mergeCell ref="AS3:AX3"/>
    <mergeCell ref="AY3:BD3"/>
    <mergeCell ref="BE3:BJ3"/>
    <mergeCell ref="BK3:BP3"/>
    <mergeCell ref="BQ3:BV3"/>
    <mergeCell ref="BW3:CB3"/>
    <mergeCell ref="BW2:CB2"/>
    <mergeCell ref="CC2:CH2"/>
    <mergeCell ref="CI2:CN2"/>
    <mergeCell ref="C3:H3"/>
    <mergeCell ref="I3:N3"/>
    <mergeCell ref="O3:T3"/>
    <mergeCell ref="U3:Z3"/>
    <mergeCell ref="AA3:AF3"/>
    <mergeCell ref="AG3:AL3"/>
    <mergeCell ref="AM3:AR3"/>
    <mergeCell ref="AM2:AR2"/>
    <mergeCell ref="AS2:AX2"/>
    <mergeCell ref="AY2:BD2"/>
    <mergeCell ref="BE2:BJ2"/>
    <mergeCell ref="BK2:BP2"/>
    <mergeCell ref="BQ2:BV2"/>
    <mergeCell ref="AG2:AL2"/>
    <mergeCell ref="C2:H2"/>
    <mergeCell ref="I2:N2"/>
    <mergeCell ref="O2:T2"/>
    <mergeCell ref="U2:Z2"/>
    <mergeCell ref="AA2:AF2"/>
    <mergeCell ref="C99:H99"/>
    <mergeCell ref="I99:N99"/>
    <mergeCell ref="O99:T99"/>
    <mergeCell ref="U99:Z99"/>
    <mergeCell ref="AA99:AF99"/>
    <mergeCell ref="AG99:AL99"/>
    <mergeCell ref="AM99:AR99"/>
    <mergeCell ref="AS99:AX99"/>
    <mergeCell ref="AY99:BD99"/>
    <mergeCell ref="BE99:BJ99"/>
    <mergeCell ref="BK99:BP99"/>
    <mergeCell ref="BQ99:BV99"/>
    <mergeCell ref="BW99:CB99"/>
    <mergeCell ref="CC99:CH99"/>
    <mergeCell ref="CI99:CN99"/>
    <mergeCell ref="C98:H98"/>
    <mergeCell ref="I98:N98"/>
    <mergeCell ref="O98:T98"/>
    <mergeCell ref="U98:Z98"/>
    <mergeCell ref="AA98:AF98"/>
    <mergeCell ref="AG98:AL98"/>
    <mergeCell ref="AM98:AR98"/>
    <mergeCell ref="AS98:AX98"/>
    <mergeCell ref="AY98:BD98"/>
    <mergeCell ref="BE98:BJ98"/>
    <mergeCell ref="BK98:BP98"/>
    <mergeCell ref="BQ98:BV98"/>
    <mergeCell ref="BW98:CB98"/>
    <mergeCell ref="CC98:CH98"/>
    <mergeCell ref="CI98:CN98"/>
  </mergeCells>
  <printOptions headings="1" gridLines="1"/>
  <pageMargins left="0.7" right="0.7" top="0.75" bottom="0.75" header="0.3" footer="0.3"/>
  <pageSetup orientation="portrait" blackAndWhite="1" r:id="rId1"/>
  <ignoredErrors>
    <ignoredError sqref="C91 D91:CN9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5FAF-9762-46A5-BC09-C80931C82940}">
  <sheetPr>
    <pageSetUpPr fitToPage="1"/>
  </sheetPr>
  <dimension ref="A1:EJ44"/>
  <sheetViews>
    <sheetView topLeftCell="A3" zoomScale="70" zoomScaleNormal="70" workbookViewId="0">
      <selection activeCell="B22" sqref="B22"/>
    </sheetView>
  </sheetViews>
  <sheetFormatPr defaultRowHeight="14.4" x14ac:dyDescent="0.3"/>
  <cols>
    <col min="1" max="1" width="25.109375" style="366" bestFit="1" customWidth="1"/>
    <col min="2" max="8" width="12.44140625" style="366" bestFit="1" customWidth="1"/>
    <col min="9" max="10" width="8.88671875" style="366"/>
    <col min="11" max="11" width="12.44140625" style="366" bestFit="1" customWidth="1"/>
    <col min="12" max="140" width="8.88671875" style="366"/>
  </cols>
  <sheetData>
    <row r="1" spans="1:140" s="441" customFormat="1" ht="23.4" thickBot="1" x14ac:dyDescent="0.45">
      <c r="A1" s="366"/>
      <c r="B1" s="575" t="s">
        <v>507</v>
      </c>
      <c r="C1" s="575"/>
      <c r="D1" s="575"/>
      <c r="E1" s="575"/>
      <c r="F1" s="575"/>
      <c r="G1" s="575"/>
      <c r="H1" s="575"/>
      <c r="I1" s="575"/>
      <c r="J1" s="575"/>
      <c r="K1" s="575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66"/>
      <c r="BQ1" s="366"/>
      <c r="BR1" s="366"/>
      <c r="BS1" s="366"/>
      <c r="BT1" s="366"/>
      <c r="BU1" s="366"/>
      <c r="BV1" s="366"/>
      <c r="BW1" s="366"/>
      <c r="BX1" s="366"/>
      <c r="BY1" s="366"/>
      <c r="BZ1" s="366"/>
      <c r="CA1" s="366"/>
      <c r="CB1" s="366"/>
      <c r="CC1" s="366"/>
      <c r="CD1" s="366"/>
      <c r="CE1" s="366"/>
      <c r="CF1" s="366"/>
      <c r="CG1" s="366"/>
      <c r="CH1" s="366"/>
      <c r="CI1" s="366"/>
      <c r="CJ1" s="366"/>
      <c r="CK1" s="366"/>
      <c r="CL1" s="366"/>
      <c r="CM1" s="366"/>
      <c r="CN1" s="366"/>
      <c r="CO1" s="366"/>
      <c r="CP1" s="366"/>
      <c r="CQ1" s="366"/>
      <c r="CR1" s="366"/>
      <c r="CS1" s="366"/>
      <c r="CT1" s="366"/>
      <c r="CU1" s="366"/>
      <c r="CV1" s="366"/>
      <c r="CW1" s="366"/>
      <c r="CX1" s="366"/>
      <c r="CY1" s="366"/>
      <c r="CZ1" s="366"/>
      <c r="DA1" s="366"/>
      <c r="DB1" s="366"/>
      <c r="DC1" s="366"/>
      <c r="DD1" s="366"/>
      <c r="DE1" s="366"/>
      <c r="DF1" s="366"/>
      <c r="DG1" s="366"/>
      <c r="DH1" s="366"/>
      <c r="DI1" s="366"/>
      <c r="DJ1" s="366"/>
      <c r="DK1" s="366"/>
      <c r="DL1" s="366"/>
      <c r="DM1" s="366"/>
      <c r="DN1" s="366"/>
      <c r="DO1" s="366"/>
      <c r="DP1" s="366"/>
      <c r="DQ1" s="366"/>
      <c r="DR1" s="366"/>
      <c r="DS1" s="366"/>
      <c r="DT1" s="366"/>
      <c r="DU1" s="366"/>
      <c r="DV1" s="366"/>
      <c r="DW1" s="366"/>
      <c r="DX1" s="366"/>
      <c r="DY1" s="366"/>
      <c r="DZ1" s="366"/>
      <c r="EA1" s="366"/>
      <c r="EB1" s="366"/>
      <c r="EC1" s="366"/>
      <c r="ED1" s="366"/>
      <c r="EE1" s="366"/>
      <c r="EF1" s="366"/>
      <c r="EG1" s="366"/>
      <c r="EH1" s="366"/>
      <c r="EI1" s="366"/>
      <c r="EJ1" s="366"/>
    </row>
    <row r="2" spans="1:140" ht="19.8" thickTop="1" thickBot="1" x14ac:dyDescent="0.35">
      <c r="A2" s="614" t="s">
        <v>447</v>
      </c>
      <c r="B2" s="574" t="s">
        <v>506</v>
      </c>
      <c r="C2" s="574"/>
      <c r="D2" s="574"/>
      <c r="E2" s="574"/>
      <c r="F2" s="574"/>
      <c r="G2" s="573" t="s">
        <v>429</v>
      </c>
      <c r="H2" s="573"/>
      <c r="I2" s="573"/>
      <c r="J2" s="573"/>
      <c r="K2" s="573"/>
      <c r="L2" s="434"/>
      <c r="M2" s="366">
        <v>1</v>
      </c>
      <c r="N2" s="366">
        <v>2</v>
      </c>
      <c r="O2" s="366">
        <v>3</v>
      </c>
      <c r="P2" s="366">
        <v>4</v>
      </c>
      <c r="Q2" s="366">
        <v>5</v>
      </c>
      <c r="R2" s="366">
        <v>6</v>
      </c>
      <c r="S2" s="366">
        <v>7</v>
      </c>
      <c r="T2" s="366">
        <v>8</v>
      </c>
      <c r="U2" s="366">
        <v>9</v>
      </c>
      <c r="V2" s="366">
        <v>10</v>
      </c>
      <c r="W2" s="366">
        <v>11</v>
      </c>
      <c r="X2" s="366">
        <v>12</v>
      </c>
      <c r="Y2" s="366">
        <v>13</v>
      </c>
      <c r="Z2" s="366">
        <v>14</v>
      </c>
      <c r="AA2" s="366">
        <v>15</v>
      </c>
      <c r="AB2" s="366">
        <v>16</v>
      </c>
      <c r="AC2" s="366">
        <v>17</v>
      </c>
      <c r="AD2" s="366">
        <v>18</v>
      </c>
      <c r="AE2" s="366">
        <v>19</v>
      </c>
      <c r="AF2" s="366">
        <v>20</v>
      </c>
      <c r="AG2" s="366">
        <v>21</v>
      </c>
      <c r="AH2" s="366">
        <v>22</v>
      </c>
      <c r="AI2" s="366">
        <v>23</v>
      </c>
      <c r="AJ2" s="366">
        <v>24</v>
      </c>
      <c r="AK2" s="366">
        <v>25</v>
      </c>
      <c r="AL2" s="366">
        <v>26</v>
      </c>
      <c r="AM2" s="366">
        <v>27</v>
      </c>
      <c r="AN2" s="366">
        <v>28</v>
      </c>
      <c r="AO2" s="366">
        <v>29</v>
      </c>
      <c r="AP2" s="366">
        <v>30</v>
      </c>
      <c r="AQ2" s="366">
        <v>31</v>
      </c>
      <c r="AR2" s="366">
        <v>32</v>
      </c>
      <c r="AS2" s="366">
        <v>33</v>
      </c>
      <c r="AT2" s="366">
        <v>34</v>
      </c>
      <c r="AU2" s="366">
        <v>35</v>
      </c>
      <c r="AV2" s="366">
        <v>36</v>
      </c>
      <c r="AW2" s="366">
        <v>37</v>
      </c>
      <c r="AX2" s="366">
        <v>38</v>
      </c>
      <c r="AY2" s="366">
        <v>39</v>
      </c>
      <c r="AZ2" s="366">
        <v>40</v>
      </c>
      <c r="BA2" s="366">
        <v>41</v>
      </c>
      <c r="BB2" s="366">
        <v>42</v>
      </c>
      <c r="BC2" s="366">
        <v>43</v>
      </c>
      <c r="BD2" s="366">
        <v>44</v>
      </c>
      <c r="BE2" s="366">
        <v>45</v>
      </c>
      <c r="BF2" s="366">
        <v>46</v>
      </c>
      <c r="BG2" s="366">
        <v>47</v>
      </c>
      <c r="BH2" s="366">
        <v>48</v>
      </c>
      <c r="BI2" s="366">
        <v>49</v>
      </c>
      <c r="BJ2" s="366">
        <v>50</v>
      </c>
      <c r="BK2" s="366">
        <v>51</v>
      </c>
      <c r="BL2" s="366">
        <v>52</v>
      </c>
      <c r="BM2" s="366">
        <v>53</v>
      </c>
      <c r="BN2" s="366">
        <v>54</v>
      </c>
      <c r="BO2" s="366">
        <v>55</v>
      </c>
      <c r="BP2" s="366">
        <v>56</v>
      </c>
      <c r="BQ2" s="366">
        <v>57</v>
      </c>
      <c r="BR2" s="366">
        <v>58</v>
      </c>
      <c r="BS2" s="366">
        <v>59</v>
      </c>
      <c r="BT2" s="366">
        <v>60</v>
      </c>
      <c r="BU2" s="366">
        <v>61</v>
      </c>
      <c r="BV2" s="366">
        <v>62</v>
      </c>
      <c r="BW2" s="366">
        <v>63</v>
      </c>
      <c r="BX2" s="366">
        <v>64</v>
      </c>
      <c r="BY2" s="366">
        <v>65</v>
      </c>
      <c r="BZ2" s="366">
        <v>66</v>
      </c>
      <c r="CA2" s="366">
        <v>67</v>
      </c>
      <c r="CB2" s="366">
        <v>68</v>
      </c>
      <c r="CC2" s="366">
        <v>69</v>
      </c>
      <c r="CD2" s="366">
        <v>70</v>
      </c>
      <c r="CE2" s="366">
        <v>71</v>
      </c>
      <c r="CF2" s="366">
        <v>72</v>
      </c>
      <c r="CG2" s="366">
        <v>73</v>
      </c>
      <c r="CH2" s="366">
        <v>74</v>
      </c>
      <c r="CI2" s="366">
        <v>75</v>
      </c>
      <c r="CJ2" s="366">
        <v>76</v>
      </c>
      <c r="CK2" s="366">
        <v>77</v>
      </c>
      <c r="CL2" s="366">
        <v>78</v>
      </c>
      <c r="CM2" s="366">
        <v>79</v>
      </c>
      <c r="CN2" s="366">
        <v>80</v>
      </c>
      <c r="CO2" s="366">
        <v>81</v>
      </c>
      <c r="CP2" s="366">
        <v>82</v>
      </c>
      <c r="CQ2" s="366">
        <v>83</v>
      </c>
      <c r="CR2" s="366">
        <v>84</v>
      </c>
      <c r="CS2" s="366">
        <v>85</v>
      </c>
      <c r="CT2" s="366">
        <v>86</v>
      </c>
      <c r="CU2" s="366">
        <v>87</v>
      </c>
      <c r="CV2" s="366">
        <v>88</v>
      </c>
      <c r="CW2" s="366">
        <v>89</v>
      </c>
      <c r="CX2" s="366">
        <v>90</v>
      </c>
      <c r="CY2" s="366">
        <v>91</v>
      </c>
      <c r="CZ2" s="366">
        <v>92</v>
      </c>
      <c r="DA2" s="366">
        <v>93</v>
      </c>
      <c r="DB2" s="366">
        <v>94</v>
      </c>
      <c r="DC2" s="366">
        <v>95</v>
      </c>
      <c r="DD2" s="366">
        <v>96</v>
      </c>
      <c r="DE2" s="366">
        <v>97</v>
      </c>
      <c r="DF2" s="366">
        <v>98</v>
      </c>
      <c r="DG2" s="366">
        <v>99</v>
      </c>
      <c r="DH2" s="366">
        <v>100</v>
      </c>
      <c r="DI2" s="366">
        <v>101</v>
      </c>
      <c r="DJ2" s="366">
        <v>102</v>
      </c>
      <c r="DK2" s="366">
        <v>103</v>
      </c>
      <c r="DL2" s="366">
        <v>104</v>
      </c>
      <c r="DM2" s="366">
        <v>105</v>
      </c>
      <c r="DN2" s="366">
        <v>106</v>
      </c>
      <c r="DO2" s="366">
        <v>107</v>
      </c>
      <c r="DP2" s="366">
        <v>108</v>
      </c>
      <c r="DQ2" s="366">
        <v>109</v>
      </c>
      <c r="DR2" s="366">
        <v>110</v>
      </c>
      <c r="DS2" s="366">
        <v>111</v>
      </c>
      <c r="DT2" s="366">
        <v>112</v>
      </c>
      <c r="DU2" s="366">
        <v>113</v>
      </c>
      <c r="DV2" s="366">
        <v>114</v>
      </c>
      <c r="DW2" s="366">
        <v>115</v>
      </c>
      <c r="DX2" s="366">
        <v>116</v>
      </c>
      <c r="DY2" s="366">
        <v>117</v>
      </c>
      <c r="DZ2" s="366">
        <v>118</v>
      </c>
      <c r="EA2" s="366">
        <v>119</v>
      </c>
      <c r="EB2" s="366">
        <v>120</v>
      </c>
      <c r="EC2" s="366">
        <v>121</v>
      </c>
      <c r="ED2" s="366">
        <v>122</v>
      </c>
      <c r="EE2" s="366">
        <v>123</v>
      </c>
      <c r="EF2" s="366">
        <v>124</v>
      </c>
      <c r="EG2" s="366">
        <v>125</v>
      </c>
      <c r="EH2" s="366">
        <v>126</v>
      </c>
      <c r="EI2" s="366">
        <v>127</v>
      </c>
      <c r="EJ2" s="366">
        <v>128</v>
      </c>
    </row>
    <row r="3" spans="1:140" ht="28.8" thickTop="1" thickBot="1" x14ac:dyDescent="0.35">
      <c r="A3" s="614"/>
      <c r="B3" s="466" t="s">
        <v>1</v>
      </c>
      <c r="C3" s="461" t="s">
        <v>2</v>
      </c>
      <c r="D3" s="462" t="s">
        <v>3</v>
      </c>
      <c r="E3" s="467" t="s">
        <v>4</v>
      </c>
      <c r="F3" s="463" t="s">
        <v>148</v>
      </c>
      <c r="G3" s="460" t="s">
        <v>1</v>
      </c>
      <c r="H3" s="461" t="s">
        <v>2</v>
      </c>
      <c r="I3" s="462" t="s">
        <v>3</v>
      </c>
      <c r="J3" s="467" t="s">
        <v>4</v>
      </c>
      <c r="K3" s="463" t="s">
        <v>148</v>
      </c>
      <c r="L3" s="408"/>
      <c r="M3" s="409" t="s">
        <v>36</v>
      </c>
      <c r="N3" s="409" t="s">
        <v>37</v>
      </c>
      <c r="O3" s="409" t="s">
        <v>60</v>
      </c>
      <c r="P3" s="409" t="s">
        <v>221</v>
      </c>
      <c r="Q3" s="409" t="s">
        <v>51</v>
      </c>
      <c r="R3" s="409" t="s">
        <v>220</v>
      </c>
      <c r="S3" s="409" t="s">
        <v>61</v>
      </c>
      <c r="T3" s="409" t="s">
        <v>40</v>
      </c>
      <c r="U3" s="409" t="s">
        <v>219</v>
      </c>
      <c r="V3" s="409" t="s">
        <v>47</v>
      </c>
      <c r="W3" s="409" t="s">
        <v>218</v>
      </c>
      <c r="X3" s="409" t="s">
        <v>42</v>
      </c>
      <c r="Y3" s="409" t="s">
        <v>43</v>
      </c>
      <c r="Z3" s="409" t="s">
        <v>44</v>
      </c>
      <c r="AA3" s="409" t="s">
        <v>53</v>
      </c>
      <c r="AB3" s="409" t="s">
        <v>57</v>
      </c>
      <c r="AC3" s="409" t="s">
        <v>65</v>
      </c>
      <c r="AD3" s="409" t="s">
        <v>48</v>
      </c>
      <c r="AE3" s="409" t="s">
        <v>217</v>
      </c>
      <c r="AF3" s="409" t="s">
        <v>56</v>
      </c>
      <c r="AG3" s="409" t="s">
        <v>216</v>
      </c>
      <c r="AH3" s="409" t="s">
        <v>49</v>
      </c>
      <c r="AI3" s="409" t="s">
        <v>52</v>
      </c>
      <c r="AJ3" s="409" t="s">
        <v>55</v>
      </c>
      <c r="AK3" s="409" t="s">
        <v>67</v>
      </c>
      <c r="AL3" s="409" t="s">
        <v>35</v>
      </c>
      <c r="AM3" s="409" t="s">
        <v>39</v>
      </c>
      <c r="AN3" s="409" t="s">
        <v>215</v>
      </c>
      <c r="AO3" s="409" t="s">
        <v>62</v>
      </c>
      <c r="AP3" s="409" t="s">
        <v>58</v>
      </c>
      <c r="AQ3" s="409" t="s">
        <v>59</v>
      </c>
      <c r="AR3" s="409" t="s">
        <v>63</v>
      </c>
      <c r="AS3" s="409" t="s">
        <v>214</v>
      </c>
      <c r="AT3" s="409" t="s">
        <v>50</v>
      </c>
      <c r="AU3" s="409" t="s">
        <v>54</v>
      </c>
      <c r="AV3" s="409" t="s">
        <v>213</v>
      </c>
      <c r="AW3" s="410" t="s">
        <v>68</v>
      </c>
      <c r="AX3" s="410" t="s">
        <v>69</v>
      </c>
      <c r="AY3" s="410" t="s">
        <v>71</v>
      </c>
      <c r="AZ3" s="410" t="s">
        <v>73</v>
      </c>
      <c r="BA3" s="410" t="s">
        <v>79</v>
      </c>
      <c r="BB3" s="410" t="s">
        <v>82</v>
      </c>
      <c r="BC3" s="410" t="s">
        <v>178</v>
      </c>
      <c r="BD3" s="410" t="s">
        <v>84</v>
      </c>
      <c r="BE3" s="410" t="s">
        <v>85</v>
      </c>
      <c r="BF3" s="410" t="s">
        <v>177</v>
      </c>
      <c r="BG3" s="410" t="s">
        <v>176</v>
      </c>
      <c r="BH3" s="410" t="s">
        <v>175</v>
      </c>
      <c r="BI3" s="410" t="s">
        <v>174</v>
      </c>
      <c r="BJ3" s="410" t="s">
        <v>173</v>
      </c>
      <c r="BK3" s="410" t="s">
        <v>171</v>
      </c>
      <c r="BL3" s="410" t="s">
        <v>170</v>
      </c>
      <c r="BM3" s="410" t="s">
        <v>169</v>
      </c>
      <c r="BN3" s="410" t="s">
        <v>168</v>
      </c>
      <c r="BO3" s="411" t="s">
        <v>167</v>
      </c>
      <c r="BP3" s="411" t="s">
        <v>166</v>
      </c>
      <c r="BQ3" s="411" t="s">
        <v>165</v>
      </c>
      <c r="BR3" s="411" t="s">
        <v>164</v>
      </c>
      <c r="BS3" s="411" t="s">
        <v>86</v>
      </c>
      <c r="BT3" s="411" t="s">
        <v>163</v>
      </c>
      <c r="BU3" s="410" t="s">
        <v>162</v>
      </c>
      <c r="BV3" s="411" t="s">
        <v>161</v>
      </c>
      <c r="BW3" s="410" t="s">
        <v>70</v>
      </c>
      <c r="BX3" s="410" t="s">
        <v>77</v>
      </c>
      <c r="BY3" s="410" t="s">
        <v>83</v>
      </c>
      <c r="BZ3" s="412" t="s">
        <v>211</v>
      </c>
      <c r="CA3" s="412" t="s">
        <v>210</v>
      </c>
      <c r="CB3" s="412" t="s">
        <v>209</v>
      </c>
      <c r="CC3" s="412" t="s">
        <v>208</v>
      </c>
      <c r="CD3" s="412" t="s">
        <v>207</v>
      </c>
      <c r="CE3" s="412" t="s">
        <v>206</v>
      </c>
      <c r="CF3" s="412" t="s">
        <v>205</v>
      </c>
      <c r="CG3" s="412" t="s">
        <v>204</v>
      </c>
      <c r="CH3" s="412" t="s">
        <v>203</v>
      </c>
      <c r="CI3" s="412" t="s">
        <v>202</v>
      </c>
      <c r="CJ3" s="412" t="s">
        <v>201</v>
      </c>
      <c r="CK3" s="412" t="s">
        <v>200</v>
      </c>
      <c r="CL3" s="412" t="s">
        <v>199</v>
      </c>
      <c r="CM3" s="412" t="s">
        <v>198</v>
      </c>
      <c r="CN3" s="412" t="s">
        <v>197</v>
      </c>
      <c r="CO3" s="412" t="s">
        <v>196</v>
      </c>
      <c r="CP3" s="412" t="s">
        <v>195</v>
      </c>
      <c r="CQ3" s="412" t="s">
        <v>194</v>
      </c>
      <c r="CR3" s="412" t="s">
        <v>193</v>
      </c>
      <c r="CS3" s="412" t="s">
        <v>192</v>
      </c>
      <c r="CT3" s="412" t="s">
        <v>191</v>
      </c>
      <c r="CU3" s="412" t="s">
        <v>190</v>
      </c>
      <c r="CV3" s="412" t="s">
        <v>189</v>
      </c>
      <c r="CW3" s="412" t="s">
        <v>188</v>
      </c>
      <c r="CX3" s="412" t="s">
        <v>187</v>
      </c>
      <c r="CY3" s="412" t="s">
        <v>88</v>
      </c>
      <c r="CZ3" s="412" t="s">
        <v>186</v>
      </c>
      <c r="DA3" s="412" t="s">
        <v>185</v>
      </c>
      <c r="DB3" s="412" t="s">
        <v>184</v>
      </c>
      <c r="DC3" s="412" t="s">
        <v>183</v>
      </c>
      <c r="DD3" s="412" t="s">
        <v>182</v>
      </c>
      <c r="DE3" s="413" t="s">
        <v>233</v>
      </c>
      <c r="DF3" s="413" t="s">
        <v>20</v>
      </c>
      <c r="DG3" s="413" t="s">
        <v>232</v>
      </c>
      <c r="DH3" s="413" t="s">
        <v>32</v>
      </c>
      <c r="DI3" s="413" t="s">
        <v>231</v>
      </c>
      <c r="DJ3" s="413" t="s">
        <v>9</v>
      </c>
      <c r="DK3" s="413" t="s">
        <v>230</v>
      </c>
      <c r="DL3" s="413" t="s">
        <v>23</v>
      </c>
      <c r="DM3" s="413" t="s">
        <v>229</v>
      </c>
      <c r="DN3" s="413" t="s">
        <v>18</v>
      </c>
      <c r="DO3" s="413" t="s">
        <v>13</v>
      </c>
      <c r="DP3" s="413" t="s">
        <v>228</v>
      </c>
      <c r="DQ3" s="413" t="s">
        <v>15</v>
      </c>
      <c r="DR3" s="413" t="s">
        <v>24</v>
      </c>
      <c r="DS3" s="413" t="s">
        <v>227</v>
      </c>
      <c r="DT3" s="413" t="s">
        <v>226</v>
      </c>
      <c r="DU3" s="413" t="s">
        <v>225</v>
      </c>
      <c r="DV3" s="413" t="s">
        <v>28</v>
      </c>
      <c r="DW3" s="413" t="s">
        <v>224</v>
      </c>
      <c r="DX3" s="413" t="s">
        <v>12</v>
      </c>
      <c r="DY3" s="413" t="s">
        <v>29</v>
      </c>
      <c r="DZ3" s="413" t="s">
        <v>31</v>
      </c>
      <c r="EA3" s="413" t="s">
        <v>223</v>
      </c>
      <c r="EB3" s="413" t="s">
        <v>34</v>
      </c>
      <c r="EC3" s="413" t="s">
        <v>22</v>
      </c>
      <c r="ED3" s="414" t="s">
        <v>29</v>
      </c>
      <c r="EE3" s="414" t="s">
        <v>271</v>
      </c>
      <c r="EF3" s="414" t="s">
        <v>30</v>
      </c>
      <c r="EG3" s="414" t="s">
        <v>31</v>
      </c>
      <c r="EH3" s="414" t="s">
        <v>32</v>
      </c>
      <c r="EI3" s="414" t="s">
        <v>33</v>
      </c>
      <c r="EJ3" s="414" t="s">
        <v>34</v>
      </c>
    </row>
    <row r="5" spans="1:140" x14ac:dyDescent="0.3">
      <c r="A5" s="434" t="s">
        <v>464</v>
      </c>
      <c r="AW5" s="434"/>
    </row>
    <row r="6" spans="1:140" x14ac:dyDescent="0.3">
      <c r="AW6" s="434"/>
    </row>
    <row r="7" spans="1:140" s="429" customFormat="1" x14ac:dyDescent="0.3">
      <c r="A7" s="434" t="s">
        <v>642</v>
      </c>
      <c r="B7" s="426">
        <v>5074235</v>
      </c>
      <c r="C7" s="426">
        <v>2593846</v>
      </c>
      <c r="D7" s="426">
        <v>1109841</v>
      </c>
      <c r="E7" s="426">
        <v>367930</v>
      </c>
      <c r="F7" s="426">
        <v>820394</v>
      </c>
      <c r="G7" s="426">
        <v>3378659</v>
      </c>
      <c r="H7" s="426">
        <v>1692606</v>
      </c>
      <c r="I7" s="426">
        <v>572443</v>
      </c>
      <c r="J7" s="426">
        <v>277506</v>
      </c>
      <c r="K7" s="426">
        <v>677440</v>
      </c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4"/>
      <c r="CE7" s="434"/>
      <c r="CF7" s="434"/>
      <c r="CG7" s="434"/>
      <c r="CH7" s="434"/>
      <c r="CI7" s="434"/>
      <c r="CJ7" s="434"/>
      <c r="CK7" s="434"/>
      <c r="CL7" s="434"/>
      <c r="CM7" s="434"/>
      <c r="CN7" s="434"/>
      <c r="CO7" s="434"/>
      <c r="CP7" s="434"/>
      <c r="CQ7" s="434"/>
      <c r="CR7" s="434"/>
      <c r="CS7" s="434"/>
      <c r="CT7" s="434"/>
      <c r="CU7" s="434"/>
      <c r="CV7" s="434"/>
      <c r="CW7" s="434"/>
      <c r="CX7" s="434"/>
      <c r="CY7" s="434"/>
      <c r="CZ7" s="434"/>
      <c r="DA7" s="434"/>
      <c r="DB7" s="434"/>
      <c r="DC7" s="434"/>
      <c r="DD7" s="434"/>
      <c r="DE7" s="434"/>
      <c r="DF7" s="434"/>
      <c r="DG7" s="434"/>
      <c r="DH7" s="434"/>
      <c r="DI7" s="434"/>
      <c r="DJ7" s="434"/>
      <c r="DK7" s="434"/>
      <c r="DL7" s="434"/>
      <c r="DM7" s="434"/>
      <c r="DN7" s="434"/>
      <c r="DO7" s="434"/>
      <c r="DP7" s="434"/>
      <c r="DQ7" s="434"/>
      <c r="DR7" s="434"/>
      <c r="DS7" s="434"/>
      <c r="DT7" s="434"/>
      <c r="DU7" s="434"/>
      <c r="DV7" s="434"/>
      <c r="DW7" s="434"/>
      <c r="DX7" s="434"/>
      <c r="DY7" s="434"/>
      <c r="DZ7" s="434"/>
      <c r="EA7" s="434"/>
      <c r="EB7" s="434"/>
      <c r="EC7" s="434"/>
      <c r="ED7" s="434"/>
      <c r="EE7" s="434"/>
      <c r="EF7" s="434"/>
      <c r="EG7" s="434"/>
      <c r="EH7" s="434"/>
      <c r="EI7" s="434"/>
      <c r="EJ7" s="434"/>
    </row>
    <row r="8" spans="1:140" x14ac:dyDescent="0.3">
      <c r="A8" s="366" t="s">
        <v>643</v>
      </c>
      <c r="B8" s="420">
        <v>51.524949080994475</v>
      </c>
      <c r="C8" s="420">
        <v>51.27771656451462</v>
      </c>
      <c r="D8" s="420">
        <v>51.971678826066082</v>
      </c>
      <c r="E8" s="420">
        <v>52.196613486260979</v>
      </c>
      <c r="F8" s="420">
        <v>51.338990777601978</v>
      </c>
      <c r="G8" s="420">
        <v>51.587922900772163</v>
      </c>
      <c r="H8" s="420">
        <v>51.315368136471221</v>
      </c>
      <c r="I8" s="420">
        <v>52.417271239232555</v>
      </c>
      <c r="J8" s="420">
        <v>52.074189386896144</v>
      </c>
      <c r="K8" s="420">
        <v>51.301074633915924</v>
      </c>
      <c r="AW8" s="434"/>
    </row>
    <row r="9" spans="1:140" x14ac:dyDescent="0.3">
      <c r="A9" s="366" t="s">
        <v>644</v>
      </c>
      <c r="B9" s="442">
        <v>48.475050919005525</v>
      </c>
      <c r="C9" s="420">
        <v>48.722283435485373</v>
      </c>
      <c r="D9" s="420">
        <v>48.028321173933925</v>
      </c>
      <c r="E9" s="420">
        <v>47.803386513739028</v>
      </c>
      <c r="F9" s="420">
        <v>48.661009222398015</v>
      </c>
      <c r="G9" s="420">
        <v>48.41207709922783</v>
      </c>
      <c r="H9" s="420">
        <v>48.684631863528779</v>
      </c>
      <c r="I9" s="420">
        <v>47.582728760767445</v>
      </c>
      <c r="J9" s="420">
        <v>47.925810613103856</v>
      </c>
      <c r="K9" s="420">
        <v>48.698925366084083</v>
      </c>
      <c r="AW9" s="434"/>
    </row>
    <row r="10" spans="1:140" x14ac:dyDescent="0.3">
      <c r="A10" s="366" t="s">
        <v>645</v>
      </c>
      <c r="B10" s="420">
        <f t="shared" ref="B10:K10" si="0">SUM(B8:B9)</f>
        <v>100</v>
      </c>
      <c r="C10" s="420">
        <f t="shared" si="0"/>
        <v>100</v>
      </c>
      <c r="D10" s="420">
        <f t="shared" si="0"/>
        <v>100</v>
      </c>
      <c r="E10" s="420">
        <f t="shared" si="0"/>
        <v>100</v>
      </c>
      <c r="F10" s="420">
        <f t="shared" si="0"/>
        <v>100</v>
      </c>
      <c r="G10" s="420">
        <f t="shared" si="0"/>
        <v>100</v>
      </c>
      <c r="H10" s="420">
        <f t="shared" si="0"/>
        <v>100</v>
      </c>
      <c r="I10" s="420">
        <f t="shared" si="0"/>
        <v>100</v>
      </c>
      <c r="J10" s="420">
        <f t="shared" si="0"/>
        <v>100</v>
      </c>
      <c r="K10" s="420">
        <f t="shared" si="0"/>
        <v>100</v>
      </c>
      <c r="M10" s="366">
        <f t="shared" ref="M10:AR10" si="1">SUM(M8:M9)</f>
        <v>0</v>
      </c>
      <c r="N10" s="366">
        <f t="shared" si="1"/>
        <v>0</v>
      </c>
      <c r="O10" s="366">
        <f t="shared" si="1"/>
        <v>0</v>
      </c>
      <c r="P10" s="366">
        <f t="shared" si="1"/>
        <v>0</v>
      </c>
      <c r="Q10" s="366">
        <f t="shared" si="1"/>
        <v>0</v>
      </c>
      <c r="R10" s="366">
        <f t="shared" si="1"/>
        <v>0</v>
      </c>
      <c r="S10" s="366">
        <f t="shared" si="1"/>
        <v>0</v>
      </c>
      <c r="T10" s="366">
        <f t="shared" si="1"/>
        <v>0</v>
      </c>
      <c r="U10" s="366">
        <f t="shared" si="1"/>
        <v>0</v>
      </c>
      <c r="V10" s="366">
        <f t="shared" si="1"/>
        <v>0</v>
      </c>
      <c r="W10" s="366">
        <f t="shared" si="1"/>
        <v>0</v>
      </c>
      <c r="X10" s="366">
        <f t="shared" si="1"/>
        <v>0</v>
      </c>
      <c r="Y10" s="366">
        <f t="shared" si="1"/>
        <v>0</v>
      </c>
      <c r="Z10" s="366">
        <f t="shared" si="1"/>
        <v>0</v>
      </c>
      <c r="AA10" s="366">
        <f t="shared" si="1"/>
        <v>0</v>
      </c>
      <c r="AB10" s="366">
        <f t="shared" si="1"/>
        <v>0</v>
      </c>
      <c r="AC10" s="366">
        <f t="shared" si="1"/>
        <v>0</v>
      </c>
      <c r="AD10" s="366">
        <f t="shared" si="1"/>
        <v>0</v>
      </c>
      <c r="AE10" s="366">
        <f t="shared" si="1"/>
        <v>0</v>
      </c>
      <c r="AF10" s="366">
        <f t="shared" si="1"/>
        <v>0</v>
      </c>
      <c r="AG10" s="366">
        <f t="shared" si="1"/>
        <v>0</v>
      </c>
      <c r="AH10" s="366">
        <f t="shared" si="1"/>
        <v>0</v>
      </c>
      <c r="AI10" s="366">
        <f t="shared" si="1"/>
        <v>0</v>
      </c>
      <c r="AJ10" s="366">
        <f t="shared" si="1"/>
        <v>0</v>
      </c>
      <c r="AK10" s="366">
        <f t="shared" si="1"/>
        <v>0</v>
      </c>
      <c r="AL10" s="366">
        <f t="shared" si="1"/>
        <v>0</v>
      </c>
      <c r="AM10" s="366">
        <f t="shared" si="1"/>
        <v>0</v>
      </c>
      <c r="AN10" s="366">
        <f t="shared" si="1"/>
        <v>0</v>
      </c>
      <c r="AO10" s="366">
        <f t="shared" si="1"/>
        <v>0</v>
      </c>
      <c r="AP10" s="366">
        <f t="shared" si="1"/>
        <v>0</v>
      </c>
      <c r="AQ10" s="366">
        <f t="shared" si="1"/>
        <v>0</v>
      </c>
      <c r="AR10" s="366">
        <f t="shared" si="1"/>
        <v>0</v>
      </c>
      <c r="AS10" s="366">
        <f t="shared" ref="AS10:BX10" si="2">SUM(AS8:AS9)</f>
        <v>0</v>
      </c>
      <c r="AT10" s="366">
        <f t="shared" si="2"/>
        <v>0</v>
      </c>
      <c r="AU10" s="366">
        <f t="shared" si="2"/>
        <v>0</v>
      </c>
      <c r="AV10" s="366">
        <f t="shared" si="2"/>
        <v>0</v>
      </c>
      <c r="AW10" s="366">
        <f t="shared" si="2"/>
        <v>0</v>
      </c>
      <c r="AX10" s="366">
        <f t="shared" si="2"/>
        <v>0</v>
      </c>
      <c r="AY10" s="366">
        <f t="shared" si="2"/>
        <v>0</v>
      </c>
      <c r="AZ10" s="366">
        <f t="shared" si="2"/>
        <v>0</v>
      </c>
      <c r="BA10" s="366">
        <f t="shared" si="2"/>
        <v>0</v>
      </c>
      <c r="BB10" s="366">
        <f t="shared" si="2"/>
        <v>0</v>
      </c>
      <c r="BC10" s="366">
        <f t="shared" si="2"/>
        <v>0</v>
      </c>
      <c r="BD10" s="366">
        <f t="shared" si="2"/>
        <v>0</v>
      </c>
      <c r="BE10" s="366">
        <f t="shared" si="2"/>
        <v>0</v>
      </c>
      <c r="BF10" s="366">
        <f t="shared" si="2"/>
        <v>0</v>
      </c>
      <c r="BG10" s="366">
        <f t="shared" si="2"/>
        <v>0</v>
      </c>
      <c r="BH10" s="366">
        <f t="shared" si="2"/>
        <v>0</v>
      </c>
      <c r="BI10" s="366">
        <f t="shared" si="2"/>
        <v>0</v>
      </c>
      <c r="BJ10" s="366">
        <f t="shared" si="2"/>
        <v>0</v>
      </c>
      <c r="BK10" s="366">
        <f t="shared" si="2"/>
        <v>0</v>
      </c>
      <c r="BL10" s="366">
        <f t="shared" si="2"/>
        <v>0</v>
      </c>
      <c r="BM10" s="366">
        <f t="shared" si="2"/>
        <v>0</v>
      </c>
      <c r="BN10" s="366">
        <f t="shared" si="2"/>
        <v>0</v>
      </c>
      <c r="BO10" s="366">
        <f t="shared" si="2"/>
        <v>0</v>
      </c>
      <c r="BP10" s="366">
        <f t="shared" si="2"/>
        <v>0</v>
      </c>
      <c r="BQ10" s="366">
        <f t="shared" si="2"/>
        <v>0</v>
      </c>
      <c r="BR10" s="366">
        <f t="shared" si="2"/>
        <v>0</v>
      </c>
      <c r="BS10" s="366">
        <f t="shared" si="2"/>
        <v>0</v>
      </c>
      <c r="BT10" s="366">
        <f t="shared" si="2"/>
        <v>0</v>
      </c>
      <c r="BU10" s="366">
        <f t="shared" si="2"/>
        <v>0</v>
      </c>
      <c r="BV10" s="366">
        <f t="shared" si="2"/>
        <v>0</v>
      </c>
      <c r="BW10" s="366">
        <f t="shared" si="2"/>
        <v>0</v>
      </c>
      <c r="BX10" s="366">
        <f t="shared" si="2"/>
        <v>0</v>
      </c>
      <c r="BY10" s="366">
        <f t="shared" ref="BY10:DD10" si="3">SUM(BY8:BY9)</f>
        <v>0</v>
      </c>
      <c r="BZ10" s="366">
        <f t="shared" si="3"/>
        <v>0</v>
      </c>
      <c r="CA10" s="366">
        <f t="shared" si="3"/>
        <v>0</v>
      </c>
      <c r="CB10" s="366">
        <f t="shared" si="3"/>
        <v>0</v>
      </c>
      <c r="CC10" s="366">
        <f t="shared" si="3"/>
        <v>0</v>
      </c>
      <c r="CD10" s="366">
        <f t="shared" si="3"/>
        <v>0</v>
      </c>
      <c r="CE10" s="366">
        <f t="shared" si="3"/>
        <v>0</v>
      </c>
      <c r="CF10" s="366">
        <f t="shared" si="3"/>
        <v>0</v>
      </c>
      <c r="CG10" s="366">
        <f t="shared" si="3"/>
        <v>0</v>
      </c>
      <c r="CH10" s="366">
        <f t="shared" si="3"/>
        <v>0</v>
      </c>
      <c r="CI10" s="366">
        <f t="shared" si="3"/>
        <v>0</v>
      </c>
      <c r="CJ10" s="366">
        <f t="shared" si="3"/>
        <v>0</v>
      </c>
      <c r="CK10" s="366">
        <f t="shared" si="3"/>
        <v>0</v>
      </c>
      <c r="CL10" s="366">
        <f t="shared" si="3"/>
        <v>0</v>
      </c>
      <c r="CM10" s="366">
        <f t="shared" si="3"/>
        <v>0</v>
      </c>
      <c r="CN10" s="366">
        <f t="shared" si="3"/>
        <v>0</v>
      </c>
      <c r="CO10" s="366">
        <f t="shared" si="3"/>
        <v>0</v>
      </c>
      <c r="CP10" s="366">
        <f t="shared" si="3"/>
        <v>0</v>
      </c>
      <c r="CQ10" s="366">
        <f t="shared" si="3"/>
        <v>0</v>
      </c>
      <c r="CR10" s="366">
        <f t="shared" si="3"/>
        <v>0</v>
      </c>
      <c r="CS10" s="366">
        <f t="shared" si="3"/>
        <v>0</v>
      </c>
      <c r="CT10" s="366">
        <f t="shared" si="3"/>
        <v>0</v>
      </c>
      <c r="CU10" s="366">
        <f t="shared" si="3"/>
        <v>0</v>
      </c>
      <c r="CV10" s="366">
        <f t="shared" si="3"/>
        <v>0</v>
      </c>
      <c r="CW10" s="366">
        <f t="shared" si="3"/>
        <v>0</v>
      </c>
      <c r="CX10" s="366">
        <f t="shared" si="3"/>
        <v>0</v>
      </c>
      <c r="CY10" s="366">
        <f t="shared" si="3"/>
        <v>0</v>
      </c>
      <c r="CZ10" s="366">
        <f t="shared" si="3"/>
        <v>0</v>
      </c>
      <c r="DA10" s="366">
        <f t="shared" si="3"/>
        <v>0</v>
      </c>
      <c r="DB10" s="366">
        <f t="shared" si="3"/>
        <v>0</v>
      </c>
      <c r="DC10" s="366">
        <f t="shared" si="3"/>
        <v>0</v>
      </c>
      <c r="DD10" s="366">
        <f t="shared" si="3"/>
        <v>0</v>
      </c>
      <c r="DE10" s="366">
        <f t="shared" ref="DE10:EJ10" si="4">SUM(DE8:DE9)</f>
        <v>0</v>
      </c>
      <c r="DF10" s="366">
        <f t="shared" si="4"/>
        <v>0</v>
      </c>
      <c r="DG10" s="366">
        <f t="shared" si="4"/>
        <v>0</v>
      </c>
      <c r="DH10" s="366">
        <f t="shared" si="4"/>
        <v>0</v>
      </c>
      <c r="DI10" s="366">
        <f t="shared" si="4"/>
        <v>0</v>
      </c>
      <c r="DJ10" s="366">
        <f t="shared" si="4"/>
        <v>0</v>
      </c>
      <c r="DK10" s="366">
        <f t="shared" si="4"/>
        <v>0</v>
      </c>
      <c r="DL10" s="366">
        <f t="shared" si="4"/>
        <v>0</v>
      </c>
      <c r="DM10" s="366">
        <f t="shared" si="4"/>
        <v>0</v>
      </c>
      <c r="DN10" s="366">
        <f t="shared" si="4"/>
        <v>0</v>
      </c>
      <c r="DO10" s="366">
        <f t="shared" si="4"/>
        <v>0</v>
      </c>
      <c r="DP10" s="366">
        <f t="shared" si="4"/>
        <v>0</v>
      </c>
      <c r="DQ10" s="366">
        <f t="shared" si="4"/>
        <v>0</v>
      </c>
      <c r="DR10" s="366">
        <f t="shared" si="4"/>
        <v>0</v>
      </c>
      <c r="DS10" s="366">
        <f t="shared" si="4"/>
        <v>0</v>
      </c>
      <c r="DT10" s="366">
        <f t="shared" si="4"/>
        <v>0</v>
      </c>
      <c r="DU10" s="366">
        <f t="shared" si="4"/>
        <v>0</v>
      </c>
      <c r="DV10" s="366">
        <f t="shared" si="4"/>
        <v>0</v>
      </c>
      <c r="DW10" s="366">
        <f t="shared" si="4"/>
        <v>0</v>
      </c>
      <c r="DX10" s="366">
        <f t="shared" si="4"/>
        <v>0</v>
      </c>
      <c r="DY10" s="366">
        <f t="shared" si="4"/>
        <v>0</v>
      </c>
      <c r="DZ10" s="366">
        <f t="shared" si="4"/>
        <v>0</v>
      </c>
      <c r="EA10" s="366">
        <f t="shared" si="4"/>
        <v>0</v>
      </c>
      <c r="EB10" s="366">
        <f t="shared" si="4"/>
        <v>0</v>
      </c>
      <c r="EC10" s="366">
        <f t="shared" si="4"/>
        <v>0</v>
      </c>
      <c r="ED10" s="366">
        <f t="shared" si="4"/>
        <v>0</v>
      </c>
      <c r="EE10" s="366">
        <f t="shared" si="4"/>
        <v>0</v>
      </c>
      <c r="EF10" s="366">
        <f t="shared" si="4"/>
        <v>0</v>
      </c>
      <c r="EG10" s="366">
        <f t="shared" si="4"/>
        <v>0</v>
      </c>
      <c r="EH10" s="366">
        <f t="shared" si="4"/>
        <v>0</v>
      </c>
      <c r="EI10" s="366">
        <f t="shared" si="4"/>
        <v>0</v>
      </c>
      <c r="EJ10" s="366">
        <f t="shared" si="4"/>
        <v>0</v>
      </c>
    </row>
    <row r="11" spans="1:140" x14ac:dyDescent="0.3">
      <c r="A11" s="434"/>
      <c r="AW11" s="434"/>
    </row>
    <row r="12" spans="1:140" s="429" customFormat="1" x14ac:dyDescent="0.3">
      <c r="A12" s="434" t="s">
        <v>648</v>
      </c>
      <c r="B12" s="426">
        <v>24088755</v>
      </c>
      <c r="C12" s="426">
        <v>11789450</v>
      </c>
      <c r="D12" s="426">
        <v>5710834</v>
      </c>
      <c r="E12" s="426">
        <v>1830790</v>
      </c>
      <c r="F12" s="426">
        <v>3810907</v>
      </c>
      <c r="G12" s="426">
        <v>16442248</v>
      </c>
      <c r="H12" s="426">
        <v>7841320</v>
      </c>
      <c r="I12" s="426">
        <v>3211271</v>
      </c>
      <c r="J12" s="426">
        <v>1379924</v>
      </c>
      <c r="K12" s="426">
        <v>3175157</v>
      </c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4"/>
      <c r="AX12" s="434"/>
      <c r="AY12" s="434"/>
      <c r="AZ12" s="434"/>
      <c r="BA12" s="434"/>
      <c r="BB12" s="434"/>
      <c r="BC12" s="434"/>
      <c r="BD12" s="434"/>
      <c r="BE12" s="434"/>
      <c r="BF12" s="434"/>
      <c r="BG12" s="434"/>
      <c r="BH12" s="434"/>
      <c r="BI12" s="434"/>
      <c r="BJ12" s="434"/>
      <c r="BK12" s="434"/>
      <c r="BL12" s="434"/>
      <c r="BM12" s="434"/>
      <c r="BN12" s="434"/>
      <c r="BO12" s="434"/>
      <c r="BP12" s="434"/>
      <c r="BQ12" s="434"/>
      <c r="BR12" s="434"/>
      <c r="BS12" s="434"/>
      <c r="BT12" s="434"/>
      <c r="BU12" s="434"/>
      <c r="BV12" s="434"/>
      <c r="BW12" s="434"/>
      <c r="BX12" s="434"/>
      <c r="BY12" s="434"/>
      <c r="BZ12" s="434"/>
      <c r="CA12" s="434"/>
      <c r="CB12" s="434"/>
      <c r="CC12" s="434"/>
      <c r="CD12" s="434"/>
      <c r="CE12" s="434"/>
      <c r="CF12" s="434"/>
      <c r="CG12" s="434"/>
      <c r="CH12" s="434"/>
      <c r="CI12" s="434"/>
      <c r="CJ12" s="434"/>
      <c r="CK12" s="434"/>
      <c r="CL12" s="434"/>
      <c r="CM12" s="434"/>
      <c r="CN12" s="434"/>
      <c r="CO12" s="434"/>
      <c r="CP12" s="434"/>
      <c r="CQ12" s="434"/>
      <c r="CR12" s="434"/>
      <c r="CS12" s="434"/>
      <c r="CT12" s="434"/>
      <c r="CU12" s="434"/>
      <c r="CV12" s="434"/>
      <c r="CW12" s="434"/>
      <c r="CX12" s="434"/>
      <c r="CY12" s="434"/>
      <c r="CZ12" s="434"/>
      <c r="DA12" s="434"/>
      <c r="DB12" s="434"/>
      <c r="DC12" s="434"/>
      <c r="DD12" s="434"/>
      <c r="DE12" s="434"/>
      <c r="DF12" s="434"/>
      <c r="DG12" s="434"/>
      <c r="DH12" s="434"/>
      <c r="DI12" s="434"/>
      <c r="DJ12" s="434"/>
      <c r="DK12" s="434"/>
      <c r="DL12" s="434"/>
      <c r="DM12" s="434"/>
      <c r="DN12" s="434"/>
      <c r="DO12" s="434"/>
      <c r="DP12" s="434"/>
      <c r="DQ12" s="434"/>
      <c r="DR12" s="434"/>
      <c r="DS12" s="434"/>
      <c r="DT12" s="434"/>
      <c r="DU12" s="434"/>
      <c r="DV12" s="434"/>
      <c r="DW12" s="434"/>
      <c r="DX12" s="434"/>
      <c r="DY12" s="434"/>
      <c r="DZ12" s="434"/>
      <c r="EA12" s="434"/>
      <c r="EB12" s="434"/>
      <c r="EC12" s="434"/>
      <c r="ED12" s="434"/>
      <c r="EE12" s="434"/>
      <c r="EF12" s="434"/>
      <c r="EG12" s="434"/>
      <c r="EH12" s="434"/>
      <c r="EI12" s="434"/>
      <c r="EJ12" s="434"/>
    </row>
    <row r="13" spans="1:140" x14ac:dyDescent="0.3">
      <c r="A13" s="366" t="s">
        <v>643</v>
      </c>
      <c r="B13" s="420">
        <v>51.184160410116675</v>
      </c>
      <c r="C13" s="420">
        <v>51.118483050523992</v>
      </c>
      <c r="D13" s="420">
        <v>51.002848270497793</v>
      </c>
      <c r="E13" s="420">
        <v>51.830685114076438</v>
      </c>
      <c r="F13" s="420">
        <v>51.282489968923407</v>
      </c>
      <c r="G13" s="420">
        <v>51.167614063478425</v>
      </c>
      <c r="H13" s="420">
        <v>51.100745792800197</v>
      </c>
      <c r="I13" s="420">
        <v>50.919713720828916</v>
      </c>
      <c r="J13" s="420">
        <v>51.781547389566384</v>
      </c>
      <c r="K13" s="420">
        <v>51.255481225022891</v>
      </c>
      <c r="AW13" s="434"/>
    </row>
    <row r="14" spans="1:140" x14ac:dyDescent="0.3">
      <c r="A14" s="366" t="s">
        <v>644</v>
      </c>
      <c r="B14" s="420">
        <v>48.815839589883332</v>
      </c>
      <c r="C14" s="420">
        <v>48.881516949476016</v>
      </c>
      <c r="D14" s="420">
        <v>48.997151729502207</v>
      </c>
      <c r="E14" s="420">
        <v>48.169314885923562</v>
      </c>
      <c r="F14" s="420">
        <v>48.717510031076593</v>
      </c>
      <c r="G14" s="420">
        <v>48.832385936521575</v>
      </c>
      <c r="H14" s="420">
        <v>48.89925420719981</v>
      </c>
      <c r="I14" s="420">
        <v>49.080286279171084</v>
      </c>
      <c r="J14" s="420">
        <v>48.218452610433623</v>
      </c>
      <c r="K14" s="420">
        <v>48.744518774977116</v>
      </c>
      <c r="AW14" s="434"/>
    </row>
    <row r="15" spans="1:140" x14ac:dyDescent="0.3">
      <c r="A15" s="366" t="s">
        <v>645</v>
      </c>
      <c r="B15" s="420">
        <f>SUM(B13:B14)</f>
        <v>100</v>
      </c>
      <c r="C15" s="420">
        <f t="shared" ref="C15:BS15" si="5">SUM(C13:C14)</f>
        <v>100</v>
      </c>
      <c r="D15" s="420">
        <f t="shared" si="5"/>
        <v>100</v>
      </c>
      <c r="E15" s="420">
        <f t="shared" si="5"/>
        <v>100</v>
      </c>
      <c r="F15" s="420">
        <f t="shared" si="5"/>
        <v>100</v>
      </c>
      <c r="G15" s="420">
        <f t="shared" si="5"/>
        <v>100</v>
      </c>
      <c r="H15" s="420">
        <f t="shared" si="5"/>
        <v>100</v>
      </c>
      <c r="I15" s="420">
        <f t="shared" si="5"/>
        <v>100</v>
      </c>
      <c r="J15" s="420">
        <f t="shared" si="5"/>
        <v>100</v>
      </c>
      <c r="K15" s="420">
        <f t="shared" si="5"/>
        <v>100</v>
      </c>
      <c r="M15" s="366">
        <f t="shared" si="5"/>
        <v>0</v>
      </c>
      <c r="N15" s="366">
        <f t="shared" si="5"/>
        <v>0</v>
      </c>
      <c r="O15" s="366">
        <f t="shared" si="5"/>
        <v>0</v>
      </c>
      <c r="P15" s="366">
        <f t="shared" si="5"/>
        <v>0</v>
      </c>
      <c r="Q15" s="366">
        <f t="shared" si="5"/>
        <v>0</v>
      </c>
      <c r="R15" s="366">
        <f t="shared" si="5"/>
        <v>0</v>
      </c>
      <c r="S15" s="366">
        <f t="shared" si="5"/>
        <v>0</v>
      </c>
      <c r="T15" s="366">
        <f t="shared" si="5"/>
        <v>0</v>
      </c>
      <c r="U15" s="366">
        <f t="shared" si="5"/>
        <v>0</v>
      </c>
      <c r="V15" s="366">
        <f t="shared" si="5"/>
        <v>0</v>
      </c>
      <c r="W15" s="366">
        <f t="shared" si="5"/>
        <v>0</v>
      </c>
      <c r="X15" s="366">
        <f t="shared" si="5"/>
        <v>0</v>
      </c>
      <c r="Y15" s="366">
        <f t="shared" si="5"/>
        <v>0</v>
      </c>
      <c r="Z15" s="366">
        <f t="shared" si="5"/>
        <v>0</v>
      </c>
      <c r="AA15" s="366">
        <f t="shared" si="5"/>
        <v>0</v>
      </c>
      <c r="AB15" s="366">
        <f t="shared" si="5"/>
        <v>0</v>
      </c>
      <c r="AC15" s="366">
        <f t="shared" si="5"/>
        <v>0</v>
      </c>
      <c r="AD15" s="366">
        <f t="shared" si="5"/>
        <v>0</v>
      </c>
      <c r="AE15" s="366">
        <f t="shared" si="5"/>
        <v>0</v>
      </c>
      <c r="AF15" s="366">
        <f t="shared" si="5"/>
        <v>0</v>
      </c>
      <c r="AG15" s="366">
        <f t="shared" si="5"/>
        <v>0</v>
      </c>
      <c r="AH15" s="366">
        <f t="shared" si="5"/>
        <v>0</v>
      </c>
      <c r="AI15" s="366">
        <f t="shared" si="5"/>
        <v>0</v>
      </c>
      <c r="AJ15" s="366">
        <f t="shared" si="5"/>
        <v>0</v>
      </c>
      <c r="AK15" s="366">
        <f t="shared" si="5"/>
        <v>0</v>
      </c>
      <c r="AL15" s="366">
        <f t="shared" si="5"/>
        <v>0</v>
      </c>
      <c r="AM15" s="366">
        <f t="shared" si="5"/>
        <v>0</v>
      </c>
      <c r="AN15" s="366">
        <f t="shared" si="5"/>
        <v>0</v>
      </c>
      <c r="AO15" s="366">
        <f t="shared" si="5"/>
        <v>0</v>
      </c>
      <c r="AP15" s="366">
        <f t="shared" si="5"/>
        <v>0</v>
      </c>
      <c r="AQ15" s="366">
        <f t="shared" si="5"/>
        <v>0</v>
      </c>
      <c r="AR15" s="366">
        <f t="shared" si="5"/>
        <v>0</v>
      </c>
      <c r="AS15" s="366">
        <f t="shared" si="5"/>
        <v>0</v>
      </c>
      <c r="AT15" s="366">
        <f t="shared" si="5"/>
        <v>0</v>
      </c>
      <c r="AU15" s="366">
        <f t="shared" si="5"/>
        <v>0</v>
      </c>
      <c r="AV15" s="366">
        <f t="shared" si="5"/>
        <v>0</v>
      </c>
      <c r="AW15" s="366">
        <f t="shared" si="5"/>
        <v>0</v>
      </c>
      <c r="AX15" s="366">
        <f t="shared" si="5"/>
        <v>0</v>
      </c>
      <c r="AY15" s="366">
        <f t="shared" si="5"/>
        <v>0</v>
      </c>
      <c r="AZ15" s="366">
        <f t="shared" si="5"/>
        <v>0</v>
      </c>
      <c r="BA15" s="366">
        <f t="shared" si="5"/>
        <v>0</v>
      </c>
      <c r="BB15" s="366">
        <f t="shared" si="5"/>
        <v>0</v>
      </c>
      <c r="BC15" s="366">
        <f t="shared" si="5"/>
        <v>0</v>
      </c>
      <c r="BD15" s="366">
        <f t="shared" si="5"/>
        <v>0</v>
      </c>
      <c r="BE15" s="366">
        <f t="shared" si="5"/>
        <v>0</v>
      </c>
      <c r="BF15" s="366">
        <f t="shared" si="5"/>
        <v>0</v>
      </c>
      <c r="BG15" s="366">
        <f t="shared" si="5"/>
        <v>0</v>
      </c>
      <c r="BH15" s="366">
        <f t="shared" si="5"/>
        <v>0</v>
      </c>
      <c r="BI15" s="366">
        <f t="shared" si="5"/>
        <v>0</v>
      </c>
      <c r="BJ15" s="366">
        <f t="shared" si="5"/>
        <v>0</v>
      </c>
      <c r="BK15" s="366">
        <f t="shared" si="5"/>
        <v>0</v>
      </c>
      <c r="BL15" s="366">
        <f t="shared" si="5"/>
        <v>0</v>
      </c>
      <c r="BM15" s="366">
        <f t="shared" si="5"/>
        <v>0</v>
      </c>
      <c r="BN15" s="366">
        <f t="shared" si="5"/>
        <v>0</v>
      </c>
      <c r="BO15" s="366">
        <f t="shared" si="5"/>
        <v>0</v>
      </c>
      <c r="BP15" s="366">
        <f t="shared" si="5"/>
        <v>0</v>
      </c>
      <c r="BQ15" s="366">
        <f t="shared" si="5"/>
        <v>0</v>
      </c>
      <c r="BR15" s="366">
        <f t="shared" si="5"/>
        <v>0</v>
      </c>
      <c r="BS15" s="366">
        <f t="shared" si="5"/>
        <v>0</v>
      </c>
      <c r="BT15" s="366">
        <f t="shared" ref="BT15:EE15" si="6">SUM(BT13:BT14)</f>
        <v>0</v>
      </c>
      <c r="BU15" s="366">
        <f t="shared" si="6"/>
        <v>0</v>
      </c>
      <c r="BV15" s="366">
        <f t="shared" si="6"/>
        <v>0</v>
      </c>
      <c r="BW15" s="366">
        <f t="shared" si="6"/>
        <v>0</v>
      </c>
      <c r="BX15" s="366">
        <f t="shared" si="6"/>
        <v>0</v>
      </c>
      <c r="BY15" s="366">
        <f t="shared" si="6"/>
        <v>0</v>
      </c>
      <c r="BZ15" s="366">
        <f t="shared" si="6"/>
        <v>0</v>
      </c>
      <c r="CA15" s="366">
        <f t="shared" si="6"/>
        <v>0</v>
      </c>
      <c r="CB15" s="366">
        <f t="shared" si="6"/>
        <v>0</v>
      </c>
      <c r="CC15" s="366">
        <f t="shared" si="6"/>
        <v>0</v>
      </c>
      <c r="CD15" s="366">
        <f t="shared" si="6"/>
        <v>0</v>
      </c>
      <c r="CE15" s="366">
        <f t="shared" si="6"/>
        <v>0</v>
      </c>
      <c r="CF15" s="366">
        <f t="shared" si="6"/>
        <v>0</v>
      </c>
      <c r="CG15" s="366">
        <f t="shared" si="6"/>
        <v>0</v>
      </c>
      <c r="CH15" s="366">
        <f t="shared" si="6"/>
        <v>0</v>
      </c>
      <c r="CI15" s="366">
        <f t="shared" si="6"/>
        <v>0</v>
      </c>
      <c r="CJ15" s="366">
        <f t="shared" si="6"/>
        <v>0</v>
      </c>
      <c r="CK15" s="366">
        <f t="shared" si="6"/>
        <v>0</v>
      </c>
      <c r="CL15" s="366">
        <f t="shared" si="6"/>
        <v>0</v>
      </c>
      <c r="CM15" s="366">
        <f t="shared" si="6"/>
        <v>0</v>
      </c>
      <c r="CN15" s="366">
        <f t="shared" si="6"/>
        <v>0</v>
      </c>
      <c r="CO15" s="366">
        <f t="shared" si="6"/>
        <v>0</v>
      </c>
      <c r="CP15" s="366">
        <f t="shared" si="6"/>
        <v>0</v>
      </c>
      <c r="CQ15" s="366">
        <f t="shared" si="6"/>
        <v>0</v>
      </c>
      <c r="CR15" s="366">
        <f t="shared" si="6"/>
        <v>0</v>
      </c>
      <c r="CS15" s="366">
        <f t="shared" si="6"/>
        <v>0</v>
      </c>
      <c r="CT15" s="366">
        <f t="shared" si="6"/>
        <v>0</v>
      </c>
      <c r="CU15" s="366">
        <f t="shared" si="6"/>
        <v>0</v>
      </c>
      <c r="CV15" s="366">
        <f t="shared" si="6"/>
        <v>0</v>
      </c>
      <c r="CW15" s="366">
        <f t="shared" si="6"/>
        <v>0</v>
      </c>
      <c r="CX15" s="366">
        <f t="shared" si="6"/>
        <v>0</v>
      </c>
      <c r="CY15" s="366">
        <f t="shared" si="6"/>
        <v>0</v>
      </c>
      <c r="CZ15" s="366">
        <f t="shared" si="6"/>
        <v>0</v>
      </c>
      <c r="DA15" s="366">
        <f t="shared" si="6"/>
        <v>0</v>
      </c>
      <c r="DB15" s="366">
        <f t="shared" si="6"/>
        <v>0</v>
      </c>
      <c r="DC15" s="366">
        <f t="shared" si="6"/>
        <v>0</v>
      </c>
      <c r="DD15" s="366">
        <f t="shared" si="6"/>
        <v>0</v>
      </c>
      <c r="DE15" s="366">
        <f t="shared" si="6"/>
        <v>0</v>
      </c>
      <c r="DF15" s="366">
        <f t="shared" si="6"/>
        <v>0</v>
      </c>
      <c r="DG15" s="366">
        <f t="shared" si="6"/>
        <v>0</v>
      </c>
      <c r="DH15" s="366">
        <f t="shared" si="6"/>
        <v>0</v>
      </c>
      <c r="DI15" s="366">
        <f t="shared" si="6"/>
        <v>0</v>
      </c>
      <c r="DJ15" s="366">
        <f t="shared" si="6"/>
        <v>0</v>
      </c>
      <c r="DK15" s="366">
        <f t="shared" si="6"/>
        <v>0</v>
      </c>
      <c r="DL15" s="366">
        <f t="shared" si="6"/>
        <v>0</v>
      </c>
      <c r="DM15" s="366">
        <f t="shared" si="6"/>
        <v>0</v>
      </c>
      <c r="DN15" s="366">
        <f t="shared" si="6"/>
        <v>0</v>
      </c>
      <c r="DO15" s="366">
        <f t="shared" si="6"/>
        <v>0</v>
      </c>
      <c r="DP15" s="366">
        <f t="shared" si="6"/>
        <v>0</v>
      </c>
      <c r="DQ15" s="366">
        <f t="shared" si="6"/>
        <v>0</v>
      </c>
      <c r="DR15" s="366">
        <f t="shared" si="6"/>
        <v>0</v>
      </c>
      <c r="DS15" s="366">
        <f t="shared" si="6"/>
        <v>0</v>
      </c>
      <c r="DT15" s="366">
        <f t="shared" si="6"/>
        <v>0</v>
      </c>
      <c r="DU15" s="366">
        <f t="shared" si="6"/>
        <v>0</v>
      </c>
      <c r="DV15" s="366">
        <f t="shared" si="6"/>
        <v>0</v>
      </c>
      <c r="DW15" s="366">
        <f t="shared" si="6"/>
        <v>0</v>
      </c>
      <c r="DX15" s="366">
        <f t="shared" si="6"/>
        <v>0</v>
      </c>
      <c r="DY15" s="366">
        <f t="shared" si="6"/>
        <v>0</v>
      </c>
      <c r="DZ15" s="366">
        <f t="shared" si="6"/>
        <v>0</v>
      </c>
      <c r="EA15" s="366">
        <f t="shared" si="6"/>
        <v>0</v>
      </c>
      <c r="EB15" s="366">
        <f t="shared" si="6"/>
        <v>0</v>
      </c>
      <c r="EC15" s="366">
        <f t="shared" si="6"/>
        <v>0</v>
      </c>
      <c r="ED15" s="366">
        <f t="shared" si="6"/>
        <v>0</v>
      </c>
      <c r="EE15" s="366">
        <f t="shared" si="6"/>
        <v>0</v>
      </c>
      <c r="EF15" s="366">
        <f>SUM(EF13:EF14)</f>
        <v>0</v>
      </c>
      <c r="EG15" s="366">
        <f>SUM(EG13:EG14)</f>
        <v>0</v>
      </c>
      <c r="EH15" s="366">
        <f>SUM(EH13:EH14)</f>
        <v>0</v>
      </c>
      <c r="EI15" s="366">
        <f>SUM(EI13:EI14)</f>
        <v>0</v>
      </c>
      <c r="EJ15" s="366">
        <f>SUM(EJ13:EJ14)</f>
        <v>0</v>
      </c>
    </row>
    <row r="16" spans="1:140" x14ac:dyDescent="0.3">
      <c r="A16" s="434"/>
      <c r="AW16" s="434"/>
    </row>
    <row r="17" spans="1:140" s="429" customFormat="1" x14ac:dyDescent="0.3">
      <c r="A17" s="434" t="s">
        <v>650</v>
      </c>
      <c r="B17" s="426">
        <v>54553506</v>
      </c>
      <c r="C17" s="426">
        <v>27413390</v>
      </c>
      <c r="D17" s="426">
        <v>12685944</v>
      </c>
      <c r="E17" s="426">
        <v>3807611</v>
      </c>
      <c r="F17" s="426">
        <v>8617505</v>
      </c>
      <c r="G17" s="426">
        <v>36666035</v>
      </c>
      <c r="H17" s="426">
        <v>18067375</v>
      </c>
      <c r="I17" s="426">
        <v>6855972</v>
      </c>
      <c r="J17" s="426">
        <v>2828363</v>
      </c>
      <c r="K17" s="426">
        <v>7145435</v>
      </c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4"/>
      <c r="DG17" s="434"/>
      <c r="DH17" s="434"/>
      <c r="DI17" s="434"/>
      <c r="DJ17" s="434"/>
      <c r="DK17" s="434"/>
      <c r="DL17" s="434"/>
      <c r="DM17" s="434"/>
      <c r="DN17" s="434"/>
      <c r="DO17" s="434"/>
      <c r="DP17" s="434"/>
      <c r="DQ17" s="434"/>
      <c r="DR17" s="434"/>
      <c r="DS17" s="434"/>
      <c r="DT17" s="434"/>
      <c r="DU17" s="434"/>
      <c r="DV17" s="434"/>
      <c r="DW17" s="434"/>
      <c r="DX17" s="434"/>
      <c r="DY17" s="434"/>
      <c r="DZ17" s="434"/>
      <c r="EA17" s="434"/>
      <c r="EB17" s="434"/>
      <c r="EC17" s="434"/>
      <c r="ED17" s="434"/>
      <c r="EE17" s="434"/>
      <c r="EF17" s="434"/>
      <c r="EG17" s="434"/>
      <c r="EH17" s="434"/>
      <c r="EI17" s="434"/>
      <c r="EJ17" s="434"/>
    </row>
    <row r="18" spans="1:140" x14ac:dyDescent="0.3">
      <c r="A18" s="366" t="s">
        <v>643</v>
      </c>
      <c r="B18" s="420">
        <v>52.406523606383793</v>
      </c>
      <c r="C18" s="420">
        <v>51.928010362819045</v>
      </c>
      <c r="D18" s="420">
        <v>52.871508813218796</v>
      </c>
      <c r="E18" s="420">
        <v>54.046172258668236</v>
      </c>
      <c r="F18" s="420">
        <v>52.394944940559938</v>
      </c>
      <c r="G18" s="420">
        <v>52.601921642195556</v>
      </c>
      <c r="H18" s="420">
        <v>52.024917842243269</v>
      </c>
      <c r="I18" s="420">
        <v>53.517911099986989</v>
      </c>
      <c r="J18" s="420">
        <v>54.211641150729243</v>
      </c>
      <c r="K18" s="420">
        <v>52.444546763073205</v>
      </c>
      <c r="AW18" s="434"/>
    </row>
    <row r="19" spans="1:140" x14ac:dyDescent="0.3">
      <c r="A19" s="366" t="s">
        <v>644</v>
      </c>
      <c r="B19" s="420">
        <v>47.593476393616207</v>
      </c>
      <c r="C19" s="420">
        <v>48.071989637180955</v>
      </c>
      <c r="D19" s="420">
        <v>47.128491186781211</v>
      </c>
      <c r="E19" s="420">
        <v>45.953827741331772</v>
      </c>
      <c r="F19" s="420">
        <v>47.605055059440062</v>
      </c>
      <c r="G19" s="420">
        <v>47.398078357804437</v>
      </c>
      <c r="H19" s="420">
        <v>47.975082157756731</v>
      </c>
      <c r="I19" s="420">
        <v>46.482088900013011</v>
      </c>
      <c r="J19" s="420">
        <v>45.788358849270757</v>
      </c>
      <c r="K19" s="420">
        <v>47.555453236926795</v>
      </c>
      <c r="AW19" s="434"/>
    </row>
    <row r="20" spans="1:140" x14ac:dyDescent="0.3">
      <c r="A20" s="366" t="s">
        <v>645</v>
      </c>
      <c r="B20" s="420">
        <f>SUM(B18:B19)</f>
        <v>100</v>
      </c>
      <c r="C20" s="420">
        <f t="shared" ref="C20:BS20" si="7">SUM(C18:C19)</f>
        <v>100</v>
      </c>
      <c r="D20" s="420">
        <f t="shared" si="7"/>
        <v>100</v>
      </c>
      <c r="E20" s="420">
        <f t="shared" si="7"/>
        <v>100</v>
      </c>
      <c r="F20" s="420">
        <f t="shared" si="7"/>
        <v>100</v>
      </c>
      <c r="G20" s="420">
        <f t="shared" si="7"/>
        <v>100</v>
      </c>
      <c r="H20" s="420">
        <f t="shared" si="7"/>
        <v>100</v>
      </c>
      <c r="I20" s="420">
        <f t="shared" si="7"/>
        <v>100</v>
      </c>
      <c r="J20" s="420">
        <f t="shared" si="7"/>
        <v>100</v>
      </c>
      <c r="K20" s="420">
        <f t="shared" si="7"/>
        <v>100</v>
      </c>
      <c r="M20" s="366">
        <f t="shared" si="7"/>
        <v>0</v>
      </c>
      <c r="N20" s="366">
        <f t="shared" si="7"/>
        <v>0</v>
      </c>
      <c r="O20" s="366">
        <f t="shared" si="7"/>
        <v>0</v>
      </c>
      <c r="P20" s="366">
        <f t="shared" si="7"/>
        <v>0</v>
      </c>
      <c r="Q20" s="366">
        <f t="shared" si="7"/>
        <v>0</v>
      </c>
      <c r="R20" s="366">
        <f t="shared" si="7"/>
        <v>0</v>
      </c>
      <c r="S20" s="366">
        <f t="shared" si="7"/>
        <v>0</v>
      </c>
      <c r="T20" s="366">
        <f t="shared" si="7"/>
        <v>0</v>
      </c>
      <c r="U20" s="366">
        <f t="shared" si="7"/>
        <v>0</v>
      </c>
      <c r="V20" s="366">
        <f t="shared" si="7"/>
        <v>0</v>
      </c>
      <c r="W20" s="366">
        <f t="shared" si="7"/>
        <v>0</v>
      </c>
      <c r="X20" s="366">
        <f t="shared" si="7"/>
        <v>0</v>
      </c>
      <c r="Y20" s="366">
        <f t="shared" si="7"/>
        <v>0</v>
      </c>
      <c r="Z20" s="366">
        <f t="shared" si="7"/>
        <v>0</v>
      </c>
      <c r="AA20" s="366">
        <f t="shared" si="7"/>
        <v>0</v>
      </c>
      <c r="AB20" s="366">
        <f t="shared" si="7"/>
        <v>0</v>
      </c>
      <c r="AC20" s="366">
        <f t="shared" si="7"/>
        <v>0</v>
      </c>
      <c r="AD20" s="366">
        <f t="shared" si="7"/>
        <v>0</v>
      </c>
      <c r="AE20" s="366">
        <f t="shared" si="7"/>
        <v>0</v>
      </c>
      <c r="AF20" s="366">
        <f t="shared" si="7"/>
        <v>0</v>
      </c>
      <c r="AG20" s="366">
        <f t="shared" si="7"/>
        <v>0</v>
      </c>
      <c r="AH20" s="366">
        <f t="shared" si="7"/>
        <v>0</v>
      </c>
      <c r="AI20" s="366">
        <f t="shared" si="7"/>
        <v>0</v>
      </c>
      <c r="AJ20" s="366">
        <f t="shared" si="7"/>
        <v>0</v>
      </c>
      <c r="AK20" s="366">
        <f t="shared" si="7"/>
        <v>0</v>
      </c>
      <c r="AL20" s="366">
        <f t="shared" si="7"/>
        <v>0</v>
      </c>
      <c r="AM20" s="366">
        <f t="shared" si="7"/>
        <v>0</v>
      </c>
      <c r="AN20" s="366">
        <f t="shared" si="7"/>
        <v>0</v>
      </c>
      <c r="AO20" s="366">
        <f t="shared" si="7"/>
        <v>0</v>
      </c>
      <c r="AP20" s="366">
        <f t="shared" si="7"/>
        <v>0</v>
      </c>
      <c r="AQ20" s="366">
        <f t="shared" si="7"/>
        <v>0</v>
      </c>
      <c r="AR20" s="366">
        <f t="shared" si="7"/>
        <v>0</v>
      </c>
      <c r="AS20" s="366">
        <f t="shared" si="7"/>
        <v>0</v>
      </c>
      <c r="AT20" s="366">
        <f t="shared" si="7"/>
        <v>0</v>
      </c>
      <c r="AU20" s="366">
        <f t="shared" si="7"/>
        <v>0</v>
      </c>
      <c r="AV20" s="366">
        <f t="shared" si="7"/>
        <v>0</v>
      </c>
      <c r="AW20" s="366">
        <f t="shared" si="7"/>
        <v>0</v>
      </c>
      <c r="AX20" s="366">
        <f t="shared" si="7"/>
        <v>0</v>
      </c>
      <c r="AY20" s="366">
        <f t="shared" si="7"/>
        <v>0</v>
      </c>
      <c r="AZ20" s="366">
        <f t="shared" si="7"/>
        <v>0</v>
      </c>
      <c r="BA20" s="366">
        <f t="shared" si="7"/>
        <v>0</v>
      </c>
      <c r="BB20" s="366">
        <f t="shared" si="7"/>
        <v>0</v>
      </c>
      <c r="BC20" s="366">
        <f t="shared" si="7"/>
        <v>0</v>
      </c>
      <c r="BD20" s="366">
        <f t="shared" si="7"/>
        <v>0</v>
      </c>
      <c r="BE20" s="366">
        <f t="shared" si="7"/>
        <v>0</v>
      </c>
      <c r="BF20" s="366">
        <f t="shared" si="7"/>
        <v>0</v>
      </c>
      <c r="BG20" s="366">
        <f t="shared" si="7"/>
        <v>0</v>
      </c>
      <c r="BH20" s="366">
        <f t="shared" si="7"/>
        <v>0</v>
      </c>
      <c r="BI20" s="366">
        <f t="shared" si="7"/>
        <v>0</v>
      </c>
      <c r="BJ20" s="366">
        <f t="shared" si="7"/>
        <v>0</v>
      </c>
      <c r="BK20" s="366">
        <f t="shared" si="7"/>
        <v>0</v>
      </c>
      <c r="BL20" s="366">
        <f t="shared" si="7"/>
        <v>0</v>
      </c>
      <c r="BM20" s="366">
        <f t="shared" si="7"/>
        <v>0</v>
      </c>
      <c r="BN20" s="366">
        <f t="shared" si="7"/>
        <v>0</v>
      </c>
      <c r="BO20" s="366">
        <f t="shared" si="7"/>
        <v>0</v>
      </c>
      <c r="BP20" s="366">
        <f t="shared" si="7"/>
        <v>0</v>
      </c>
      <c r="BQ20" s="366">
        <f t="shared" si="7"/>
        <v>0</v>
      </c>
      <c r="BR20" s="366">
        <f t="shared" si="7"/>
        <v>0</v>
      </c>
      <c r="BS20" s="366">
        <f t="shared" si="7"/>
        <v>0</v>
      </c>
      <c r="BT20" s="366">
        <f t="shared" ref="BT20:EE20" si="8">SUM(BT18:BT19)</f>
        <v>0</v>
      </c>
      <c r="BU20" s="366">
        <f t="shared" si="8"/>
        <v>0</v>
      </c>
      <c r="BV20" s="366">
        <f t="shared" si="8"/>
        <v>0</v>
      </c>
      <c r="BW20" s="366">
        <f t="shared" si="8"/>
        <v>0</v>
      </c>
      <c r="BX20" s="366">
        <f t="shared" si="8"/>
        <v>0</v>
      </c>
      <c r="BY20" s="366">
        <f t="shared" si="8"/>
        <v>0</v>
      </c>
      <c r="BZ20" s="366">
        <f t="shared" si="8"/>
        <v>0</v>
      </c>
      <c r="CA20" s="366">
        <f t="shared" si="8"/>
        <v>0</v>
      </c>
      <c r="CB20" s="366">
        <f t="shared" si="8"/>
        <v>0</v>
      </c>
      <c r="CC20" s="366">
        <f t="shared" si="8"/>
        <v>0</v>
      </c>
      <c r="CD20" s="366">
        <f t="shared" si="8"/>
        <v>0</v>
      </c>
      <c r="CE20" s="366">
        <f t="shared" si="8"/>
        <v>0</v>
      </c>
      <c r="CF20" s="366">
        <f t="shared" si="8"/>
        <v>0</v>
      </c>
      <c r="CG20" s="366">
        <f t="shared" si="8"/>
        <v>0</v>
      </c>
      <c r="CH20" s="366">
        <f t="shared" si="8"/>
        <v>0</v>
      </c>
      <c r="CI20" s="366">
        <f t="shared" si="8"/>
        <v>0</v>
      </c>
      <c r="CJ20" s="366">
        <f t="shared" si="8"/>
        <v>0</v>
      </c>
      <c r="CK20" s="366">
        <f t="shared" si="8"/>
        <v>0</v>
      </c>
      <c r="CL20" s="366">
        <f t="shared" si="8"/>
        <v>0</v>
      </c>
      <c r="CM20" s="366">
        <f t="shared" si="8"/>
        <v>0</v>
      </c>
      <c r="CN20" s="366">
        <f t="shared" si="8"/>
        <v>0</v>
      </c>
      <c r="CO20" s="366">
        <f t="shared" si="8"/>
        <v>0</v>
      </c>
      <c r="CP20" s="366">
        <f t="shared" si="8"/>
        <v>0</v>
      </c>
      <c r="CQ20" s="366">
        <f t="shared" si="8"/>
        <v>0</v>
      </c>
      <c r="CR20" s="366">
        <f t="shared" si="8"/>
        <v>0</v>
      </c>
      <c r="CS20" s="366">
        <f t="shared" si="8"/>
        <v>0</v>
      </c>
      <c r="CT20" s="366">
        <f t="shared" si="8"/>
        <v>0</v>
      </c>
      <c r="CU20" s="366">
        <f t="shared" si="8"/>
        <v>0</v>
      </c>
      <c r="CV20" s="366">
        <f t="shared" si="8"/>
        <v>0</v>
      </c>
      <c r="CW20" s="366">
        <f t="shared" si="8"/>
        <v>0</v>
      </c>
      <c r="CX20" s="366">
        <f t="shared" si="8"/>
        <v>0</v>
      </c>
      <c r="CY20" s="366">
        <f t="shared" si="8"/>
        <v>0</v>
      </c>
      <c r="CZ20" s="366">
        <f t="shared" si="8"/>
        <v>0</v>
      </c>
      <c r="DA20" s="366">
        <f t="shared" si="8"/>
        <v>0</v>
      </c>
      <c r="DB20" s="366">
        <f t="shared" si="8"/>
        <v>0</v>
      </c>
      <c r="DC20" s="366">
        <f t="shared" si="8"/>
        <v>0</v>
      </c>
      <c r="DD20" s="366">
        <f t="shared" si="8"/>
        <v>0</v>
      </c>
      <c r="DE20" s="366">
        <f t="shared" si="8"/>
        <v>0</v>
      </c>
      <c r="DF20" s="366">
        <f t="shared" si="8"/>
        <v>0</v>
      </c>
      <c r="DG20" s="366">
        <f t="shared" si="8"/>
        <v>0</v>
      </c>
      <c r="DH20" s="366">
        <f t="shared" si="8"/>
        <v>0</v>
      </c>
      <c r="DI20" s="366">
        <f t="shared" si="8"/>
        <v>0</v>
      </c>
      <c r="DJ20" s="366">
        <f t="shared" si="8"/>
        <v>0</v>
      </c>
      <c r="DK20" s="366">
        <f t="shared" si="8"/>
        <v>0</v>
      </c>
      <c r="DL20" s="366">
        <f t="shared" si="8"/>
        <v>0</v>
      </c>
      <c r="DM20" s="366">
        <f t="shared" si="8"/>
        <v>0</v>
      </c>
      <c r="DN20" s="366">
        <f t="shared" si="8"/>
        <v>0</v>
      </c>
      <c r="DO20" s="366">
        <f t="shared" si="8"/>
        <v>0</v>
      </c>
      <c r="DP20" s="366">
        <f t="shared" si="8"/>
        <v>0</v>
      </c>
      <c r="DQ20" s="366">
        <f t="shared" si="8"/>
        <v>0</v>
      </c>
      <c r="DR20" s="366">
        <f t="shared" si="8"/>
        <v>0</v>
      </c>
      <c r="DS20" s="366">
        <f t="shared" si="8"/>
        <v>0</v>
      </c>
      <c r="DT20" s="366">
        <f t="shared" si="8"/>
        <v>0</v>
      </c>
      <c r="DU20" s="366">
        <f t="shared" si="8"/>
        <v>0</v>
      </c>
      <c r="DV20" s="366">
        <f t="shared" si="8"/>
        <v>0</v>
      </c>
      <c r="DW20" s="366">
        <f t="shared" si="8"/>
        <v>0</v>
      </c>
      <c r="DX20" s="366">
        <f t="shared" si="8"/>
        <v>0</v>
      </c>
      <c r="DY20" s="366">
        <f t="shared" si="8"/>
        <v>0</v>
      </c>
      <c r="DZ20" s="366">
        <f t="shared" si="8"/>
        <v>0</v>
      </c>
      <c r="EA20" s="366">
        <f t="shared" si="8"/>
        <v>0</v>
      </c>
      <c r="EB20" s="366">
        <f t="shared" si="8"/>
        <v>0</v>
      </c>
      <c r="EC20" s="366">
        <f t="shared" si="8"/>
        <v>0</v>
      </c>
      <c r="ED20" s="366">
        <f t="shared" si="8"/>
        <v>0</v>
      </c>
      <c r="EE20" s="366">
        <f t="shared" si="8"/>
        <v>0</v>
      </c>
      <c r="EF20" s="366">
        <f>SUM(EF18:EF19)</f>
        <v>0</v>
      </c>
      <c r="EG20" s="366">
        <f>SUM(EG18:EG19)</f>
        <v>0</v>
      </c>
      <c r="EH20" s="366">
        <f>SUM(EH18:EH19)</f>
        <v>0</v>
      </c>
      <c r="EI20" s="366">
        <f>SUM(EI18:EI19)</f>
        <v>0</v>
      </c>
      <c r="EJ20" s="366">
        <f>SUM(EJ18:EJ19)</f>
        <v>0</v>
      </c>
    </row>
    <row r="21" spans="1:140" x14ac:dyDescent="0.3">
      <c r="A21" s="434"/>
      <c r="AW21" s="434"/>
    </row>
    <row r="22" spans="1:140" s="429" customFormat="1" x14ac:dyDescent="0.3">
      <c r="A22" s="434" t="s">
        <v>651</v>
      </c>
      <c r="B22" s="426">
        <v>70415393</v>
      </c>
      <c r="C22" s="426">
        <v>37754182</v>
      </c>
      <c r="D22" s="426">
        <v>16232978</v>
      </c>
      <c r="E22" s="426">
        <v>3872235</v>
      </c>
      <c r="F22" s="426">
        <v>10250693</v>
      </c>
      <c r="G22" s="426">
        <v>42854181</v>
      </c>
      <c r="H22" s="426">
        <v>22922324</v>
      </c>
      <c r="I22" s="426">
        <v>7177672</v>
      </c>
      <c r="J22" s="426">
        <v>2706286</v>
      </c>
      <c r="K22" s="426">
        <v>8169343</v>
      </c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4"/>
      <c r="DG22" s="434"/>
      <c r="DH22" s="434"/>
      <c r="DI22" s="434"/>
      <c r="DJ22" s="434"/>
      <c r="DK22" s="434"/>
      <c r="DL22" s="434"/>
      <c r="DM22" s="434"/>
      <c r="DN22" s="434"/>
      <c r="DO22" s="434"/>
      <c r="DP22" s="434"/>
      <c r="DQ22" s="434"/>
      <c r="DR22" s="434"/>
      <c r="DS22" s="434"/>
      <c r="DT22" s="434"/>
      <c r="DU22" s="434"/>
      <c r="DV22" s="434"/>
      <c r="DW22" s="434"/>
      <c r="DX22" s="434"/>
      <c r="DY22" s="434"/>
      <c r="DZ22" s="434"/>
      <c r="EA22" s="434"/>
      <c r="EB22" s="434"/>
      <c r="EC22" s="434"/>
      <c r="ED22" s="434"/>
      <c r="EE22" s="434"/>
      <c r="EF22" s="434"/>
      <c r="EG22" s="434"/>
      <c r="EH22" s="434"/>
      <c r="EI22" s="434"/>
      <c r="EJ22" s="434"/>
    </row>
    <row r="23" spans="1:140" s="429" customFormat="1" x14ac:dyDescent="0.3">
      <c r="A23" s="434" t="s">
        <v>653</v>
      </c>
      <c r="B23" s="426"/>
      <c r="C23" s="420">
        <f>(C22/$B$22)*100</f>
        <v>53.616376180702417</v>
      </c>
      <c r="D23" s="420">
        <f t="shared" ref="D23:F23" si="9">(D22/$B$22)*100</f>
        <v>23.053166798344787</v>
      </c>
      <c r="E23" s="420">
        <f t="shared" si="9"/>
        <v>5.4991314186089966</v>
      </c>
      <c r="F23" s="420">
        <f t="shared" si="9"/>
        <v>14.55746046890628</v>
      </c>
      <c r="G23" s="426"/>
      <c r="H23" s="420">
        <f>(H22/$G$22)*100</f>
        <v>53.489119299701471</v>
      </c>
      <c r="I23" s="420">
        <f t="shared" ref="I23:K23" si="10">(I22/$G$22)*100</f>
        <v>16.749058860791202</v>
      </c>
      <c r="J23" s="420">
        <f t="shared" si="10"/>
        <v>6.315103770154888</v>
      </c>
      <c r="K23" s="420">
        <f t="shared" si="10"/>
        <v>19.063117785403485</v>
      </c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4"/>
      <c r="DG23" s="434"/>
      <c r="DH23" s="434"/>
      <c r="DI23" s="434"/>
      <c r="DJ23" s="434"/>
      <c r="DK23" s="434"/>
      <c r="DL23" s="434"/>
      <c r="DM23" s="434"/>
      <c r="DN23" s="434"/>
      <c r="DO23" s="434"/>
      <c r="DP23" s="434"/>
      <c r="DQ23" s="434"/>
      <c r="DR23" s="434"/>
      <c r="DS23" s="434"/>
      <c r="DT23" s="434"/>
      <c r="DU23" s="434"/>
      <c r="DV23" s="434"/>
      <c r="DW23" s="434"/>
      <c r="DX23" s="434"/>
      <c r="DY23" s="434"/>
      <c r="DZ23" s="434"/>
      <c r="EA23" s="434"/>
      <c r="EB23" s="434"/>
      <c r="EC23" s="434"/>
      <c r="ED23" s="434"/>
      <c r="EE23" s="434"/>
      <c r="EF23" s="434"/>
      <c r="EG23" s="434"/>
      <c r="EH23" s="434"/>
      <c r="EI23" s="434"/>
      <c r="EJ23" s="434"/>
    </row>
    <row r="24" spans="1:140" x14ac:dyDescent="0.3">
      <c r="A24" s="366" t="s">
        <v>643</v>
      </c>
      <c r="B24" s="420">
        <v>50.020401079065202</v>
      </c>
      <c r="C24" s="420">
        <v>49.510647588656539</v>
      </c>
      <c r="D24" s="420">
        <v>51.485198834126436</v>
      </c>
      <c r="E24" s="420">
        <v>51.531015033953267</v>
      </c>
      <c r="F24" s="420">
        <v>48.869603255116509</v>
      </c>
      <c r="G24" s="420">
        <v>49.336966677767101</v>
      </c>
      <c r="H24" s="420">
        <v>48.893118341752782</v>
      </c>
      <c r="I24" s="420">
        <v>51.079918391367009</v>
      </c>
      <c r="J24" s="420">
        <v>51.195439062981521</v>
      </c>
      <c r="K24" s="420">
        <v>48.265533715501967</v>
      </c>
      <c r="AW24" s="434"/>
    </row>
    <row r="25" spans="1:140" x14ac:dyDescent="0.3">
      <c r="A25" s="366" t="s">
        <v>644</v>
      </c>
      <c r="B25" s="420">
        <v>49.963894968249342</v>
      </c>
      <c r="C25" s="420">
        <v>50.472927740826165</v>
      </c>
      <c r="D25" s="420">
        <v>48.496911657244901</v>
      </c>
      <c r="E25" s="420">
        <v>48.458319291055425</v>
      </c>
      <c r="F25" s="420">
        <v>51.118768262789651</v>
      </c>
      <c r="G25" s="420">
        <v>50.651743875352565</v>
      </c>
      <c r="H25" s="420">
        <v>51.095325238400783</v>
      </c>
      <c r="I25" s="420">
        <v>48.904421935134401</v>
      </c>
      <c r="J25" s="420">
        <v>48.794510262403904</v>
      </c>
      <c r="K25" s="420">
        <v>51.7275379427697</v>
      </c>
      <c r="AW25" s="434"/>
    </row>
    <row r="26" spans="1:140" s="407" customFormat="1" x14ac:dyDescent="0.3">
      <c r="A26" s="366" t="s">
        <v>646</v>
      </c>
      <c r="B26" s="420">
        <v>1.5703952685458988E-2</v>
      </c>
      <c r="C26" s="420">
        <v>1.6424670517295278E-2</v>
      </c>
      <c r="D26" s="420">
        <v>1.7889508628669368E-2</v>
      </c>
      <c r="E26" s="420">
        <v>1.0665674991316385E-2</v>
      </c>
      <c r="F26" s="420">
        <v>1.1628482093844776E-2</v>
      </c>
      <c r="G26" s="420">
        <v>1.1289446880340568E-2</v>
      </c>
      <c r="H26" s="420">
        <v>1.1556419846434419E-2</v>
      </c>
      <c r="I26" s="420">
        <v>1.5659673498593974E-2</v>
      </c>
      <c r="J26" s="420">
        <v>1.0050674614582493E-2</v>
      </c>
      <c r="K26" s="420">
        <v>6.9283417283372726E-3</v>
      </c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366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366"/>
      <c r="AV26" s="366"/>
      <c r="AW26" s="434"/>
      <c r="AX26" s="366"/>
      <c r="AY26" s="366"/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366"/>
      <c r="BN26" s="366"/>
      <c r="BO26" s="366"/>
      <c r="BP26" s="366"/>
      <c r="BQ26" s="366"/>
      <c r="BR26" s="366"/>
      <c r="BS26" s="366"/>
      <c r="BT26" s="366"/>
      <c r="BU26" s="366"/>
      <c r="BV26" s="366"/>
      <c r="BW26" s="366"/>
      <c r="BX26" s="366"/>
      <c r="BY26" s="366"/>
      <c r="BZ26" s="366"/>
      <c r="CA26" s="366"/>
      <c r="CB26" s="366"/>
      <c r="CC26" s="366"/>
      <c r="CD26" s="366"/>
      <c r="CE26" s="366"/>
      <c r="CF26" s="366"/>
      <c r="CG26" s="366"/>
      <c r="CH26" s="366"/>
      <c r="CI26" s="366"/>
      <c r="CJ26" s="366"/>
      <c r="CK26" s="366"/>
      <c r="CL26" s="366"/>
      <c r="CM26" s="366"/>
      <c r="CN26" s="366"/>
      <c r="CO26" s="366"/>
      <c r="CP26" s="366"/>
      <c r="CQ26" s="366"/>
      <c r="CR26" s="366"/>
      <c r="CS26" s="366"/>
      <c r="CT26" s="366"/>
      <c r="CU26" s="366"/>
      <c r="CV26" s="366"/>
      <c r="CW26" s="366"/>
      <c r="CX26" s="366"/>
      <c r="CY26" s="366"/>
      <c r="CZ26" s="366"/>
      <c r="DA26" s="366"/>
      <c r="DB26" s="366"/>
      <c r="DC26" s="366"/>
      <c r="DD26" s="366"/>
      <c r="DE26" s="366"/>
      <c r="DF26" s="366"/>
      <c r="DG26" s="366"/>
      <c r="DH26" s="366"/>
      <c r="DI26" s="366"/>
      <c r="DJ26" s="366"/>
      <c r="DK26" s="366"/>
      <c r="DL26" s="366"/>
      <c r="DM26" s="366"/>
      <c r="DN26" s="366"/>
      <c r="DO26" s="366"/>
      <c r="DP26" s="366"/>
      <c r="DQ26" s="366"/>
      <c r="DR26" s="366"/>
      <c r="DS26" s="366"/>
      <c r="DT26" s="366"/>
      <c r="DU26" s="366"/>
      <c r="DV26" s="366"/>
      <c r="DW26" s="366"/>
      <c r="DX26" s="366"/>
      <c r="DY26" s="366"/>
      <c r="DZ26" s="366"/>
      <c r="EA26" s="366"/>
      <c r="EB26" s="366"/>
      <c r="EC26" s="366"/>
      <c r="ED26" s="366"/>
      <c r="EE26" s="366"/>
      <c r="EF26" s="366"/>
      <c r="EG26" s="366"/>
      <c r="EH26" s="366"/>
      <c r="EI26" s="366"/>
      <c r="EJ26" s="366"/>
    </row>
    <row r="27" spans="1:140" x14ac:dyDescent="0.3">
      <c r="A27" s="366" t="s">
        <v>647</v>
      </c>
      <c r="B27" s="420">
        <f>SUM(B24:B25)</f>
        <v>99.984296047314544</v>
      </c>
      <c r="C27" s="420">
        <f t="shared" ref="C27:BS27" si="11">SUM(C24:C25)</f>
        <v>99.983575329482704</v>
      </c>
      <c r="D27" s="420">
        <f t="shared" si="11"/>
        <v>99.982110491371344</v>
      </c>
      <c r="E27" s="420">
        <f t="shared" si="11"/>
        <v>99.989334325008684</v>
      </c>
      <c r="F27" s="420">
        <f t="shared" si="11"/>
        <v>99.98837151790616</v>
      </c>
      <c r="G27" s="420">
        <f t="shared" si="11"/>
        <v>99.98871055311966</v>
      </c>
      <c r="H27" s="420">
        <f t="shared" si="11"/>
        <v>99.988443580153557</v>
      </c>
      <c r="I27" s="420">
        <f t="shared" si="11"/>
        <v>99.98434032650141</v>
      </c>
      <c r="J27" s="420">
        <f t="shared" si="11"/>
        <v>99.989949325385425</v>
      </c>
      <c r="K27" s="420">
        <f t="shared" si="11"/>
        <v>99.993071658271674</v>
      </c>
      <c r="M27" s="366">
        <f t="shared" si="11"/>
        <v>0</v>
      </c>
      <c r="N27" s="366">
        <f t="shared" si="11"/>
        <v>0</v>
      </c>
      <c r="O27" s="366">
        <f t="shared" si="11"/>
        <v>0</v>
      </c>
      <c r="P27" s="366">
        <f t="shared" si="11"/>
        <v>0</v>
      </c>
      <c r="Q27" s="366">
        <f t="shared" si="11"/>
        <v>0</v>
      </c>
      <c r="R27" s="366">
        <f t="shared" si="11"/>
        <v>0</v>
      </c>
      <c r="S27" s="366">
        <f t="shared" si="11"/>
        <v>0</v>
      </c>
      <c r="T27" s="366">
        <f t="shared" si="11"/>
        <v>0</v>
      </c>
      <c r="U27" s="366">
        <f t="shared" si="11"/>
        <v>0</v>
      </c>
      <c r="V27" s="366">
        <f t="shared" si="11"/>
        <v>0</v>
      </c>
      <c r="W27" s="366">
        <f t="shared" si="11"/>
        <v>0</v>
      </c>
      <c r="X27" s="366">
        <f t="shared" si="11"/>
        <v>0</v>
      </c>
      <c r="Y27" s="366">
        <f t="shared" si="11"/>
        <v>0</v>
      </c>
      <c r="Z27" s="366">
        <f t="shared" si="11"/>
        <v>0</v>
      </c>
      <c r="AA27" s="366">
        <f t="shared" si="11"/>
        <v>0</v>
      </c>
      <c r="AB27" s="366">
        <f t="shared" si="11"/>
        <v>0</v>
      </c>
      <c r="AC27" s="366">
        <f t="shared" si="11"/>
        <v>0</v>
      </c>
      <c r="AD27" s="366">
        <f t="shared" si="11"/>
        <v>0</v>
      </c>
      <c r="AE27" s="366">
        <f t="shared" si="11"/>
        <v>0</v>
      </c>
      <c r="AF27" s="366">
        <f t="shared" si="11"/>
        <v>0</v>
      </c>
      <c r="AG27" s="366">
        <f t="shared" si="11"/>
        <v>0</v>
      </c>
      <c r="AH27" s="366">
        <f t="shared" si="11"/>
        <v>0</v>
      </c>
      <c r="AI27" s="366">
        <f t="shared" si="11"/>
        <v>0</v>
      </c>
      <c r="AJ27" s="366">
        <f t="shared" si="11"/>
        <v>0</v>
      </c>
      <c r="AK27" s="366">
        <f t="shared" si="11"/>
        <v>0</v>
      </c>
      <c r="AL27" s="366">
        <f t="shared" si="11"/>
        <v>0</v>
      </c>
      <c r="AM27" s="366">
        <f t="shared" si="11"/>
        <v>0</v>
      </c>
      <c r="AN27" s="366">
        <f t="shared" si="11"/>
        <v>0</v>
      </c>
      <c r="AO27" s="366">
        <f t="shared" si="11"/>
        <v>0</v>
      </c>
      <c r="AP27" s="366">
        <f t="shared" si="11"/>
        <v>0</v>
      </c>
      <c r="AQ27" s="366">
        <f t="shared" si="11"/>
        <v>0</v>
      </c>
      <c r="AR27" s="366">
        <f t="shared" si="11"/>
        <v>0</v>
      </c>
      <c r="AS27" s="366">
        <f t="shared" si="11"/>
        <v>0</v>
      </c>
      <c r="AT27" s="366">
        <f t="shared" si="11"/>
        <v>0</v>
      </c>
      <c r="AU27" s="366">
        <f t="shared" si="11"/>
        <v>0</v>
      </c>
      <c r="AV27" s="366">
        <f t="shared" si="11"/>
        <v>0</v>
      </c>
      <c r="AW27" s="366">
        <f t="shared" si="11"/>
        <v>0</v>
      </c>
      <c r="AX27" s="366">
        <f t="shared" si="11"/>
        <v>0</v>
      </c>
      <c r="AY27" s="366">
        <f t="shared" si="11"/>
        <v>0</v>
      </c>
      <c r="AZ27" s="366">
        <f t="shared" si="11"/>
        <v>0</v>
      </c>
      <c r="BA27" s="366">
        <f t="shared" si="11"/>
        <v>0</v>
      </c>
      <c r="BB27" s="366">
        <f t="shared" si="11"/>
        <v>0</v>
      </c>
      <c r="BC27" s="366">
        <f t="shared" si="11"/>
        <v>0</v>
      </c>
      <c r="BD27" s="366">
        <f t="shared" si="11"/>
        <v>0</v>
      </c>
      <c r="BE27" s="366">
        <f t="shared" si="11"/>
        <v>0</v>
      </c>
      <c r="BF27" s="366">
        <f t="shared" si="11"/>
        <v>0</v>
      </c>
      <c r="BG27" s="366">
        <f t="shared" si="11"/>
        <v>0</v>
      </c>
      <c r="BH27" s="366">
        <f t="shared" si="11"/>
        <v>0</v>
      </c>
      <c r="BI27" s="366">
        <f t="shared" si="11"/>
        <v>0</v>
      </c>
      <c r="BJ27" s="366">
        <f t="shared" si="11"/>
        <v>0</v>
      </c>
      <c r="BK27" s="366">
        <f t="shared" si="11"/>
        <v>0</v>
      </c>
      <c r="BL27" s="366">
        <f t="shared" si="11"/>
        <v>0</v>
      </c>
      <c r="BM27" s="366">
        <f t="shared" si="11"/>
        <v>0</v>
      </c>
      <c r="BN27" s="366">
        <f t="shared" si="11"/>
        <v>0</v>
      </c>
      <c r="BO27" s="366">
        <f t="shared" si="11"/>
        <v>0</v>
      </c>
      <c r="BP27" s="366">
        <f t="shared" si="11"/>
        <v>0</v>
      </c>
      <c r="BQ27" s="366">
        <f t="shared" si="11"/>
        <v>0</v>
      </c>
      <c r="BR27" s="366">
        <f t="shared" si="11"/>
        <v>0</v>
      </c>
      <c r="BS27" s="366">
        <f t="shared" si="11"/>
        <v>0</v>
      </c>
      <c r="BT27" s="366">
        <f t="shared" ref="BT27:EE27" si="12">SUM(BT24:BT25)</f>
        <v>0</v>
      </c>
      <c r="BU27" s="366">
        <f t="shared" si="12"/>
        <v>0</v>
      </c>
      <c r="BV27" s="366">
        <f t="shared" si="12"/>
        <v>0</v>
      </c>
      <c r="BW27" s="366">
        <f t="shared" si="12"/>
        <v>0</v>
      </c>
      <c r="BX27" s="366">
        <f t="shared" si="12"/>
        <v>0</v>
      </c>
      <c r="BY27" s="366">
        <f t="shared" si="12"/>
        <v>0</v>
      </c>
      <c r="BZ27" s="366">
        <f t="shared" si="12"/>
        <v>0</v>
      </c>
      <c r="CA27" s="366">
        <f t="shared" si="12"/>
        <v>0</v>
      </c>
      <c r="CB27" s="366">
        <f t="shared" si="12"/>
        <v>0</v>
      </c>
      <c r="CC27" s="366">
        <f t="shared" si="12"/>
        <v>0</v>
      </c>
      <c r="CD27" s="366">
        <f t="shared" si="12"/>
        <v>0</v>
      </c>
      <c r="CE27" s="366">
        <f t="shared" si="12"/>
        <v>0</v>
      </c>
      <c r="CF27" s="366">
        <f t="shared" si="12"/>
        <v>0</v>
      </c>
      <c r="CG27" s="366">
        <f t="shared" si="12"/>
        <v>0</v>
      </c>
      <c r="CH27" s="366">
        <f t="shared" si="12"/>
        <v>0</v>
      </c>
      <c r="CI27" s="366">
        <f t="shared" si="12"/>
        <v>0</v>
      </c>
      <c r="CJ27" s="366">
        <f t="shared" si="12"/>
        <v>0</v>
      </c>
      <c r="CK27" s="366">
        <f t="shared" si="12"/>
        <v>0</v>
      </c>
      <c r="CL27" s="366">
        <f t="shared" si="12"/>
        <v>0</v>
      </c>
      <c r="CM27" s="366">
        <f t="shared" si="12"/>
        <v>0</v>
      </c>
      <c r="CN27" s="366">
        <f t="shared" si="12"/>
        <v>0</v>
      </c>
      <c r="CO27" s="366">
        <f t="shared" si="12"/>
        <v>0</v>
      </c>
      <c r="CP27" s="366">
        <f t="shared" si="12"/>
        <v>0</v>
      </c>
      <c r="CQ27" s="366">
        <f t="shared" si="12"/>
        <v>0</v>
      </c>
      <c r="CR27" s="366">
        <f t="shared" si="12"/>
        <v>0</v>
      </c>
      <c r="CS27" s="366">
        <f t="shared" si="12"/>
        <v>0</v>
      </c>
      <c r="CT27" s="366">
        <f t="shared" si="12"/>
        <v>0</v>
      </c>
      <c r="CU27" s="366">
        <f t="shared" si="12"/>
        <v>0</v>
      </c>
      <c r="CV27" s="366">
        <f t="shared" si="12"/>
        <v>0</v>
      </c>
      <c r="CW27" s="366">
        <f t="shared" si="12"/>
        <v>0</v>
      </c>
      <c r="CX27" s="366">
        <f t="shared" si="12"/>
        <v>0</v>
      </c>
      <c r="CY27" s="366">
        <f t="shared" si="12"/>
        <v>0</v>
      </c>
      <c r="CZ27" s="366">
        <f t="shared" si="12"/>
        <v>0</v>
      </c>
      <c r="DA27" s="366">
        <f t="shared" si="12"/>
        <v>0</v>
      </c>
      <c r="DB27" s="366">
        <f t="shared" si="12"/>
        <v>0</v>
      </c>
      <c r="DC27" s="366">
        <f t="shared" si="12"/>
        <v>0</v>
      </c>
      <c r="DD27" s="366">
        <f t="shared" si="12"/>
        <v>0</v>
      </c>
      <c r="DE27" s="366">
        <f t="shared" si="12"/>
        <v>0</v>
      </c>
      <c r="DF27" s="366">
        <f t="shared" si="12"/>
        <v>0</v>
      </c>
      <c r="DG27" s="366">
        <f t="shared" si="12"/>
        <v>0</v>
      </c>
      <c r="DH27" s="366">
        <f t="shared" si="12"/>
        <v>0</v>
      </c>
      <c r="DI27" s="366">
        <f t="shared" si="12"/>
        <v>0</v>
      </c>
      <c r="DJ27" s="366">
        <f t="shared" si="12"/>
        <v>0</v>
      </c>
      <c r="DK27" s="366">
        <f t="shared" si="12"/>
        <v>0</v>
      </c>
      <c r="DL27" s="366">
        <f t="shared" si="12"/>
        <v>0</v>
      </c>
      <c r="DM27" s="366">
        <f t="shared" si="12"/>
        <v>0</v>
      </c>
      <c r="DN27" s="366">
        <f t="shared" si="12"/>
        <v>0</v>
      </c>
      <c r="DO27" s="366">
        <f t="shared" si="12"/>
        <v>0</v>
      </c>
      <c r="DP27" s="366">
        <f t="shared" si="12"/>
        <v>0</v>
      </c>
      <c r="DQ27" s="366">
        <f t="shared" si="12"/>
        <v>0</v>
      </c>
      <c r="DR27" s="366">
        <f t="shared" si="12"/>
        <v>0</v>
      </c>
      <c r="DS27" s="366">
        <f t="shared" si="12"/>
        <v>0</v>
      </c>
      <c r="DT27" s="366">
        <f t="shared" si="12"/>
        <v>0</v>
      </c>
      <c r="DU27" s="366">
        <f t="shared" si="12"/>
        <v>0</v>
      </c>
      <c r="DV27" s="366">
        <f t="shared" si="12"/>
        <v>0</v>
      </c>
      <c r="DW27" s="366">
        <f t="shared" si="12"/>
        <v>0</v>
      </c>
      <c r="DX27" s="366">
        <f t="shared" si="12"/>
        <v>0</v>
      </c>
      <c r="DY27" s="366">
        <f t="shared" si="12"/>
        <v>0</v>
      </c>
      <c r="DZ27" s="366">
        <f t="shared" si="12"/>
        <v>0</v>
      </c>
      <c r="EA27" s="366">
        <f t="shared" si="12"/>
        <v>0</v>
      </c>
      <c r="EB27" s="366">
        <f t="shared" si="12"/>
        <v>0</v>
      </c>
      <c r="EC27" s="366">
        <f t="shared" si="12"/>
        <v>0</v>
      </c>
      <c r="ED27" s="366">
        <f t="shared" si="12"/>
        <v>0</v>
      </c>
      <c r="EE27" s="366">
        <f t="shared" si="12"/>
        <v>0</v>
      </c>
      <c r="EF27" s="366">
        <f>SUM(EF24:EF25)</f>
        <v>0</v>
      </c>
      <c r="EG27" s="366">
        <f>SUM(EG24:EG25)</f>
        <v>0</v>
      </c>
      <c r="EH27" s="366">
        <f>SUM(EH24:EH25)</f>
        <v>0</v>
      </c>
      <c r="EI27" s="366">
        <f>SUM(EI24:EI25)</f>
        <v>0</v>
      </c>
      <c r="EJ27" s="366">
        <f>SUM(EJ24:EJ25)</f>
        <v>0</v>
      </c>
    </row>
    <row r="28" spans="1:140" x14ac:dyDescent="0.3">
      <c r="A28" s="434"/>
      <c r="AW28" s="434"/>
    </row>
    <row r="29" spans="1:140" s="429" customFormat="1" x14ac:dyDescent="0.3">
      <c r="A29" s="434" t="s">
        <v>652</v>
      </c>
      <c r="B29" s="426">
        <v>29607494</v>
      </c>
      <c r="C29" s="426">
        <v>16458946</v>
      </c>
      <c r="D29" s="426">
        <v>7071520</v>
      </c>
      <c r="E29" s="426">
        <v>1433554</v>
      </c>
      <c r="F29" s="426">
        <v>3790202</v>
      </c>
      <c r="G29" s="426">
        <v>17753937</v>
      </c>
      <c r="H29" s="426">
        <v>9991423</v>
      </c>
      <c r="I29" s="426">
        <v>3080692</v>
      </c>
      <c r="J29" s="426">
        <v>1007830</v>
      </c>
      <c r="K29" s="426">
        <v>3003122</v>
      </c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43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4"/>
      <c r="DG29" s="434"/>
      <c r="DH29" s="434"/>
      <c r="DI29" s="434"/>
      <c r="DJ29" s="434"/>
      <c r="DK29" s="434"/>
      <c r="DL29" s="434"/>
      <c r="DM29" s="434"/>
      <c r="DN29" s="434"/>
      <c r="DO29" s="434"/>
      <c r="DP29" s="434"/>
      <c r="DQ29" s="434"/>
      <c r="DR29" s="434"/>
      <c r="DS29" s="434"/>
      <c r="DT29" s="434"/>
      <c r="DU29" s="434"/>
      <c r="DV29" s="434"/>
      <c r="DW29" s="434"/>
      <c r="DX29" s="434"/>
      <c r="DY29" s="434"/>
      <c r="DZ29" s="434"/>
      <c r="EA29" s="434"/>
      <c r="EB29" s="434"/>
      <c r="EC29" s="434"/>
      <c r="ED29" s="434"/>
      <c r="EE29" s="434"/>
      <c r="EF29" s="434"/>
      <c r="EG29" s="434"/>
      <c r="EH29" s="434"/>
      <c r="EI29" s="434"/>
      <c r="EJ29" s="434"/>
    </row>
    <row r="30" spans="1:140" x14ac:dyDescent="0.3">
      <c r="A30" s="366" t="s">
        <v>643</v>
      </c>
      <c r="B30" s="420">
        <v>50.65056840001386</v>
      </c>
      <c r="C30" s="420">
        <v>50.326393925832193</v>
      </c>
      <c r="D30" s="420">
        <v>52.2782230694391</v>
      </c>
      <c r="E30" s="420">
        <v>51.832857360099446</v>
      </c>
      <c r="F30" s="420">
        <v>48.686850991055358</v>
      </c>
      <c r="G30" s="420">
        <v>49.659571282696341</v>
      </c>
      <c r="H30" s="420">
        <v>49.550289283118133</v>
      </c>
      <c r="I30" s="420">
        <v>51.126370309008493</v>
      </c>
      <c r="J30" s="420">
        <v>51.416211067342708</v>
      </c>
      <c r="K30" s="420">
        <v>47.98286583095858</v>
      </c>
      <c r="AW30" s="443"/>
    </row>
    <row r="31" spans="1:140" x14ac:dyDescent="0.3">
      <c r="A31" s="366" t="s">
        <v>644</v>
      </c>
      <c r="B31" s="420">
        <v>49.329092154844311</v>
      </c>
      <c r="C31" s="420">
        <v>49.652729889265082</v>
      </c>
      <c r="D31" s="420">
        <v>47.695728782496552</v>
      </c>
      <c r="E31" s="420">
        <v>48.153888866411734</v>
      </c>
      <c r="F31" s="420">
        <v>51.302199724447405</v>
      </c>
      <c r="G31" s="420">
        <v>50.32657263569201</v>
      </c>
      <c r="H31" s="420">
        <v>50.435408449827413</v>
      </c>
      <c r="I31" s="420">
        <v>48.854867672587851</v>
      </c>
      <c r="J31" s="420">
        <v>48.573172062748675</v>
      </c>
      <c r="K31" s="420">
        <v>52.009175784400362</v>
      </c>
      <c r="AW31" s="443"/>
    </row>
    <row r="32" spans="1:140" s="407" customFormat="1" x14ac:dyDescent="0.3">
      <c r="A32" s="366" t="s">
        <v>646</v>
      </c>
      <c r="B32" s="420">
        <v>2.0339445141827943E-2</v>
      </c>
      <c r="C32" s="420">
        <v>2.0876184902727066E-2</v>
      </c>
      <c r="D32" s="420">
        <v>2.6048148064348259E-2</v>
      </c>
      <c r="E32" s="420">
        <v>1.3253773488825673E-2</v>
      </c>
      <c r="F32" s="420">
        <v>1.0949284497237878E-2</v>
      </c>
      <c r="G32" s="420">
        <v>8.3087072482392471E-3</v>
      </c>
      <c r="H32" s="420">
        <v>8.6822084476126243E-3</v>
      </c>
      <c r="I32" s="420">
        <v>8.1736316944589008E-3</v>
      </c>
      <c r="J32" s="420">
        <v>7.4639671752860367E-3</v>
      </c>
      <c r="K32" s="420">
        <v>6.3057325176863925E-3</v>
      </c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366"/>
      <c r="AB32" s="366"/>
      <c r="AC32" s="366"/>
      <c r="AD32" s="366"/>
      <c r="AE32" s="366"/>
      <c r="AF32" s="366"/>
      <c r="AG32" s="366"/>
      <c r="AH32" s="366"/>
      <c r="AI32" s="366"/>
      <c r="AJ32" s="366"/>
      <c r="AK32" s="366"/>
      <c r="AL32" s="366"/>
      <c r="AM32" s="366"/>
      <c r="AN32" s="366"/>
      <c r="AO32" s="366"/>
      <c r="AP32" s="366"/>
      <c r="AQ32" s="366"/>
      <c r="AR32" s="366"/>
      <c r="AS32" s="366"/>
      <c r="AT32" s="366"/>
      <c r="AU32" s="366"/>
      <c r="AV32" s="366"/>
      <c r="AW32" s="443"/>
      <c r="AX32" s="366"/>
      <c r="AY32" s="366"/>
      <c r="AZ32" s="366"/>
      <c r="BA32" s="366"/>
      <c r="BB32" s="366"/>
      <c r="BC32" s="366"/>
      <c r="BD32" s="366"/>
      <c r="BE32" s="366"/>
      <c r="BF32" s="366"/>
      <c r="BG32" s="366"/>
      <c r="BH32" s="366"/>
      <c r="BI32" s="366"/>
      <c r="BJ32" s="366"/>
      <c r="BK32" s="366"/>
      <c r="BL32" s="366"/>
      <c r="BM32" s="366"/>
      <c r="BN32" s="366"/>
      <c r="BO32" s="366"/>
      <c r="BP32" s="366"/>
      <c r="BQ32" s="366"/>
      <c r="BR32" s="366"/>
      <c r="BS32" s="366"/>
      <c r="BT32" s="366"/>
      <c r="BU32" s="366"/>
      <c r="BV32" s="366"/>
      <c r="BW32" s="366"/>
      <c r="BX32" s="366"/>
      <c r="BY32" s="366"/>
      <c r="BZ32" s="366"/>
      <c r="CA32" s="366"/>
      <c r="CB32" s="366"/>
      <c r="CC32" s="366"/>
      <c r="CD32" s="366"/>
      <c r="CE32" s="366"/>
      <c r="CF32" s="366"/>
      <c r="CG32" s="366"/>
      <c r="CH32" s="366"/>
      <c r="CI32" s="366"/>
      <c r="CJ32" s="366"/>
      <c r="CK32" s="366"/>
      <c r="CL32" s="366"/>
      <c r="CM32" s="366"/>
      <c r="CN32" s="366"/>
      <c r="CO32" s="366"/>
      <c r="CP32" s="366"/>
      <c r="CQ32" s="366"/>
      <c r="CR32" s="366"/>
      <c r="CS32" s="366"/>
      <c r="CT32" s="366"/>
      <c r="CU32" s="366"/>
      <c r="CV32" s="366"/>
      <c r="CW32" s="366"/>
      <c r="CX32" s="366"/>
      <c r="CY32" s="366"/>
      <c r="CZ32" s="366"/>
      <c r="DA32" s="366"/>
      <c r="DB32" s="366"/>
      <c r="DC32" s="366"/>
      <c r="DD32" s="366"/>
      <c r="DE32" s="366"/>
      <c r="DF32" s="366"/>
      <c r="DG32" s="366"/>
      <c r="DH32" s="366"/>
      <c r="DI32" s="366"/>
      <c r="DJ32" s="366"/>
      <c r="DK32" s="366"/>
      <c r="DL32" s="366"/>
      <c r="DM32" s="366"/>
      <c r="DN32" s="366"/>
      <c r="DO32" s="366"/>
      <c r="DP32" s="366"/>
      <c r="DQ32" s="366"/>
      <c r="DR32" s="366"/>
      <c r="DS32" s="366"/>
      <c r="DT32" s="366"/>
      <c r="DU32" s="366"/>
      <c r="DV32" s="366"/>
      <c r="DW32" s="366"/>
      <c r="DX32" s="366"/>
      <c r="DY32" s="366"/>
      <c r="DZ32" s="366"/>
      <c r="EA32" s="366"/>
      <c r="EB32" s="366"/>
      <c r="EC32" s="366"/>
      <c r="ED32" s="366"/>
      <c r="EE32" s="366"/>
      <c r="EF32" s="366"/>
      <c r="EG32" s="366"/>
      <c r="EH32" s="366"/>
      <c r="EI32" s="366"/>
      <c r="EJ32" s="366"/>
    </row>
    <row r="33" spans="1:140" x14ac:dyDescent="0.3">
      <c r="A33" s="366" t="s">
        <v>647</v>
      </c>
      <c r="B33" s="420">
        <f>SUM(B30:B31)</f>
        <v>99.979660554858171</v>
      </c>
      <c r="C33" s="420">
        <f t="shared" ref="C33:BS33" si="13">SUM(C30:C31)</f>
        <v>99.979123815097267</v>
      </c>
      <c r="D33" s="420">
        <f t="shared" si="13"/>
        <v>99.973951851935652</v>
      </c>
      <c r="E33" s="420">
        <f t="shared" si="13"/>
        <v>99.986746226511173</v>
      </c>
      <c r="F33" s="420">
        <f t="shared" si="13"/>
        <v>99.989050715502771</v>
      </c>
      <c r="G33" s="420">
        <f t="shared" si="13"/>
        <v>99.98614391838835</v>
      </c>
      <c r="H33" s="420">
        <f t="shared" si="13"/>
        <v>99.985697732945539</v>
      </c>
      <c r="I33" s="420">
        <f t="shared" si="13"/>
        <v>99.981237981596337</v>
      </c>
      <c r="J33" s="420">
        <f t="shared" si="13"/>
        <v>99.989383130091383</v>
      </c>
      <c r="K33" s="420">
        <f>SUM(K30:K32)</f>
        <v>99.998347347876631</v>
      </c>
      <c r="M33" s="366">
        <f t="shared" si="13"/>
        <v>0</v>
      </c>
      <c r="N33" s="366">
        <f t="shared" si="13"/>
        <v>0</v>
      </c>
      <c r="O33" s="366">
        <f t="shared" si="13"/>
        <v>0</v>
      </c>
      <c r="P33" s="366">
        <f t="shared" si="13"/>
        <v>0</v>
      </c>
      <c r="Q33" s="366">
        <f t="shared" si="13"/>
        <v>0</v>
      </c>
      <c r="R33" s="366">
        <f t="shared" si="13"/>
        <v>0</v>
      </c>
      <c r="S33" s="366">
        <f t="shared" si="13"/>
        <v>0</v>
      </c>
      <c r="T33" s="366">
        <f t="shared" si="13"/>
        <v>0</v>
      </c>
      <c r="U33" s="366">
        <f t="shared" si="13"/>
        <v>0</v>
      </c>
      <c r="V33" s="366">
        <f t="shared" si="13"/>
        <v>0</v>
      </c>
      <c r="W33" s="366">
        <f t="shared" si="13"/>
        <v>0</v>
      </c>
      <c r="X33" s="366">
        <f t="shared" si="13"/>
        <v>0</v>
      </c>
      <c r="Y33" s="366">
        <f t="shared" si="13"/>
        <v>0</v>
      </c>
      <c r="Z33" s="366">
        <f t="shared" si="13"/>
        <v>0</v>
      </c>
      <c r="AA33" s="366">
        <f t="shared" si="13"/>
        <v>0</v>
      </c>
      <c r="AB33" s="366">
        <f t="shared" si="13"/>
        <v>0</v>
      </c>
      <c r="AC33" s="366">
        <f t="shared" si="13"/>
        <v>0</v>
      </c>
      <c r="AD33" s="366">
        <f t="shared" si="13"/>
        <v>0</v>
      </c>
      <c r="AE33" s="366">
        <f t="shared" si="13"/>
        <v>0</v>
      </c>
      <c r="AF33" s="366">
        <f t="shared" si="13"/>
        <v>0</v>
      </c>
      <c r="AG33" s="366">
        <f t="shared" si="13"/>
        <v>0</v>
      </c>
      <c r="AH33" s="366">
        <f t="shared" si="13"/>
        <v>0</v>
      </c>
      <c r="AI33" s="366">
        <f t="shared" si="13"/>
        <v>0</v>
      </c>
      <c r="AJ33" s="366">
        <f t="shared" si="13"/>
        <v>0</v>
      </c>
      <c r="AK33" s="366">
        <f t="shared" si="13"/>
        <v>0</v>
      </c>
      <c r="AL33" s="366">
        <f t="shared" si="13"/>
        <v>0</v>
      </c>
      <c r="AM33" s="366">
        <f t="shared" si="13"/>
        <v>0</v>
      </c>
      <c r="AN33" s="366">
        <f t="shared" si="13"/>
        <v>0</v>
      </c>
      <c r="AO33" s="366">
        <f t="shared" si="13"/>
        <v>0</v>
      </c>
      <c r="AP33" s="366">
        <f t="shared" si="13"/>
        <v>0</v>
      </c>
      <c r="AQ33" s="366">
        <f t="shared" si="13"/>
        <v>0</v>
      </c>
      <c r="AR33" s="366">
        <f t="shared" si="13"/>
        <v>0</v>
      </c>
      <c r="AS33" s="366">
        <f t="shared" si="13"/>
        <v>0</v>
      </c>
      <c r="AT33" s="366">
        <f t="shared" si="13"/>
        <v>0</v>
      </c>
      <c r="AU33" s="366">
        <f t="shared" si="13"/>
        <v>0</v>
      </c>
      <c r="AV33" s="366">
        <f t="shared" si="13"/>
        <v>0</v>
      </c>
      <c r="AW33" s="366">
        <f t="shared" si="13"/>
        <v>0</v>
      </c>
      <c r="AX33" s="366">
        <f t="shared" si="13"/>
        <v>0</v>
      </c>
      <c r="AY33" s="366">
        <f t="shared" si="13"/>
        <v>0</v>
      </c>
      <c r="AZ33" s="366">
        <f t="shared" si="13"/>
        <v>0</v>
      </c>
      <c r="BA33" s="366">
        <f t="shared" si="13"/>
        <v>0</v>
      </c>
      <c r="BB33" s="366">
        <f t="shared" si="13"/>
        <v>0</v>
      </c>
      <c r="BC33" s="366">
        <f t="shared" si="13"/>
        <v>0</v>
      </c>
      <c r="BD33" s="366">
        <f t="shared" si="13"/>
        <v>0</v>
      </c>
      <c r="BE33" s="366">
        <f t="shared" si="13"/>
        <v>0</v>
      </c>
      <c r="BF33" s="366">
        <f t="shared" si="13"/>
        <v>0</v>
      </c>
      <c r="BG33" s="366">
        <f t="shared" si="13"/>
        <v>0</v>
      </c>
      <c r="BH33" s="366">
        <f t="shared" si="13"/>
        <v>0</v>
      </c>
      <c r="BI33" s="366">
        <f t="shared" si="13"/>
        <v>0</v>
      </c>
      <c r="BJ33" s="366">
        <f t="shared" si="13"/>
        <v>0</v>
      </c>
      <c r="BK33" s="366">
        <f t="shared" si="13"/>
        <v>0</v>
      </c>
      <c r="BL33" s="366">
        <f t="shared" si="13"/>
        <v>0</v>
      </c>
      <c r="BM33" s="366">
        <f t="shared" si="13"/>
        <v>0</v>
      </c>
      <c r="BN33" s="366">
        <f t="shared" si="13"/>
        <v>0</v>
      </c>
      <c r="BO33" s="366">
        <f t="shared" si="13"/>
        <v>0</v>
      </c>
      <c r="BP33" s="366">
        <f t="shared" si="13"/>
        <v>0</v>
      </c>
      <c r="BQ33" s="366">
        <f t="shared" si="13"/>
        <v>0</v>
      </c>
      <c r="BR33" s="366">
        <f t="shared" si="13"/>
        <v>0</v>
      </c>
      <c r="BS33" s="366">
        <f t="shared" si="13"/>
        <v>0</v>
      </c>
      <c r="BT33" s="366">
        <f t="shared" ref="BT33:EE33" si="14">SUM(BT30:BT31)</f>
        <v>0</v>
      </c>
      <c r="BU33" s="366">
        <f t="shared" si="14"/>
        <v>0</v>
      </c>
      <c r="BV33" s="366">
        <f t="shared" si="14"/>
        <v>0</v>
      </c>
      <c r="BW33" s="366">
        <f t="shared" si="14"/>
        <v>0</v>
      </c>
      <c r="BX33" s="366">
        <f t="shared" si="14"/>
        <v>0</v>
      </c>
      <c r="BY33" s="366">
        <f t="shared" si="14"/>
        <v>0</v>
      </c>
      <c r="BZ33" s="366">
        <f t="shared" si="14"/>
        <v>0</v>
      </c>
      <c r="CA33" s="366">
        <f t="shared" si="14"/>
        <v>0</v>
      </c>
      <c r="CB33" s="366">
        <f t="shared" si="14"/>
        <v>0</v>
      </c>
      <c r="CC33" s="366">
        <f t="shared" si="14"/>
        <v>0</v>
      </c>
      <c r="CD33" s="366">
        <f t="shared" si="14"/>
        <v>0</v>
      </c>
      <c r="CE33" s="366">
        <f t="shared" si="14"/>
        <v>0</v>
      </c>
      <c r="CF33" s="366">
        <f t="shared" si="14"/>
        <v>0</v>
      </c>
      <c r="CG33" s="366">
        <f t="shared" si="14"/>
        <v>0</v>
      </c>
      <c r="CH33" s="366">
        <f t="shared" si="14"/>
        <v>0</v>
      </c>
      <c r="CI33" s="366">
        <f t="shared" si="14"/>
        <v>0</v>
      </c>
      <c r="CJ33" s="366">
        <f t="shared" si="14"/>
        <v>0</v>
      </c>
      <c r="CK33" s="366">
        <f t="shared" si="14"/>
        <v>0</v>
      </c>
      <c r="CL33" s="366">
        <f t="shared" si="14"/>
        <v>0</v>
      </c>
      <c r="CM33" s="366">
        <f t="shared" si="14"/>
        <v>0</v>
      </c>
      <c r="CN33" s="366">
        <f t="shared" si="14"/>
        <v>0</v>
      </c>
      <c r="CO33" s="366">
        <f t="shared" si="14"/>
        <v>0</v>
      </c>
      <c r="CP33" s="366">
        <f t="shared" si="14"/>
        <v>0</v>
      </c>
      <c r="CQ33" s="366">
        <f t="shared" si="14"/>
        <v>0</v>
      </c>
      <c r="CR33" s="366">
        <f t="shared" si="14"/>
        <v>0</v>
      </c>
      <c r="CS33" s="366">
        <f t="shared" si="14"/>
        <v>0</v>
      </c>
      <c r="CT33" s="366">
        <f t="shared" si="14"/>
        <v>0</v>
      </c>
      <c r="CU33" s="366">
        <f t="shared" si="14"/>
        <v>0</v>
      </c>
      <c r="CV33" s="366">
        <f t="shared" si="14"/>
        <v>0</v>
      </c>
      <c r="CW33" s="366">
        <f t="shared" si="14"/>
        <v>0</v>
      </c>
      <c r="CX33" s="366">
        <f t="shared" si="14"/>
        <v>0</v>
      </c>
      <c r="CY33" s="366">
        <f t="shared" si="14"/>
        <v>0</v>
      </c>
      <c r="CZ33" s="366">
        <f t="shared" si="14"/>
        <v>0</v>
      </c>
      <c r="DA33" s="366">
        <f t="shared" si="14"/>
        <v>0</v>
      </c>
      <c r="DB33" s="366">
        <f t="shared" si="14"/>
        <v>0</v>
      </c>
      <c r="DC33" s="366">
        <f t="shared" si="14"/>
        <v>0</v>
      </c>
      <c r="DD33" s="366">
        <f t="shared" si="14"/>
        <v>0</v>
      </c>
      <c r="DE33" s="366">
        <f t="shared" si="14"/>
        <v>0</v>
      </c>
      <c r="DF33" s="366">
        <f t="shared" si="14"/>
        <v>0</v>
      </c>
      <c r="DG33" s="366">
        <f t="shared" si="14"/>
        <v>0</v>
      </c>
      <c r="DH33" s="366">
        <f t="shared" si="14"/>
        <v>0</v>
      </c>
      <c r="DI33" s="366">
        <f t="shared" si="14"/>
        <v>0</v>
      </c>
      <c r="DJ33" s="366">
        <f t="shared" si="14"/>
        <v>0</v>
      </c>
      <c r="DK33" s="366">
        <f t="shared" si="14"/>
        <v>0</v>
      </c>
      <c r="DL33" s="366">
        <f t="shared" si="14"/>
        <v>0</v>
      </c>
      <c r="DM33" s="366">
        <f t="shared" si="14"/>
        <v>0</v>
      </c>
      <c r="DN33" s="366">
        <f t="shared" si="14"/>
        <v>0</v>
      </c>
      <c r="DO33" s="366">
        <f t="shared" si="14"/>
        <v>0</v>
      </c>
      <c r="DP33" s="366">
        <f t="shared" si="14"/>
        <v>0</v>
      </c>
      <c r="DQ33" s="366">
        <f t="shared" si="14"/>
        <v>0</v>
      </c>
      <c r="DR33" s="366">
        <f t="shared" si="14"/>
        <v>0</v>
      </c>
      <c r="DS33" s="366">
        <f t="shared" si="14"/>
        <v>0</v>
      </c>
      <c r="DT33" s="366">
        <f t="shared" si="14"/>
        <v>0</v>
      </c>
      <c r="DU33" s="366">
        <f t="shared" si="14"/>
        <v>0</v>
      </c>
      <c r="DV33" s="366">
        <f t="shared" si="14"/>
        <v>0</v>
      </c>
      <c r="DW33" s="366">
        <f t="shared" si="14"/>
        <v>0</v>
      </c>
      <c r="DX33" s="366">
        <f t="shared" si="14"/>
        <v>0</v>
      </c>
      <c r="DY33" s="366">
        <f t="shared" si="14"/>
        <v>0</v>
      </c>
      <c r="DZ33" s="366">
        <f t="shared" si="14"/>
        <v>0</v>
      </c>
      <c r="EA33" s="366">
        <f t="shared" si="14"/>
        <v>0</v>
      </c>
      <c r="EB33" s="366">
        <f t="shared" si="14"/>
        <v>0</v>
      </c>
      <c r="EC33" s="366">
        <f t="shared" si="14"/>
        <v>0</v>
      </c>
      <c r="ED33" s="366">
        <f t="shared" si="14"/>
        <v>0</v>
      </c>
      <c r="EE33" s="366">
        <f t="shared" si="14"/>
        <v>0</v>
      </c>
      <c r="EF33" s="366">
        <f>SUM(EF30:EF31)</f>
        <v>0</v>
      </c>
      <c r="EG33" s="366">
        <f>SUM(EG30:EG31)</f>
        <v>0</v>
      </c>
      <c r="EH33" s="366">
        <f>SUM(EH30:EH31)</f>
        <v>0</v>
      </c>
      <c r="EI33" s="366">
        <f>SUM(EI30:EI31)</f>
        <v>0</v>
      </c>
      <c r="EJ33" s="366">
        <f>SUM(EJ30:EJ31)</f>
        <v>0</v>
      </c>
    </row>
    <row r="34" spans="1:140" x14ac:dyDescent="0.3">
      <c r="A34" s="434"/>
      <c r="AW34" s="443"/>
    </row>
    <row r="35" spans="1:140" s="429" customFormat="1" x14ac:dyDescent="0.3">
      <c r="A35" s="434" t="s">
        <v>649</v>
      </c>
      <c r="B35" s="426">
        <v>23945243</v>
      </c>
      <c r="C35" s="426">
        <v>13979841</v>
      </c>
      <c r="D35" s="426">
        <v>5043393</v>
      </c>
      <c r="E35" s="426">
        <v>1023009</v>
      </c>
      <c r="F35" s="426">
        <v>3219219</v>
      </c>
      <c r="G35" s="426">
        <v>14918729</v>
      </c>
      <c r="H35" s="426">
        <v>8927402</v>
      </c>
      <c r="I35" s="426">
        <v>2123826</v>
      </c>
      <c r="J35" s="426">
        <v>728519</v>
      </c>
      <c r="K35" s="426">
        <v>2602995</v>
      </c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4"/>
      <c r="AF35" s="434"/>
      <c r="AG35" s="434"/>
      <c r="AH35" s="434"/>
      <c r="AI35" s="434"/>
      <c r="AJ35" s="434"/>
      <c r="AK35" s="434"/>
      <c r="AL35" s="434"/>
      <c r="AM35" s="434"/>
      <c r="AN35" s="434"/>
      <c r="AO35" s="434"/>
      <c r="AP35" s="434"/>
      <c r="AQ35" s="434"/>
      <c r="AR35" s="434"/>
      <c r="AS35" s="434"/>
      <c r="AT35" s="434"/>
      <c r="AU35" s="434"/>
      <c r="AV35" s="434"/>
      <c r="AW35" s="443"/>
      <c r="AX35" s="434"/>
      <c r="AY35" s="434"/>
      <c r="AZ35" s="434"/>
      <c r="BA35" s="434"/>
      <c r="BB35" s="434"/>
      <c r="BC35" s="434"/>
      <c r="BD35" s="434"/>
      <c r="BE35" s="434"/>
      <c r="BF35" s="434"/>
      <c r="BG35" s="434"/>
      <c r="BH35" s="434"/>
      <c r="BI35" s="434"/>
      <c r="BJ35" s="434"/>
      <c r="BK35" s="434"/>
      <c r="BL35" s="434"/>
      <c r="BM35" s="434"/>
      <c r="BN35" s="434"/>
      <c r="BO35" s="434"/>
      <c r="BP35" s="434"/>
      <c r="BQ35" s="434"/>
      <c r="BR35" s="434"/>
      <c r="BS35" s="434"/>
      <c r="BT35" s="434"/>
      <c r="BU35" s="434"/>
      <c r="BV35" s="434"/>
      <c r="BW35" s="434"/>
      <c r="BX35" s="434"/>
      <c r="BY35" s="434"/>
      <c r="BZ35" s="434"/>
      <c r="CA35" s="434"/>
      <c r="CB35" s="434"/>
      <c r="CC35" s="434"/>
      <c r="CD35" s="434"/>
      <c r="CE35" s="434"/>
      <c r="CF35" s="434"/>
      <c r="CG35" s="434"/>
      <c r="CH35" s="434"/>
      <c r="CI35" s="434"/>
      <c r="CJ35" s="434"/>
      <c r="CK35" s="434"/>
      <c r="CL35" s="434"/>
      <c r="CM35" s="434"/>
      <c r="CN35" s="434"/>
      <c r="CO35" s="434"/>
      <c r="CP35" s="434"/>
      <c r="CQ35" s="434"/>
      <c r="CR35" s="434"/>
      <c r="CS35" s="434"/>
      <c r="CT35" s="434"/>
      <c r="CU35" s="434"/>
      <c r="CV35" s="434"/>
      <c r="CW35" s="434"/>
      <c r="CX35" s="434"/>
      <c r="CY35" s="434"/>
      <c r="CZ35" s="434"/>
      <c r="DA35" s="434"/>
      <c r="DB35" s="434"/>
      <c r="DC35" s="434"/>
      <c r="DD35" s="434"/>
      <c r="DE35" s="434"/>
      <c r="DF35" s="434"/>
      <c r="DG35" s="434"/>
      <c r="DH35" s="434"/>
      <c r="DI35" s="434"/>
      <c r="DJ35" s="434"/>
      <c r="DK35" s="434"/>
      <c r="DL35" s="434"/>
      <c r="DM35" s="434"/>
      <c r="DN35" s="434"/>
      <c r="DO35" s="434"/>
      <c r="DP35" s="434"/>
      <c r="DQ35" s="434"/>
      <c r="DR35" s="434"/>
      <c r="DS35" s="434"/>
      <c r="DT35" s="434"/>
      <c r="DU35" s="434"/>
      <c r="DV35" s="434"/>
      <c r="DW35" s="434"/>
      <c r="DX35" s="434"/>
      <c r="DY35" s="434"/>
      <c r="DZ35" s="434"/>
      <c r="EA35" s="434"/>
      <c r="EB35" s="434"/>
      <c r="EC35" s="434"/>
      <c r="ED35" s="434"/>
      <c r="EE35" s="434"/>
      <c r="EF35" s="434"/>
      <c r="EG35" s="434"/>
      <c r="EH35" s="434"/>
      <c r="EI35" s="434"/>
      <c r="EJ35" s="434"/>
    </row>
    <row r="36" spans="1:140" x14ac:dyDescent="0.3">
      <c r="A36" s="366" t="s">
        <v>643</v>
      </c>
      <c r="B36" s="420">
        <v>52.478373261862487</v>
      </c>
      <c r="C36" s="420">
        <v>52.521047986168078</v>
      </c>
      <c r="D36" s="420">
        <v>52.04827385056052</v>
      </c>
      <c r="E36" s="420">
        <v>53.416538857429408</v>
      </c>
      <c r="F36" s="420">
        <v>52.777738948484085</v>
      </c>
      <c r="G36" s="420">
        <v>52.045264713904245</v>
      </c>
      <c r="H36" s="420">
        <v>52.140432345266852</v>
      </c>
      <c r="I36" s="420">
        <v>50.950266170580825</v>
      </c>
      <c r="J36" s="420">
        <v>53.494280862956209</v>
      </c>
      <c r="K36" s="420">
        <v>52.402789863215261</v>
      </c>
      <c r="AW36" s="443"/>
    </row>
    <row r="37" spans="1:140" x14ac:dyDescent="0.3">
      <c r="A37" s="366" t="s">
        <v>644</v>
      </c>
      <c r="B37" s="420">
        <v>47.502023679609351</v>
      </c>
      <c r="C37" s="420">
        <v>47.458937480047162</v>
      </c>
      <c r="D37" s="420">
        <v>47.927774020386671</v>
      </c>
      <c r="E37" s="420">
        <v>46.566159242000808</v>
      </c>
      <c r="F37" s="420">
        <v>47.210084185015063</v>
      </c>
      <c r="G37" s="420">
        <v>47.938152103976151</v>
      </c>
      <c r="H37" s="420">
        <v>47.842328596830299</v>
      </c>
      <c r="I37" s="420">
        <v>49.028781077169221</v>
      </c>
      <c r="J37" s="420">
        <v>46.490620011283163</v>
      </c>
      <c r="K37" s="420">
        <v>47.586222793359191</v>
      </c>
      <c r="AW37" s="434"/>
    </row>
    <row r="38" spans="1:140" s="407" customFormat="1" x14ac:dyDescent="0.3">
      <c r="A38" s="366" t="s">
        <v>646</v>
      </c>
      <c r="B38" s="420">
        <v>1.9603058528159436E-2</v>
      </c>
      <c r="C38" s="420">
        <v>2.0014533784754776E-2</v>
      </c>
      <c r="D38" s="420">
        <v>2.3952129052802348E-2</v>
      </c>
      <c r="E38" s="420">
        <v>1.7301900569789707E-2</v>
      </c>
      <c r="F38" s="420">
        <v>1.2176866500850052E-2</v>
      </c>
      <c r="G38" s="420">
        <v>1.6583182119602816E-2</v>
      </c>
      <c r="H38" s="420">
        <v>1.7239057902847882E-2</v>
      </c>
      <c r="I38" s="420">
        <v>2.0952752249948914E-2</v>
      </c>
      <c r="J38" s="420">
        <v>1.509912576061846E-2</v>
      </c>
      <c r="K38" s="420">
        <v>1.0987343425554026E-2</v>
      </c>
      <c r="L38" s="366"/>
      <c r="M38" s="366"/>
      <c r="N38" s="366"/>
      <c r="O38" s="366"/>
      <c r="P38" s="366"/>
      <c r="Q38" s="366"/>
      <c r="R38" s="366"/>
      <c r="S38" s="366"/>
      <c r="T38" s="366"/>
      <c r="U38" s="366"/>
      <c r="V38" s="366"/>
      <c r="W38" s="366"/>
      <c r="X38" s="366"/>
      <c r="Y38" s="366"/>
      <c r="Z38" s="366"/>
      <c r="AA38" s="366"/>
      <c r="AB38" s="366"/>
      <c r="AC38" s="366"/>
      <c r="AD38" s="366"/>
      <c r="AE38" s="366"/>
      <c r="AF38" s="366"/>
      <c r="AG38" s="366"/>
      <c r="AH38" s="366"/>
      <c r="AI38" s="366"/>
      <c r="AJ38" s="366"/>
      <c r="AK38" s="366"/>
      <c r="AL38" s="366"/>
      <c r="AM38" s="366"/>
      <c r="AN38" s="366"/>
      <c r="AO38" s="366"/>
      <c r="AP38" s="366"/>
      <c r="AQ38" s="366"/>
      <c r="AR38" s="366"/>
      <c r="AS38" s="366"/>
      <c r="AT38" s="366"/>
      <c r="AU38" s="366"/>
      <c r="AV38" s="366"/>
      <c r="AW38" s="434"/>
      <c r="AX38" s="366"/>
      <c r="AY38" s="366"/>
      <c r="AZ38" s="366"/>
      <c r="BA38" s="366"/>
      <c r="BB38" s="366"/>
      <c r="BC38" s="366"/>
      <c r="BD38" s="366"/>
      <c r="BE38" s="366"/>
      <c r="BF38" s="366"/>
      <c r="BG38" s="366"/>
      <c r="BH38" s="366"/>
      <c r="BI38" s="366"/>
      <c r="BJ38" s="366"/>
      <c r="BK38" s="366"/>
      <c r="BL38" s="366"/>
      <c r="BM38" s="366"/>
      <c r="BN38" s="366"/>
      <c r="BO38" s="366"/>
      <c r="BP38" s="366"/>
      <c r="BQ38" s="366"/>
      <c r="BR38" s="366"/>
      <c r="BS38" s="366"/>
      <c r="BT38" s="366"/>
      <c r="BU38" s="366"/>
      <c r="BV38" s="366"/>
      <c r="BW38" s="366"/>
      <c r="BX38" s="366"/>
      <c r="BY38" s="366"/>
      <c r="BZ38" s="366"/>
      <c r="CA38" s="366"/>
      <c r="CB38" s="366"/>
      <c r="CC38" s="366"/>
      <c r="CD38" s="366"/>
      <c r="CE38" s="366"/>
      <c r="CF38" s="366"/>
      <c r="CG38" s="366"/>
      <c r="CH38" s="366"/>
      <c r="CI38" s="366"/>
      <c r="CJ38" s="366"/>
      <c r="CK38" s="366"/>
      <c r="CL38" s="366"/>
      <c r="CM38" s="366"/>
      <c r="CN38" s="366"/>
      <c r="CO38" s="366"/>
      <c r="CP38" s="366"/>
      <c r="CQ38" s="366"/>
      <c r="CR38" s="366"/>
      <c r="CS38" s="366"/>
      <c r="CT38" s="366"/>
      <c r="CU38" s="366"/>
      <c r="CV38" s="366"/>
      <c r="CW38" s="366"/>
      <c r="CX38" s="366"/>
      <c r="CY38" s="366"/>
      <c r="CZ38" s="366"/>
      <c r="DA38" s="366"/>
      <c r="DB38" s="366"/>
      <c r="DC38" s="366"/>
      <c r="DD38" s="366"/>
      <c r="DE38" s="366"/>
      <c r="DF38" s="366"/>
      <c r="DG38" s="366"/>
      <c r="DH38" s="366"/>
      <c r="DI38" s="366"/>
      <c r="DJ38" s="366"/>
      <c r="DK38" s="366"/>
      <c r="DL38" s="366"/>
      <c r="DM38" s="366"/>
      <c r="DN38" s="366"/>
      <c r="DO38" s="366"/>
      <c r="DP38" s="366"/>
      <c r="DQ38" s="366"/>
      <c r="DR38" s="366"/>
      <c r="DS38" s="366"/>
      <c r="DT38" s="366"/>
      <c r="DU38" s="366"/>
      <c r="DV38" s="366"/>
      <c r="DW38" s="366"/>
      <c r="DX38" s="366"/>
      <c r="DY38" s="366"/>
      <c r="DZ38" s="366"/>
      <c r="EA38" s="366"/>
      <c r="EB38" s="366"/>
      <c r="EC38" s="366"/>
      <c r="ED38" s="366"/>
      <c r="EE38" s="366"/>
      <c r="EF38" s="366"/>
      <c r="EG38" s="366"/>
      <c r="EH38" s="366"/>
      <c r="EI38" s="366"/>
      <c r="EJ38" s="366"/>
    </row>
    <row r="39" spans="1:140" x14ac:dyDescent="0.3">
      <c r="A39" s="366" t="s">
        <v>647</v>
      </c>
      <c r="B39" s="420">
        <f>SUM(B36:B37)</f>
        <v>99.980396941471838</v>
      </c>
      <c r="C39" s="420">
        <f t="shared" ref="C39:BS39" si="15">SUM(C36:C37)</f>
        <v>99.97998546621524</v>
      </c>
      <c r="D39" s="420">
        <f t="shared" si="15"/>
        <v>99.976047870947184</v>
      </c>
      <c r="E39" s="420">
        <f t="shared" si="15"/>
        <v>99.982698099430223</v>
      </c>
      <c r="F39" s="420">
        <f t="shared" si="15"/>
        <v>99.987823133499148</v>
      </c>
      <c r="G39" s="420">
        <f t="shared" si="15"/>
        <v>99.983416817880396</v>
      </c>
      <c r="H39" s="420">
        <f t="shared" si="15"/>
        <v>99.982760942097144</v>
      </c>
      <c r="I39" s="420">
        <f t="shared" si="15"/>
        <v>99.979047247750046</v>
      </c>
      <c r="J39" s="420">
        <f t="shared" si="15"/>
        <v>99.984900874239372</v>
      </c>
      <c r="K39" s="420">
        <f>SUM(K36:K38)</f>
        <v>100.00000000000001</v>
      </c>
      <c r="M39" s="366">
        <f t="shared" si="15"/>
        <v>0</v>
      </c>
      <c r="N39" s="366">
        <f t="shared" si="15"/>
        <v>0</v>
      </c>
      <c r="O39" s="366">
        <f t="shared" si="15"/>
        <v>0</v>
      </c>
      <c r="P39" s="366">
        <f t="shared" si="15"/>
        <v>0</v>
      </c>
      <c r="Q39" s="366">
        <f t="shared" si="15"/>
        <v>0</v>
      </c>
      <c r="R39" s="366">
        <f t="shared" si="15"/>
        <v>0</v>
      </c>
      <c r="S39" s="366">
        <f t="shared" si="15"/>
        <v>0</v>
      </c>
      <c r="T39" s="366">
        <f t="shared" si="15"/>
        <v>0</v>
      </c>
      <c r="U39" s="366">
        <f t="shared" si="15"/>
        <v>0</v>
      </c>
      <c r="V39" s="366">
        <f t="shared" si="15"/>
        <v>0</v>
      </c>
      <c r="W39" s="366">
        <f t="shared" si="15"/>
        <v>0</v>
      </c>
      <c r="X39" s="366">
        <f t="shared" si="15"/>
        <v>0</v>
      </c>
      <c r="Y39" s="366">
        <f t="shared" si="15"/>
        <v>0</v>
      </c>
      <c r="Z39" s="366">
        <f t="shared" si="15"/>
        <v>0</v>
      </c>
      <c r="AA39" s="366">
        <f t="shared" si="15"/>
        <v>0</v>
      </c>
      <c r="AB39" s="366">
        <f t="shared" si="15"/>
        <v>0</v>
      </c>
      <c r="AC39" s="366">
        <f t="shared" si="15"/>
        <v>0</v>
      </c>
      <c r="AD39" s="366">
        <f t="shared" si="15"/>
        <v>0</v>
      </c>
      <c r="AE39" s="366">
        <f t="shared" si="15"/>
        <v>0</v>
      </c>
      <c r="AF39" s="366">
        <f t="shared" si="15"/>
        <v>0</v>
      </c>
      <c r="AG39" s="366">
        <f t="shared" si="15"/>
        <v>0</v>
      </c>
      <c r="AH39" s="366">
        <f t="shared" si="15"/>
        <v>0</v>
      </c>
      <c r="AI39" s="366">
        <f t="shared" si="15"/>
        <v>0</v>
      </c>
      <c r="AJ39" s="366">
        <f t="shared" si="15"/>
        <v>0</v>
      </c>
      <c r="AK39" s="366">
        <f t="shared" si="15"/>
        <v>0</v>
      </c>
      <c r="AL39" s="366">
        <f t="shared" si="15"/>
        <v>0</v>
      </c>
      <c r="AM39" s="366">
        <f t="shared" si="15"/>
        <v>0</v>
      </c>
      <c r="AN39" s="366">
        <f t="shared" si="15"/>
        <v>0</v>
      </c>
      <c r="AO39" s="366">
        <f t="shared" si="15"/>
        <v>0</v>
      </c>
      <c r="AP39" s="366">
        <f t="shared" si="15"/>
        <v>0</v>
      </c>
      <c r="AQ39" s="366">
        <f t="shared" si="15"/>
        <v>0</v>
      </c>
      <c r="AR39" s="366">
        <f t="shared" si="15"/>
        <v>0</v>
      </c>
      <c r="AS39" s="366">
        <f t="shared" si="15"/>
        <v>0</v>
      </c>
      <c r="AT39" s="366">
        <f t="shared" si="15"/>
        <v>0</v>
      </c>
      <c r="AU39" s="366">
        <f t="shared" si="15"/>
        <v>0</v>
      </c>
      <c r="AV39" s="366">
        <f t="shared" si="15"/>
        <v>0</v>
      </c>
      <c r="AW39" s="366">
        <f t="shared" si="15"/>
        <v>0</v>
      </c>
      <c r="AX39" s="366">
        <f t="shared" si="15"/>
        <v>0</v>
      </c>
      <c r="AY39" s="366">
        <f t="shared" si="15"/>
        <v>0</v>
      </c>
      <c r="AZ39" s="366">
        <f t="shared" si="15"/>
        <v>0</v>
      </c>
      <c r="BA39" s="366">
        <f t="shared" si="15"/>
        <v>0</v>
      </c>
      <c r="BB39" s="366">
        <f t="shared" si="15"/>
        <v>0</v>
      </c>
      <c r="BC39" s="366">
        <f t="shared" si="15"/>
        <v>0</v>
      </c>
      <c r="BD39" s="366">
        <f t="shared" si="15"/>
        <v>0</v>
      </c>
      <c r="BE39" s="366">
        <f t="shared" si="15"/>
        <v>0</v>
      </c>
      <c r="BF39" s="366">
        <f t="shared" si="15"/>
        <v>0</v>
      </c>
      <c r="BG39" s="366">
        <f t="shared" si="15"/>
        <v>0</v>
      </c>
      <c r="BH39" s="366">
        <f t="shared" si="15"/>
        <v>0</v>
      </c>
      <c r="BI39" s="366">
        <f t="shared" si="15"/>
        <v>0</v>
      </c>
      <c r="BJ39" s="366">
        <f t="shared" si="15"/>
        <v>0</v>
      </c>
      <c r="BK39" s="366">
        <f t="shared" si="15"/>
        <v>0</v>
      </c>
      <c r="BL39" s="366">
        <f t="shared" si="15"/>
        <v>0</v>
      </c>
      <c r="BM39" s="366">
        <f t="shared" si="15"/>
        <v>0</v>
      </c>
      <c r="BN39" s="366">
        <f t="shared" si="15"/>
        <v>0</v>
      </c>
      <c r="BO39" s="366">
        <f t="shared" si="15"/>
        <v>0</v>
      </c>
      <c r="BP39" s="366">
        <f t="shared" si="15"/>
        <v>0</v>
      </c>
      <c r="BQ39" s="366">
        <f t="shared" si="15"/>
        <v>0</v>
      </c>
      <c r="BR39" s="366">
        <f t="shared" si="15"/>
        <v>0</v>
      </c>
      <c r="BS39" s="366">
        <f t="shared" si="15"/>
        <v>0</v>
      </c>
      <c r="BT39" s="366">
        <f t="shared" ref="BT39:EE39" si="16">SUM(BT36:BT37)</f>
        <v>0</v>
      </c>
      <c r="BU39" s="366">
        <f t="shared" si="16"/>
        <v>0</v>
      </c>
      <c r="BV39" s="366">
        <f t="shared" si="16"/>
        <v>0</v>
      </c>
      <c r="BW39" s="366">
        <f t="shared" si="16"/>
        <v>0</v>
      </c>
      <c r="BX39" s="366">
        <f t="shared" si="16"/>
        <v>0</v>
      </c>
      <c r="BY39" s="366">
        <f t="shared" si="16"/>
        <v>0</v>
      </c>
      <c r="BZ39" s="366">
        <f t="shared" si="16"/>
        <v>0</v>
      </c>
      <c r="CA39" s="366">
        <f t="shared" si="16"/>
        <v>0</v>
      </c>
      <c r="CB39" s="366">
        <f t="shared" si="16"/>
        <v>0</v>
      </c>
      <c r="CC39" s="366">
        <f t="shared" si="16"/>
        <v>0</v>
      </c>
      <c r="CD39" s="366">
        <f t="shared" si="16"/>
        <v>0</v>
      </c>
      <c r="CE39" s="366">
        <f t="shared" si="16"/>
        <v>0</v>
      </c>
      <c r="CF39" s="366">
        <f t="shared" si="16"/>
        <v>0</v>
      </c>
      <c r="CG39" s="366">
        <f t="shared" si="16"/>
        <v>0</v>
      </c>
      <c r="CH39" s="366">
        <f t="shared" si="16"/>
        <v>0</v>
      </c>
      <c r="CI39" s="366">
        <f t="shared" si="16"/>
        <v>0</v>
      </c>
      <c r="CJ39" s="366">
        <f t="shared" si="16"/>
        <v>0</v>
      </c>
      <c r="CK39" s="366">
        <f t="shared" si="16"/>
        <v>0</v>
      </c>
      <c r="CL39" s="366">
        <f t="shared" si="16"/>
        <v>0</v>
      </c>
      <c r="CM39" s="366">
        <f t="shared" si="16"/>
        <v>0</v>
      </c>
      <c r="CN39" s="366">
        <f t="shared" si="16"/>
        <v>0</v>
      </c>
      <c r="CO39" s="366">
        <f t="shared" si="16"/>
        <v>0</v>
      </c>
      <c r="CP39" s="366">
        <f t="shared" si="16"/>
        <v>0</v>
      </c>
      <c r="CQ39" s="366">
        <f t="shared" si="16"/>
        <v>0</v>
      </c>
      <c r="CR39" s="366">
        <f t="shared" si="16"/>
        <v>0</v>
      </c>
      <c r="CS39" s="366">
        <f t="shared" si="16"/>
        <v>0</v>
      </c>
      <c r="CT39" s="366">
        <f t="shared" si="16"/>
        <v>0</v>
      </c>
      <c r="CU39" s="366">
        <f t="shared" si="16"/>
        <v>0</v>
      </c>
      <c r="CV39" s="366">
        <f t="shared" si="16"/>
        <v>0</v>
      </c>
      <c r="CW39" s="366">
        <f t="shared" si="16"/>
        <v>0</v>
      </c>
      <c r="CX39" s="366">
        <f t="shared" si="16"/>
        <v>0</v>
      </c>
      <c r="CY39" s="366">
        <f t="shared" si="16"/>
        <v>0</v>
      </c>
      <c r="CZ39" s="366">
        <f t="shared" si="16"/>
        <v>0</v>
      </c>
      <c r="DA39" s="366">
        <f t="shared" si="16"/>
        <v>0</v>
      </c>
      <c r="DB39" s="366">
        <f t="shared" si="16"/>
        <v>0</v>
      </c>
      <c r="DC39" s="366">
        <f t="shared" si="16"/>
        <v>0</v>
      </c>
      <c r="DD39" s="366">
        <f t="shared" si="16"/>
        <v>0</v>
      </c>
      <c r="DE39" s="366">
        <f t="shared" si="16"/>
        <v>0</v>
      </c>
      <c r="DF39" s="366">
        <f t="shared" si="16"/>
        <v>0</v>
      </c>
      <c r="DG39" s="366">
        <f t="shared" si="16"/>
        <v>0</v>
      </c>
      <c r="DH39" s="366">
        <f t="shared" si="16"/>
        <v>0</v>
      </c>
      <c r="DI39" s="366">
        <f t="shared" si="16"/>
        <v>0</v>
      </c>
      <c r="DJ39" s="366">
        <f t="shared" si="16"/>
        <v>0</v>
      </c>
      <c r="DK39" s="366">
        <f t="shared" si="16"/>
        <v>0</v>
      </c>
      <c r="DL39" s="366">
        <f t="shared" si="16"/>
        <v>0</v>
      </c>
      <c r="DM39" s="366">
        <f t="shared" si="16"/>
        <v>0</v>
      </c>
      <c r="DN39" s="366">
        <f t="shared" si="16"/>
        <v>0</v>
      </c>
      <c r="DO39" s="366">
        <f t="shared" si="16"/>
        <v>0</v>
      </c>
      <c r="DP39" s="366">
        <f t="shared" si="16"/>
        <v>0</v>
      </c>
      <c r="DQ39" s="366">
        <f t="shared" si="16"/>
        <v>0</v>
      </c>
      <c r="DR39" s="366">
        <f t="shared" si="16"/>
        <v>0</v>
      </c>
      <c r="DS39" s="366">
        <f t="shared" si="16"/>
        <v>0</v>
      </c>
      <c r="DT39" s="366">
        <f t="shared" si="16"/>
        <v>0</v>
      </c>
      <c r="DU39" s="366">
        <f t="shared" si="16"/>
        <v>0</v>
      </c>
      <c r="DV39" s="366">
        <f t="shared" si="16"/>
        <v>0</v>
      </c>
      <c r="DW39" s="366">
        <f t="shared" si="16"/>
        <v>0</v>
      </c>
      <c r="DX39" s="366">
        <f t="shared" si="16"/>
        <v>0</v>
      </c>
      <c r="DY39" s="366">
        <f t="shared" si="16"/>
        <v>0</v>
      </c>
      <c r="DZ39" s="366">
        <f t="shared" si="16"/>
        <v>0</v>
      </c>
      <c r="EA39" s="366">
        <f t="shared" si="16"/>
        <v>0</v>
      </c>
      <c r="EB39" s="366">
        <f t="shared" si="16"/>
        <v>0</v>
      </c>
      <c r="EC39" s="366">
        <f t="shared" si="16"/>
        <v>0</v>
      </c>
      <c r="ED39" s="366">
        <f t="shared" si="16"/>
        <v>0</v>
      </c>
      <c r="EE39" s="366">
        <f t="shared" si="16"/>
        <v>0</v>
      </c>
      <c r="EF39" s="366">
        <f>SUM(EF36:EF37)</f>
        <v>0</v>
      </c>
      <c r="EG39" s="366">
        <f>SUM(EG36:EG37)</f>
        <v>0</v>
      </c>
      <c r="EH39" s="366">
        <f>SUM(EH36:EH37)</f>
        <v>0</v>
      </c>
      <c r="EI39" s="366">
        <f>SUM(EI36:EI37)</f>
        <v>0</v>
      </c>
      <c r="EJ39" s="366">
        <f>SUM(EJ36:EJ37)</f>
        <v>0</v>
      </c>
    </row>
    <row r="42" spans="1:140" x14ac:dyDescent="0.3">
      <c r="A42" s="434" t="s">
        <v>295</v>
      </c>
      <c r="B42" s="426">
        <f>SUM(B7,B12,B17,B22,B29,B35)</f>
        <v>207684626</v>
      </c>
      <c r="C42" s="426">
        <f t="shared" ref="C42:BN42" si="17">SUM(C7,C12,C17,C22,C29,C35)</f>
        <v>109989655</v>
      </c>
      <c r="D42" s="426">
        <f t="shared" si="17"/>
        <v>47854510</v>
      </c>
      <c r="E42" s="426">
        <f t="shared" si="17"/>
        <v>12335129</v>
      </c>
      <c r="F42" s="426">
        <f t="shared" si="17"/>
        <v>30508920</v>
      </c>
      <c r="G42" s="426">
        <f t="shared" si="17"/>
        <v>132013789</v>
      </c>
      <c r="H42" s="426">
        <f t="shared" si="17"/>
        <v>69442450</v>
      </c>
      <c r="I42" s="426">
        <f t="shared" si="17"/>
        <v>23021876</v>
      </c>
      <c r="J42" s="426">
        <f t="shared" si="17"/>
        <v>8928428</v>
      </c>
      <c r="K42" s="426">
        <f t="shared" si="17"/>
        <v>24773492</v>
      </c>
      <c r="L42" s="426"/>
      <c r="M42" s="426">
        <f t="shared" si="17"/>
        <v>0</v>
      </c>
      <c r="N42" s="426">
        <f t="shared" si="17"/>
        <v>0</v>
      </c>
      <c r="O42" s="426">
        <f t="shared" si="17"/>
        <v>0</v>
      </c>
      <c r="P42" s="426">
        <f t="shared" si="17"/>
        <v>0</v>
      </c>
      <c r="Q42" s="426">
        <f t="shared" si="17"/>
        <v>0</v>
      </c>
      <c r="R42" s="426">
        <f t="shared" si="17"/>
        <v>0</v>
      </c>
      <c r="S42" s="426">
        <f t="shared" si="17"/>
        <v>0</v>
      </c>
      <c r="T42" s="426">
        <f t="shared" si="17"/>
        <v>0</v>
      </c>
      <c r="U42" s="426">
        <f t="shared" si="17"/>
        <v>0</v>
      </c>
      <c r="V42" s="426">
        <f t="shared" si="17"/>
        <v>0</v>
      </c>
      <c r="W42" s="426">
        <f t="shared" si="17"/>
        <v>0</v>
      </c>
      <c r="X42" s="426">
        <f t="shared" si="17"/>
        <v>0</v>
      </c>
      <c r="Y42" s="426">
        <f t="shared" si="17"/>
        <v>0</v>
      </c>
      <c r="Z42" s="426">
        <f t="shared" si="17"/>
        <v>0</v>
      </c>
      <c r="AA42" s="426">
        <f t="shared" si="17"/>
        <v>0</v>
      </c>
      <c r="AB42" s="426">
        <f t="shared" si="17"/>
        <v>0</v>
      </c>
      <c r="AC42" s="426">
        <f t="shared" si="17"/>
        <v>0</v>
      </c>
      <c r="AD42" s="426">
        <f t="shared" si="17"/>
        <v>0</v>
      </c>
      <c r="AE42" s="426">
        <f t="shared" si="17"/>
        <v>0</v>
      </c>
      <c r="AF42" s="426">
        <f t="shared" si="17"/>
        <v>0</v>
      </c>
      <c r="AG42" s="426">
        <f t="shared" si="17"/>
        <v>0</v>
      </c>
      <c r="AH42" s="426">
        <f t="shared" si="17"/>
        <v>0</v>
      </c>
      <c r="AI42" s="426">
        <f t="shared" si="17"/>
        <v>0</v>
      </c>
      <c r="AJ42" s="426">
        <f t="shared" si="17"/>
        <v>0</v>
      </c>
      <c r="AK42" s="426">
        <f t="shared" si="17"/>
        <v>0</v>
      </c>
      <c r="AL42" s="426">
        <f t="shared" si="17"/>
        <v>0</v>
      </c>
      <c r="AM42" s="426">
        <f t="shared" si="17"/>
        <v>0</v>
      </c>
      <c r="AN42" s="426">
        <f t="shared" si="17"/>
        <v>0</v>
      </c>
      <c r="AO42" s="426">
        <f t="shared" si="17"/>
        <v>0</v>
      </c>
      <c r="AP42" s="426">
        <f t="shared" si="17"/>
        <v>0</v>
      </c>
      <c r="AQ42" s="426">
        <f t="shared" si="17"/>
        <v>0</v>
      </c>
      <c r="AR42" s="426">
        <f t="shared" si="17"/>
        <v>0</v>
      </c>
      <c r="AS42" s="426">
        <f t="shared" si="17"/>
        <v>0</v>
      </c>
      <c r="AT42" s="426">
        <f t="shared" si="17"/>
        <v>0</v>
      </c>
      <c r="AU42" s="426">
        <f t="shared" si="17"/>
        <v>0</v>
      </c>
      <c r="AV42" s="426">
        <f t="shared" si="17"/>
        <v>0</v>
      </c>
      <c r="AW42" s="426">
        <f t="shared" si="17"/>
        <v>0</v>
      </c>
      <c r="AX42" s="426">
        <f t="shared" si="17"/>
        <v>0</v>
      </c>
      <c r="AY42" s="426">
        <f t="shared" si="17"/>
        <v>0</v>
      </c>
      <c r="AZ42" s="426">
        <f t="shared" si="17"/>
        <v>0</v>
      </c>
      <c r="BA42" s="426">
        <f t="shared" si="17"/>
        <v>0</v>
      </c>
      <c r="BB42" s="426">
        <f t="shared" si="17"/>
        <v>0</v>
      </c>
      <c r="BC42" s="426">
        <f t="shared" si="17"/>
        <v>0</v>
      </c>
      <c r="BD42" s="426">
        <f t="shared" si="17"/>
        <v>0</v>
      </c>
      <c r="BE42" s="426">
        <f t="shared" si="17"/>
        <v>0</v>
      </c>
      <c r="BF42" s="426">
        <f t="shared" si="17"/>
        <v>0</v>
      </c>
      <c r="BG42" s="426">
        <f t="shared" si="17"/>
        <v>0</v>
      </c>
      <c r="BH42" s="426">
        <f t="shared" si="17"/>
        <v>0</v>
      </c>
      <c r="BI42" s="426">
        <f t="shared" si="17"/>
        <v>0</v>
      </c>
      <c r="BJ42" s="426">
        <f t="shared" si="17"/>
        <v>0</v>
      </c>
      <c r="BK42" s="426">
        <f t="shared" si="17"/>
        <v>0</v>
      </c>
      <c r="BL42" s="426">
        <f t="shared" si="17"/>
        <v>0</v>
      </c>
      <c r="BM42" s="426">
        <f t="shared" si="17"/>
        <v>0</v>
      </c>
      <c r="BN42" s="426">
        <f t="shared" si="17"/>
        <v>0</v>
      </c>
      <c r="BO42" s="426">
        <f t="shared" ref="BO42:DZ42" si="18">SUM(BO7,BO12,BO17,BO22,BO29,BO35)</f>
        <v>0</v>
      </c>
      <c r="BP42" s="426">
        <f t="shared" si="18"/>
        <v>0</v>
      </c>
      <c r="BQ42" s="426">
        <f t="shared" si="18"/>
        <v>0</v>
      </c>
      <c r="BR42" s="426">
        <f t="shared" si="18"/>
        <v>0</v>
      </c>
      <c r="BS42" s="426">
        <f t="shared" si="18"/>
        <v>0</v>
      </c>
      <c r="BT42" s="426">
        <f t="shared" si="18"/>
        <v>0</v>
      </c>
      <c r="BU42" s="426">
        <f t="shared" si="18"/>
        <v>0</v>
      </c>
      <c r="BV42" s="426">
        <f t="shared" si="18"/>
        <v>0</v>
      </c>
      <c r="BW42" s="426">
        <f t="shared" si="18"/>
        <v>0</v>
      </c>
      <c r="BX42" s="426">
        <f t="shared" si="18"/>
        <v>0</v>
      </c>
      <c r="BY42" s="426">
        <f t="shared" si="18"/>
        <v>0</v>
      </c>
      <c r="BZ42" s="426">
        <f t="shared" si="18"/>
        <v>0</v>
      </c>
      <c r="CA42" s="426">
        <f t="shared" si="18"/>
        <v>0</v>
      </c>
      <c r="CB42" s="426">
        <f t="shared" si="18"/>
        <v>0</v>
      </c>
      <c r="CC42" s="426">
        <f t="shared" si="18"/>
        <v>0</v>
      </c>
      <c r="CD42" s="426">
        <f t="shared" si="18"/>
        <v>0</v>
      </c>
      <c r="CE42" s="426">
        <f t="shared" si="18"/>
        <v>0</v>
      </c>
      <c r="CF42" s="426">
        <f t="shared" si="18"/>
        <v>0</v>
      </c>
      <c r="CG42" s="426">
        <f t="shared" si="18"/>
        <v>0</v>
      </c>
      <c r="CH42" s="426">
        <f t="shared" si="18"/>
        <v>0</v>
      </c>
      <c r="CI42" s="426">
        <f t="shared" si="18"/>
        <v>0</v>
      </c>
      <c r="CJ42" s="426">
        <f t="shared" si="18"/>
        <v>0</v>
      </c>
      <c r="CK42" s="426">
        <f t="shared" si="18"/>
        <v>0</v>
      </c>
      <c r="CL42" s="426">
        <f t="shared" si="18"/>
        <v>0</v>
      </c>
      <c r="CM42" s="426">
        <f t="shared" si="18"/>
        <v>0</v>
      </c>
      <c r="CN42" s="426">
        <f t="shared" si="18"/>
        <v>0</v>
      </c>
      <c r="CO42" s="426">
        <f t="shared" si="18"/>
        <v>0</v>
      </c>
      <c r="CP42" s="426">
        <f t="shared" si="18"/>
        <v>0</v>
      </c>
      <c r="CQ42" s="426">
        <f t="shared" si="18"/>
        <v>0</v>
      </c>
      <c r="CR42" s="426">
        <f t="shared" si="18"/>
        <v>0</v>
      </c>
      <c r="CS42" s="426">
        <f t="shared" si="18"/>
        <v>0</v>
      </c>
      <c r="CT42" s="426">
        <f t="shared" si="18"/>
        <v>0</v>
      </c>
      <c r="CU42" s="426">
        <f t="shared" si="18"/>
        <v>0</v>
      </c>
      <c r="CV42" s="426">
        <f t="shared" si="18"/>
        <v>0</v>
      </c>
      <c r="CW42" s="426">
        <f t="shared" si="18"/>
        <v>0</v>
      </c>
      <c r="CX42" s="426">
        <f t="shared" si="18"/>
        <v>0</v>
      </c>
      <c r="CY42" s="426">
        <f t="shared" si="18"/>
        <v>0</v>
      </c>
      <c r="CZ42" s="426">
        <f t="shared" si="18"/>
        <v>0</v>
      </c>
      <c r="DA42" s="426">
        <f t="shared" si="18"/>
        <v>0</v>
      </c>
      <c r="DB42" s="426">
        <f t="shared" si="18"/>
        <v>0</v>
      </c>
      <c r="DC42" s="426">
        <f t="shared" si="18"/>
        <v>0</v>
      </c>
      <c r="DD42" s="426">
        <f t="shared" si="18"/>
        <v>0</v>
      </c>
      <c r="DE42" s="426">
        <f t="shared" si="18"/>
        <v>0</v>
      </c>
      <c r="DF42" s="426">
        <f t="shared" si="18"/>
        <v>0</v>
      </c>
      <c r="DG42" s="426">
        <f t="shared" si="18"/>
        <v>0</v>
      </c>
      <c r="DH42" s="426">
        <f t="shared" si="18"/>
        <v>0</v>
      </c>
      <c r="DI42" s="426">
        <f t="shared" si="18"/>
        <v>0</v>
      </c>
      <c r="DJ42" s="426">
        <f t="shared" si="18"/>
        <v>0</v>
      </c>
      <c r="DK42" s="426">
        <f t="shared" si="18"/>
        <v>0</v>
      </c>
      <c r="DL42" s="426">
        <f t="shared" si="18"/>
        <v>0</v>
      </c>
      <c r="DM42" s="426">
        <f t="shared" si="18"/>
        <v>0</v>
      </c>
      <c r="DN42" s="426">
        <f t="shared" si="18"/>
        <v>0</v>
      </c>
      <c r="DO42" s="426">
        <f t="shared" si="18"/>
        <v>0</v>
      </c>
      <c r="DP42" s="426">
        <f t="shared" si="18"/>
        <v>0</v>
      </c>
      <c r="DQ42" s="426">
        <f t="shared" si="18"/>
        <v>0</v>
      </c>
      <c r="DR42" s="426">
        <f t="shared" si="18"/>
        <v>0</v>
      </c>
      <c r="DS42" s="426">
        <f t="shared" si="18"/>
        <v>0</v>
      </c>
      <c r="DT42" s="426">
        <f t="shared" si="18"/>
        <v>0</v>
      </c>
      <c r="DU42" s="426">
        <f t="shared" si="18"/>
        <v>0</v>
      </c>
      <c r="DV42" s="426">
        <f t="shared" si="18"/>
        <v>0</v>
      </c>
      <c r="DW42" s="426">
        <f t="shared" si="18"/>
        <v>0</v>
      </c>
      <c r="DX42" s="426">
        <f t="shared" si="18"/>
        <v>0</v>
      </c>
      <c r="DY42" s="426">
        <f t="shared" si="18"/>
        <v>0</v>
      </c>
      <c r="DZ42" s="426">
        <f t="shared" si="18"/>
        <v>0</v>
      </c>
      <c r="EA42" s="426">
        <f t="shared" ref="EA42:EJ42" si="19">SUM(EA7,EA12,EA17,EA22,EA29,EA35)</f>
        <v>0</v>
      </c>
      <c r="EB42" s="426">
        <f t="shared" si="19"/>
        <v>0</v>
      </c>
      <c r="EC42" s="426">
        <f t="shared" si="19"/>
        <v>0</v>
      </c>
      <c r="ED42" s="426">
        <f t="shared" si="19"/>
        <v>0</v>
      </c>
      <c r="EE42" s="426">
        <f t="shared" si="19"/>
        <v>0</v>
      </c>
      <c r="EF42" s="426">
        <f t="shared" si="19"/>
        <v>0</v>
      </c>
      <c r="EG42" s="426">
        <f t="shared" si="19"/>
        <v>0</v>
      </c>
      <c r="EH42" s="426">
        <f t="shared" si="19"/>
        <v>0</v>
      </c>
      <c r="EI42" s="426">
        <f t="shared" si="19"/>
        <v>0</v>
      </c>
      <c r="EJ42" s="426">
        <f t="shared" si="19"/>
        <v>0</v>
      </c>
    </row>
    <row r="44" spans="1:140" x14ac:dyDescent="0.3">
      <c r="B44" s="444"/>
      <c r="G44" s="444"/>
    </row>
  </sheetData>
  <mergeCells count="4">
    <mergeCell ref="B2:F2"/>
    <mergeCell ref="G2:K2"/>
    <mergeCell ref="A2:A3"/>
    <mergeCell ref="B1:K1"/>
  </mergeCells>
  <printOptions horizontalCentered="1" verticalCentered="1" headings="1" gridLines="1"/>
  <pageMargins left="0.7" right="0.7" top="0.75" bottom="0.75" header="0.3" footer="0.3"/>
  <pageSetup scale="71" fitToHeight="0" orientation="landscape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AA17-CC0C-4459-81CA-032232642C54}">
  <sheetPr>
    <pageSetUpPr fitToPage="1"/>
  </sheetPr>
  <dimension ref="A1:F32"/>
  <sheetViews>
    <sheetView topLeftCell="A4" workbookViewId="0">
      <selection activeCell="B28" sqref="B28:B30"/>
    </sheetView>
  </sheetViews>
  <sheetFormatPr defaultRowHeight="14.4" x14ac:dyDescent="0.3"/>
  <cols>
    <col min="1" max="1" width="4.44140625" bestFit="1" customWidth="1"/>
    <col min="2" max="2" width="89.109375" bestFit="1" customWidth="1"/>
    <col min="3" max="4" width="9.5546875" bestFit="1" customWidth="1"/>
    <col min="6" max="6" width="11.44140625" customWidth="1"/>
  </cols>
  <sheetData>
    <row r="1" spans="1:6" s="441" customFormat="1" ht="15" thickBot="1" x14ac:dyDescent="0.35"/>
    <row r="2" spans="1:6" ht="23.4" x14ac:dyDescent="0.3">
      <c r="A2" s="486"/>
      <c r="B2" s="560" t="s">
        <v>396</v>
      </c>
      <c r="C2" s="560"/>
      <c r="D2" s="561"/>
      <c r="E2" s="484"/>
      <c r="F2" s="362"/>
    </row>
    <row r="3" spans="1:6" ht="19.8" x14ac:dyDescent="0.3">
      <c r="A3" s="487" t="s">
        <v>160</v>
      </c>
      <c r="B3" s="485" t="s">
        <v>397</v>
      </c>
      <c r="C3" s="612" t="s">
        <v>398</v>
      </c>
      <c r="D3" s="613"/>
      <c r="E3" s="363"/>
      <c r="F3" s="260"/>
    </row>
    <row r="4" spans="1:6" s="46" customFormat="1" x14ac:dyDescent="0.3">
      <c r="A4" s="488"/>
      <c r="B4" s="364"/>
      <c r="C4" s="364">
        <v>2018</v>
      </c>
      <c r="D4" s="489">
        <v>2019</v>
      </c>
      <c r="E4" s="363"/>
      <c r="F4" s="260"/>
    </row>
    <row r="5" spans="1:6" x14ac:dyDescent="0.3">
      <c r="A5" s="488">
        <v>1</v>
      </c>
      <c r="B5" s="483" t="s">
        <v>370</v>
      </c>
      <c r="C5" s="364">
        <v>34.9</v>
      </c>
      <c r="D5" s="489" t="s">
        <v>172</v>
      </c>
      <c r="E5" s="363"/>
      <c r="F5" s="260"/>
    </row>
    <row r="6" spans="1:6" x14ac:dyDescent="0.3">
      <c r="A6" s="488">
        <v>2</v>
      </c>
      <c r="B6" s="483" t="s">
        <v>371</v>
      </c>
      <c r="C6" s="364">
        <v>265</v>
      </c>
      <c r="D6" s="489">
        <v>263</v>
      </c>
      <c r="E6" s="363"/>
      <c r="F6" s="260"/>
    </row>
    <row r="7" spans="1:6" x14ac:dyDescent="0.3">
      <c r="A7" s="488">
        <v>3</v>
      </c>
      <c r="B7" s="483" t="s">
        <v>372</v>
      </c>
      <c r="C7" s="364">
        <v>64</v>
      </c>
      <c r="D7" s="489">
        <v>58</v>
      </c>
      <c r="E7" s="363"/>
      <c r="F7" s="260"/>
    </row>
    <row r="8" spans="1:6" x14ac:dyDescent="0.3">
      <c r="A8" s="488">
        <v>4</v>
      </c>
      <c r="B8" s="483" t="s">
        <v>373</v>
      </c>
      <c r="C8" s="364">
        <v>93</v>
      </c>
      <c r="D8" s="489" t="s">
        <v>172</v>
      </c>
      <c r="E8" s="363"/>
      <c r="F8" s="260"/>
    </row>
    <row r="9" spans="1:6" x14ac:dyDescent="0.3">
      <c r="A9" s="488">
        <v>5</v>
      </c>
      <c r="B9" s="483" t="s">
        <v>374</v>
      </c>
      <c r="C9" s="364">
        <v>37.4</v>
      </c>
      <c r="D9" s="489" t="s">
        <v>172</v>
      </c>
      <c r="E9" s="363"/>
      <c r="F9" s="260"/>
    </row>
    <row r="10" spans="1:6" x14ac:dyDescent="0.3">
      <c r="A10" s="488">
        <v>6</v>
      </c>
      <c r="B10" s="483" t="s">
        <v>375</v>
      </c>
      <c r="C10" s="364">
        <v>3.3815151100235199</v>
      </c>
      <c r="D10" s="489" t="s">
        <v>172</v>
      </c>
      <c r="E10" s="363"/>
      <c r="F10" s="260"/>
    </row>
    <row r="11" spans="1:6" x14ac:dyDescent="0.3">
      <c r="A11" s="488">
        <v>7</v>
      </c>
      <c r="B11" s="483" t="s">
        <v>376</v>
      </c>
      <c r="C11" s="364" t="s">
        <v>172</v>
      </c>
      <c r="D11" s="489">
        <v>19.899999999999999</v>
      </c>
      <c r="E11" s="363"/>
      <c r="F11" s="260"/>
    </row>
    <row r="12" spans="1:6" x14ac:dyDescent="0.3">
      <c r="A12" s="488">
        <v>8</v>
      </c>
      <c r="B12" s="483" t="s">
        <v>377</v>
      </c>
      <c r="C12" s="364">
        <v>53.8</v>
      </c>
      <c r="D12" s="489">
        <v>53</v>
      </c>
      <c r="E12" s="363"/>
      <c r="F12" s="260"/>
    </row>
    <row r="13" spans="1:6" x14ac:dyDescent="0.3">
      <c r="A13" s="488">
        <v>9</v>
      </c>
      <c r="B13" s="483" t="s">
        <v>378</v>
      </c>
      <c r="C13" s="364">
        <v>41.2</v>
      </c>
      <c r="D13" s="489">
        <v>41.1</v>
      </c>
      <c r="E13" s="363"/>
      <c r="F13" s="260"/>
    </row>
    <row r="14" spans="1:6" x14ac:dyDescent="0.3">
      <c r="A14" s="488">
        <v>10</v>
      </c>
      <c r="B14" s="483" t="s">
        <v>379</v>
      </c>
      <c r="C14" s="364">
        <v>44.5</v>
      </c>
      <c r="D14" s="489">
        <v>44</v>
      </c>
      <c r="E14" s="363"/>
      <c r="F14" s="260"/>
    </row>
    <row r="15" spans="1:6" x14ac:dyDescent="0.3">
      <c r="A15" s="488">
        <v>11</v>
      </c>
      <c r="B15" s="483" t="s">
        <v>380</v>
      </c>
      <c r="C15" s="364">
        <v>41.4</v>
      </c>
      <c r="D15" s="489">
        <v>41.3</v>
      </c>
      <c r="E15" s="363"/>
      <c r="F15" s="260"/>
    </row>
    <row r="16" spans="1:6" x14ac:dyDescent="0.3">
      <c r="A16" s="488">
        <v>12</v>
      </c>
      <c r="B16" s="483" t="s">
        <v>381</v>
      </c>
      <c r="C16" s="364" t="s">
        <v>172</v>
      </c>
      <c r="D16" s="489">
        <v>33.147959229334802</v>
      </c>
      <c r="E16" s="363"/>
      <c r="F16" s="260"/>
    </row>
    <row r="17" spans="1:6" x14ac:dyDescent="0.3">
      <c r="A17" s="488">
        <v>13</v>
      </c>
      <c r="B17" s="483" t="s">
        <v>382</v>
      </c>
      <c r="C17" s="364" t="s">
        <v>172</v>
      </c>
      <c r="D17" s="489">
        <v>59.855867516107502</v>
      </c>
      <c r="E17" s="363"/>
      <c r="F17" s="260"/>
    </row>
    <row r="18" spans="1:6" x14ac:dyDescent="0.3">
      <c r="A18" s="488">
        <v>14</v>
      </c>
      <c r="B18" s="483" t="s">
        <v>383</v>
      </c>
      <c r="C18" s="364">
        <v>85</v>
      </c>
      <c r="D18" s="489">
        <v>85</v>
      </c>
      <c r="E18" s="363"/>
      <c r="F18" s="260"/>
    </row>
    <row r="19" spans="1:6" x14ac:dyDescent="0.3">
      <c r="A19" s="488">
        <v>15</v>
      </c>
      <c r="B19" s="483" t="s">
        <v>384</v>
      </c>
      <c r="C19" s="364">
        <v>42.2</v>
      </c>
      <c r="D19" s="489">
        <v>41.2</v>
      </c>
      <c r="E19" s="363"/>
      <c r="F19" s="260"/>
    </row>
    <row r="20" spans="1:6" x14ac:dyDescent="0.3">
      <c r="A20" s="488">
        <v>16</v>
      </c>
      <c r="B20" s="483" t="s">
        <v>385</v>
      </c>
      <c r="C20" s="365">
        <v>252868</v>
      </c>
      <c r="D20" s="490">
        <v>248342</v>
      </c>
      <c r="E20" s="363"/>
      <c r="F20" s="260"/>
    </row>
    <row r="21" spans="1:6" x14ac:dyDescent="0.3">
      <c r="A21" s="488">
        <v>17</v>
      </c>
      <c r="B21" s="483" t="s">
        <v>386</v>
      </c>
      <c r="C21" s="365">
        <v>23000</v>
      </c>
      <c r="D21" s="490">
        <v>25000</v>
      </c>
      <c r="E21" s="363"/>
      <c r="F21" s="260"/>
    </row>
    <row r="22" spans="1:6" x14ac:dyDescent="0.3">
      <c r="A22" s="488">
        <v>18</v>
      </c>
      <c r="B22" s="483" t="s">
        <v>387</v>
      </c>
      <c r="C22" s="365">
        <v>20000</v>
      </c>
      <c r="D22" s="490">
        <v>22000</v>
      </c>
      <c r="E22" s="363"/>
      <c r="F22" s="260"/>
    </row>
    <row r="23" spans="1:6" x14ac:dyDescent="0.3">
      <c r="A23" s="488">
        <v>19</v>
      </c>
      <c r="B23" s="483" t="s">
        <v>388</v>
      </c>
      <c r="C23" s="365">
        <v>1400</v>
      </c>
      <c r="D23" s="490">
        <v>1500</v>
      </c>
      <c r="E23" s="363"/>
      <c r="F23" s="260"/>
    </row>
    <row r="24" spans="1:6" x14ac:dyDescent="0.3">
      <c r="A24" s="488">
        <v>20</v>
      </c>
      <c r="B24" s="483" t="s">
        <v>389</v>
      </c>
      <c r="C24" s="364">
        <v>0.13</v>
      </c>
      <c r="D24" s="489">
        <v>0.13</v>
      </c>
      <c r="E24" s="363"/>
      <c r="F24" s="260"/>
    </row>
    <row r="25" spans="1:6" x14ac:dyDescent="0.3">
      <c r="A25" s="488">
        <v>21</v>
      </c>
      <c r="B25" s="483" t="s">
        <v>390</v>
      </c>
      <c r="C25" s="364">
        <v>0.19</v>
      </c>
      <c r="D25" s="489">
        <v>0.2</v>
      </c>
      <c r="E25" s="363"/>
      <c r="F25" s="260"/>
    </row>
    <row r="26" spans="1:6" x14ac:dyDescent="0.3">
      <c r="A26" s="488">
        <v>22</v>
      </c>
      <c r="B26" s="483" t="s">
        <v>391</v>
      </c>
      <c r="C26" s="364">
        <v>0.11</v>
      </c>
      <c r="D26" s="489">
        <v>0.12</v>
      </c>
      <c r="E26" s="363"/>
      <c r="F26" s="260"/>
    </row>
    <row r="27" spans="1:6" x14ac:dyDescent="0.3">
      <c r="A27" s="488">
        <v>23</v>
      </c>
      <c r="B27" s="483" t="s">
        <v>392</v>
      </c>
      <c r="C27" s="365">
        <v>5200</v>
      </c>
      <c r="D27" s="490">
        <v>5600</v>
      </c>
      <c r="E27" s="363"/>
      <c r="F27" s="260"/>
    </row>
    <row r="28" spans="1:6" x14ac:dyDescent="0.3">
      <c r="A28" s="488">
        <v>24</v>
      </c>
      <c r="B28" s="483" t="s">
        <v>393</v>
      </c>
      <c r="C28" s="364">
        <v>29.8</v>
      </c>
      <c r="D28" s="489">
        <v>29.4</v>
      </c>
      <c r="E28" s="363"/>
      <c r="F28" s="260"/>
    </row>
    <row r="29" spans="1:6" x14ac:dyDescent="0.3">
      <c r="A29" s="488">
        <v>25</v>
      </c>
      <c r="B29" s="483" t="s">
        <v>394</v>
      </c>
      <c r="C29" s="364">
        <v>27.1</v>
      </c>
      <c r="D29" s="489">
        <v>26.9</v>
      </c>
      <c r="E29" s="363"/>
      <c r="F29" s="260"/>
    </row>
    <row r="30" spans="1:6" x14ac:dyDescent="0.3">
      <c r="A30" s="488">
        <v>26</v>
      </c>
      <c r="B30" s="483" t="s">
        <v>395</v>
      </c>
      <c r="C30" s="364">
        <v>32.299999999999997</v>
      </c>
      <c r="D30" s="489">
        <v>31.8</v>
      </c>
      <c r="E30" s="363"/>
      <c r="F30" s="260"/>
    </row>
    <row r="31" spans="1:6" ht="15" thickBot="1" x14ac:dyDescent="0.35">
      <c r="A31" s="491"/>
      <c r="B31" s="492" t="s">
        <v>399</v>
      </c>
      <c r="C31" s="493"/>
      <c r="D31" s="455"/>
      <c r="E31" s="43"/>
    </row>
    <row r="32" spans="1:6" x14ac:dyDescent="0.3">
      <c r="C32" s="43"/>
      <c r="D32" s="43"/>
      <c r="E32" s="43"/>
    </row>
  </sheetData>
  <mergeCells count="2">
    <mergeCell ref="C3:D3"/>
    <mergeCell ref="B2:D2"/>
  </mergeCells>
  <printOptions horizontalCentered="1" verticalCentered="1" gridLines="1"/>
  <pageMargins left="0.7" right="0.7" top="0.75" bottom="0.75" header="0.3" footer="0.3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Health Infrastructure</vt:lpstr>
      <vt:lpstr>Budgets Summary</vt:lpstr>
      <vt:lpstr>Budgets Details</vt:lpstr>
      <vt:lpstr>DataSets Summary</vt:lpstr>
      <vt:lpstr>Health Care Delivery</vt:lpstr>
      <vt:lpstr>Standard of Life</vt:lpstr>
      <vt:lpstr>HIES 2018-2019</vt:lpstr>
      <vt:lpstr>Demographics</vt:lpstr>
      <vt:lpstr>Burden Of Disease</vt:lpstr>
      <vt:lpstr>WHO Indicator Sources</vt:lpstr>
      <vt:lpstr>Provinces </vt:lpstr>
      <vt:lpstr>Sindh</vt:lpstr>
      <vt:lpstr>Balochistan</vt:lpstr>
      <vt:lpstr>Punjab</vt:lpstr>
      <vt:lpstr>KP</vt:lpstr>
      <vt:lpstr>'Burden Of Disease'!Print_Area</vt:lpstr>
      <vt:lpstr>Demographics!Print_Area</vt:lpstr>
      <vt:lpstr>'Health Care Delivery'!Print_Area</vt:lpstr>
      <vt:lpstr>'HIES 2018-2019'!Print_Area</vt:lpstr>
      <vt:lpstr>'Standard of Life'!Print_Area</vt:lpstr>
      <vt:lpstr>Demographics!Print_Titles</vt:lpstr>
      <vt:lpstr>'Health Care Delivery'!Print_Titles</vt:lpstr>
      <vt:lpstr>'HIES 2018-2019'!Print_Titles</vt:lpstr>
      <vt:lpstr>'Standard of Life'!Print_Titles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Book</dc:creator>
  <cp:lastModifiedBy>Z Book</cp:lastModifiedBy>
  <cp:lastPrinted>2021-08-02T11:16:36Z</cp:lastPrinted>
  <dcterms:created xsi:type="dcterms:W3CDTF">2015-06-05T18:17:20Z</dcterms:created>
  <dcterms:modified xsi:type="dcterms:W3CDTF">2021-08-05T06:59:01Z</dcterms:modified>
</cp:coreProperties>
</file>