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wenpetchey/Desktop/microxanox/diversity_envresp1/experiments/0_ss_finding/temporal_method/"/>
    </mc:Choice>
  </mc:AlternateContent>
  <xr:revisionPtr revIDLastSave="0" documentId="13_ncr:1_{2CC7BF46-26FA-D448-B66C-4A21662BADF6}" xr6:coauthVersionLast="47" xr6:coauthVersionMax="47" xr10:uidLastSave="{00000000-0000-0000-0000-000000000000}"/>
  <bookViews>
    <workbookView xWindow="4500" yWindow="1460" windowWidth="30520" windowHeight="25800" xr2:uid="{06D63768-2800-344A-AD80-A7CE429FF153}"/>
  </bookViews>
  <sheets>
    <sheet name="data" sheetId="1" r:id="rId1"/>
    <sheet name="regress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" l="1"/>
  <c r="I31" i="1" s="1"/>
  <c r="K31" i="1" s="1"/>
  <c r="F31" i="1"/>
  <c r="H30" i="1"/>
  <c r="I30" i="1" s="1"/>
  <c r="K30" i="1" s="1"/>
  <c r="F30" i="1"/>
  <c r="H29" i="1"/>
  <c r="I29" i="1" s="1"/>
  <c r="K29" i="1" s="1"/>
  <c r="F29" i="1"/>
  <c r="H28" i="1"/>
  <c r="I28" i="1" s="1"/>
  <c r="K28" i="1" s="1"/>
  <c r="F28" i="1"/>
  <c r="P30" i="1" l="1"/>
  <c r="L30" i="1"/>
  <c r="M30" i="1" s="1"/>
  <c r="N30" i="1" s="1"/>
  <c r="O30" i="1" s="1"/>
  <c r="L28" i="1"/>
  <c r="M28" i="1" s="1"/>
  <c r="N28" i="1" s="1"/>
  <c r="O28" i="1" s="1"/>
  <c r="P28" i="1"/>
  <c r="P29" i="1"/>
  <c r="L29" i="1"/>
  <c r="M29" i="1" s="1"/>
  <c r="N29" i="1" s="1"/>
  <c r="O29" i="1" s="1"/>
  <c r="P31" i="1"/>
  <c r="L31" i="1"/>
  <c r="M31" i="1" s="1"/>
  <c r="N31" i="1" s="1"/>
  <c r="O31" i="1" s="1"/>
  <c r="T27" i="1"/>
  <c r="T26" i="1"/>
  <c r="T25" i="1"/>
  <c r="T24" i="1"/>
  <c r="H27" i="1"/>
  <c r="I27" i="1" s="1"/>
  <c r="K27" i="1" s="1"/>
  <c r="F27" i="1"/>
  <c r="H26" i="1"/>
  <c r="I26" i="1" s="1"/>
  <c r="K26" i="1" s="1"/>
  <c r="F26" i="1"/>
  <c r="H25" i="1"/>
  <c r="I25" i="1" s="1"/>
  <c r="K25" i="1" s="1"/>
  <c r="F25" i="1"/>
  <c r="H24" i="1"/>
  <c r="I24" i="1" s="1"/>
  <c r="K24" i="1" s="1"/>
  <c r="F24" i="1"/>
  <c r="S21" i="1"/>
  <c r="T21" i="1"/>
  <c r="S22" i="1"/>
  <c r="T22" i="1"/>
  <c r="S23" i="1"/>
  <c r="T23" i="1"/>
  <c r="H23" i="1"/>
  <c r="I23" i="1" s="1"/>
  <c r="K23" i="1" s="1"/>
  <c r="F23" i="1"/>
  <c r="H22" i="1"/>
  <c r="F22" i="1"/>
  <c r="H21" i="1"/>
  <c r="F21" i="1"/>
  <c r="T19" i="1"/>
  <c r="T20" i="1"/>
  <c r="S19" i="1"/>
  <c r="H20" i="1"/>
  <c r="I20" i="1" s="1"/>
  <c r="K20" i="1" s="1"/>
  <c r="G20" i="1"/>
  <c r="F20" i="1"/>
  <c r="H19" i="1"/>
  <c r="I19" i="1" s="1"/>
  <c r="K19" i="1" s="1"/>
  <c r="G19" i="1"/>
  <c r="F19" i="1"/>
  <c r="T18" i="1"/>
  <c r="H18" i="1"/>
  <c r="G18" i="1"/>
  <c r="F18" i="1"/>
  <c r="T17" i="1"/>
  <c r="F17" i="1"/>
  <c r="H17" i="1"/>
  <c r="G17" i="1"/>
  <c r="T16" i="1"/>
  <c r="H16" i="1"/>
  <c r="G16" i="1"/>
  <c r="F16" i="1"/>
  <c r="H15" i="1"/>
  <c r="G15" i="1"/>
  <c r="F15" i="1"/>
  <c r="T15" i="1"/>
  <c r="H14" i="1"/>
  <c r="G14" i="1"/>
  <c r="F14" i="1"/>
  <c r="T14" i="1"/>
  <c r="H13" i="1"/>
  <c r="I13" i="1" s="1"/>
  <c r="G13" i="1"/>
  <c r="F13" i="1"/>
  <c r="T13" i="1"/>
  <c r="T11" i="1"/>
  <c r="T12" i="1"/>
  <c r="H12" i="1"/>
  <c r="G12" i="1"/>
  <c r="F12" i="1"/>
  <c r="P27" i="1" l="1"/>
  <c r="L27" i="1"/>
  <c r="M27" i="1" s="1"/>
  <c r="N27" i="1" s="1"/>
  <c r="O27" i="1" s="1"/>
  <c r="P26" i="1"/>
  <c r="L26" i="1"/>
  <c r="M26" i="1" s="1"/>
  <c r="N26" i="1" s="1"/>
  <c r="O26" i="1" s="1"/>
  <c r="P25" i="1"/>
  <c r="L25" i="1"/>
  <c r="M25" i="1" s="1"/>
  <c r="N25" i="1" s="1"/>
  <c r="O25" i="1" s="1"/>
  <c r="P24" i="1"/>
  <c r="L24" i="1"/>
  <c r="M24" i="1" s="1"/>
  <c r="N24" i="1" s="1"/>
  <c r="O24" i="1" s="1"/>
  <c r="S13" i="1"/>
  <c r="K13" i="1"/>
  <c r="O13" i="1"/>
  <c r="I18" i="1"/>
  <c r="I15" i="1"/>
  <c r="S20" i="1"/>
  <c r="I17" i="1"/>
  <c r="I22" i="1"/>
  <c r="K22" i="1" s="1"/>
  <c r="I21" i="1"/>
  <c r="K21" i="1" s="1"/>
  <c r="L21" i="1" s="1"/>
  <c r="M21" i="1" s="1"/>
  <c r="N21" i="1" s="1"/>
  <c r="O21" i="1" s="1"/>
  <c r="P23" i="1"/>
  <c r="L23" i="1"/>
  <c r="M23" i="1" s="1"/>
  <c r="N23" i="1" s="1"/>
  <c r="O23" i="1" s="1"/>
  <c r="P22" i="1"/>
  <c r="L22" i="1"/>
  <c r="M22" i="1" s="1"/>
  <c r="N22" i="1" s="1"/>
  <c r="O22" i="1" s="1"/>
  <c r="P21" i="1"/>
  <c r="P20" i="1"/>
  <c r="L20" i="1"/>
  <c r="M20" i="1" s="1"/>
  <c r="N20" i="1" s="1"/>
  <c r="O20" i="1" s="1"/>
  <c r="P19" i="1"/>
  <c r="L19" i="1"/>
  <c r="M19" i="1" s="1"/>
  <c r="I16" i="1"/>
  <c r="I14" i="1"/>
  <c r="I12" i="1"/>
  <c r="S12" i="1" s="1"/>
  <c r="O12" i="1"/>
  <c r="K12" i="1"/>
  <c r="H11" i="1"/>
  <c r="G11" i="1"/>
  <c r="F11" i="1"/>
  <c r="T3" i="1"/>
  <c r="T4" i="1"/>
  <c r="T5" i="1"/>
  <c r="T6" i="1"/>
  <c r="T7" i="1"/>
  <c r="T8" i="1"/>
  <c r="T9" i="1"/>
  <c r="T10" i="1"/>
  <c r="T2" i="1"/>
  <c r="H10" i="1"/>
  <c r="G10" i="1"/>
  <c r="F10" i="1"/>
  <c r="H9" i="1"/>
  <c r="G9" i="1"/>
  <c r="F9" i="1"/>
  <c r="H8" i="1"/>
  <c r="G8" i="1"/>
  <c r="F8" i="1"/>
  <c r="H7" i="1"/>
  <c r="F7" i="1"/>
  <c r="G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  <c r="H34" i="1"/>
  <c r="G34" i="1"/>
  <c r="F34" i="1"/>
  <c r="H37" i="1"/>
  <c r="G37" i="1"/>
  <c r="F37" i="1"/>
  <c r="G35" i="1"/>
  <c r="G36" i="1"/>
  <c r="G33" i="1"/>
  <c r="H36" i="1"/>
  <c r="F36" i="1"/>
  <c r="H35" i="1"/>
  <c r="H33" i="1"/>
  <c r="F35" i="1"/>
  <c r="F33" i="1"/>
  <c r="K15" i="1" l="1"/>
  <c r="S15" i="1"/>
  <c r="L12" i="1"/>
  <c r="M12" i="1" s="1"/>
  <c r="N12" i="1" s="1"/>
  <c r="P12" i="1"/>
  <c r="S17" i="1"/>
  <c r="K17" i="1"/>
  <c r="K14" i="1"/>
  <c r="O14" i="1"/>
  <c r="S14" i="1"/>
  <c r="L13" i="1"/>
  <c r="M13" i="1" s="1"/>
  <c r="N13" i="1" s="1"/>
  <c r="P13" i="1"/>
  <c r="S16" i="1"/>
  <c r="K16" i="1"/>
  <c r="K18" i="1"/>
  <c r="S18" i="1"/>
  <c r="O19" i="1"/>
  <c r="N19" i="1"/>
  <c r="I11" i="1"/>
  <c r="S11" i="1" s="1"/>
  <c r="O11" i="1"/>
  <c r="K11" i="1"/>
  <c r="I8" i="1"/>
  <c r="I10" i="1"/>
  <c r="I9" i="1"/>
  <c r="I5" i="1"/>
  <c r="I6" i="1"/>
  <c r="I2" i="1"/>
  <c r="I7" i="1"/>
  <c r="I3" i="1"/>
  <c r="I4" i="1"/>
  <c r="I34" i="1"/>
  <c r="I37" i="1"/>
  <c r="I33" i="1"/>
  <c r="I35" i="1"/>
  <c r="I36" i="1"/>
  <c r="P18" i="1" l="1"/>
  <c r="L18" i="1"/>
  <c r="M18" i="1" s="1"/>
  <c r="N18" i="1" s="1"/>
  <c r="O18" i="1" s="1"/>
  <c r="P16" i="1"/>
  <c r="L16" i="1"/>
  <c r="M16" i="1" s="1"/>
  <c r="N16" i="1" s="1"/>
  <c r="O16" i="1" s="1"/>
  <c r="L14" i="1"/>
  <c r="M14" i="1" s="1"/>
  <c r="N14" i="1" s="1"/>
  <c r="P14" i="1"/>
  <c r="P17" i="1"/>
  <c r="L17" i="1"/>
  <c r="M17" i="1" s="1"/>
  <c r="N17" i="1" s="1"/>
  <c r="O17" i="1" s="1"/>
  <c r="L11" i="1"/>
  <c r="M11" i="1" s="1"/>
  <c r="N11" i="1" s="1"/>
  <c r="P11" i="1"/>
  <c r="L15" i="1"/>
  <c r="M15" i="1" s="1"/>
  <c r="N15" i="1" s="1"/>
  <c r="O15" i="1" s="1"/>
  <c r="P15" i="1"/>
  <c r="K4" i="1"/>
  <c r="O4" i="1"/>
  <c r="K3" i="1"/>
  <c r="O3" i="1"/>
  <c r="O7" i="1"/>
  <c r="K7" i="1"/>
  <c r="O2" i="1"/>
  <c r="K2" i="1"/>
  <c r="K6" i="1"/>
  <c r="O6" i="1"/>
  <c r="O5" i="1"/>
  <c r="K5" i="1"/>
  <c r="K9" i="1"/>
  <c r="O9" i="1"/>
  <c r="K10" i="1"/>
  <c r="O10" i="1"/>
  <c r="K8" i="1"/>
  <c r="P8" i="1" s="1"/>
  <c r="O8" i="1"/>
  <c r="S5" i="1"/>
  <c r="S2" i="1"/>
  <c r="S4" i="1"/>
  <c r="S7" i="1"/>
  <c r="S10" i="1"/>
  <c r="S3" i="1"/>
  <c r="S6" i="1"/>
  <c r="S9" i="1"/>
  <c r="S8" i="1"/>
  <c r="L3" i="1" l="1"/>
  <c r="M3" i="1" s="1"/>
  <c r="N3" i="1" s="1"/>
  <c r="P3" i="1"/>
  <c r="L4" i="1"/>
  <c r="M4" i="1" s="1"/>
  <c r="N4" i="1" s="1"/>
  <c r="P4" i="1"/>
  <c r="L10" i="1"/>
  <c r="M10" i="1" s="1"/>
  <c r="N10" i="1" s="1"/>
  <c r="P10" i="1"/>
  <c r="L9" i="1"/>
  <c r="M9" i="1" s="1"/>
  <c r="N9" i="1" s="1"/>
  <c r="P9" i="1"/>
  <c r="L5" i="1"/>
  <c r="M5" i="1" s="1"/>
  <c r="N5" i="1" s="1"/>
  <c r="P5" i="1"/>
  <c r="L8" i="1"/>
  <c r="M8" i="1" s="1"/>
  <c r="N8" i="1" s="1"/>
  <c r="L6" i="1"/>
  <c r="M6" i="1" s="1"/>
  <c r="N6" i="1" s="1"/>
  <c r="P6" i="1"/>
  <c r="L2" i="1"/>
  <c r="M2" i="1" s="1"/>
  <c r="N2" i="1" s="1"/>
  <c r="P2" i="1"/>
  <c r="L7" i="1"/>
  <c r="M7" i="1" s="1"/>
  <c r="N7" i="1" s="1"/>
  <c r="P7" i="1"/>
</calcChain>
</file>

<file path=xl/sharedStrings.xml><?xml version="1.0" encoding="utf-8"?>
<sst xmlns="http://schemas.openxmlformats.org/spreadsheetml/2006/main" count="62" uniqueCount="42">
  <si>
    <t>var_expt length</t>
  </si>
  <si>
    <t>wait time</t>
  </si>
  <si>
    <t>a_O length</t>
  </si>
  <si>
    <t>sim_duration</t>
  </si>
  <si>
    <t>num_cores</t>
  </si>
  <si>
    <t>system time</t>
  </si>
  <si>
    <t>total load</t>
  </si>
  <si>
    <t>load / cores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</si>
  <si>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</si>
  <si>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</si>
  <si>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</si>
  <si>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</si>
  <si>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</si>
  <si>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</si>
  <si>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</si>
  <si>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</si>
  <si>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</si>
  <si>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</si>
  <si>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</si>
  <si>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</si>
  <si>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</si>
  <si>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</si>
  <si>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</si>
  <si>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</si>
  <si>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</si>
  <si>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</si>
  <si>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</si>
  <si>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</si>
  <si>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</si>
  <si>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</si>
  <si>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</si>
  <si>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</si>
  <si>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</si>
  <si>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predicted seconds</t>
  </si>
  <si>
    <t>predicted minutes</t>
  </si>
  <si>
    <t>predicted hours</t>
  </si>
  <si>
    <t>predicted days</t>
  </si>
  <si>
    <t>num_strains</t>
  </si>
  <si>
    <t>computer</t>
  </si>
  <si>
    <t>my laptop</t>
  </si>
  <si>
    <t>Rainer desktop</t>
  </si>
  <si>
    <t>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</si>
</sst>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data!$I$2:$I$31</c:f>
              <c:numCache>
                <c:formatCode>0.00E+00</c:formatCode>
                <c:ptCount val="30"/>
                <c:pt idx="0">
                  <c:v>104166.66666666667</c:v>
                </c:pt>
                <c:pt idx="1">
                  <c:v>208333.33333333334</c:v>
                </c:pt>
                <c:pt idx="2">
                  <c:v>312500</c:v>
                </c:pt>
                <c:pt idx="3">
                  <c:v>125000</c:v>
                </c:pt>
                <c:pt idx="4">
                  <c:v>250000</c:v>
                </c:pt>
                <c:pt idx="5">
                  <c:v>10416666.666666666</c:v>
                </c:pt>
                <c:pt idx="6">
                  <c:v>5208333.333333333</c:v>
                </c:pt>
                <c:pt idx="7">
                  <c:v>20833333.333333332</c:v>
                </c:pt>
                <c:pt idx="8">
                  <c:v>208333333.33333334</c:v>
                </c:pt>
                <c:pt idx="9">
                  <c:v>208333333.33333334</c:v>
                </c:pt>
                <c:pt idx="10">
                  <c:v>208333333.33333334</c:v>
                </c:pt>
                <c:pt idx="11">
                  <c:v>208333333.33333334</c:v>
                </c:pt>
                <c:pt idx="12">
                  <c:v>483333333.33333331</c:v>
                </c:pt>
                <c:pt idx="13">
                  <c:v>483333333.33333331</c:v>
                </c:pt>
                <c:pt idx="14">
                  <c:v>300000000</c:v>
                </c:pt>
                <c:pt idx="15">
                  <c:v>10000000</c:v>
                </c:pt>
                <c:pt idx="16">
                  <c:v>100000000</c:v>
                </c:pt>
                <c:pt idx="17">
                  <c:v>1450000000</c:v>
                </c:pt>
                <c:pt idx="18">
                  <c:v>1450000000</c:v>
                </c:pt>
                <c:pt idx="19">
                  <c:v>337500000</c:v>
                </c:pt>
                <c:pt idx="20">
                  <c:v>337500000</c:v>
                </c:pt>
                <c:pt idx="21">
                  <c:v>337500000</c:v>
                </c:pt>
                <c:pt idx="22">
                  <c:v>1256250000</c:v>
                </c:pt>
                <c:pt idx="23">
                  <c:v>1256250000</c:v>
                </c:pt>
                <c:pt idx="24">
                  <c:v>1256250000</c:v>
                </c:pt>
                <c:pt idx="25">
                  <c:v>1256250000</c:v>
                </c:pt>
                <c:pt idx="26">
                  <c:v>675000000</c:v>
                </c:pt>
                <c:pt idx="27">
                  <c:v>675000000</c:v>
                </c:pt>
                <c:pt idx="28">
                  <c:v>675000000</c:v>
                </c:pt>
                <c:pt idx="29">
                  <c:v>675000000</c:v>
                </c:pt>
              </c:numCache>
            </c:numRef>
          </c:xVal>
          <c:yVal>
            <c:numRef>
              <c:f>data!$J$2:$J$31</c:f>
              <c:numCache>
                <c:formatCode>0.00E+00</c:formatCode>
                <c:ptCount val="30"/>
                <c:pt idx="0">
                  <c:v>61</c:v>
                </c:pt>
                <c:pt idx="1">
                  <c:v>78</c:v>
                </c:pt>
                <c:pt idx="2">
                  <c:v>99</c:v>
                </c:pt>
                <c:pt idx="3">
                  <c:v>77</c:v>
                </c:pt>
                <c:pt idx="4">
                  <c:v>102</c:v>
                </c:pt>
                <c:pt idx="5">
                  <c:v>1517</c:v>
                </c:pt>
                <c:pt idx="6">
                  <c:v>790</c:v>
                </c:pt>
                <c:pt idx="7">
                  <c:v>2956</c:v>
                </c:pt>
                <c:pt idx="8">
                  <c:v>25922</c:v>
                </c:pt>
                <c:pt idx="9">
                  <c:v>29110</c:v>
                </c:pt>
                <c:pt idx="10">
                  <c:v>30206</c:v>
                </c:pt>
                <c:pt idx="11">
                  <c:v>21231</c:v>
                </c:pt>
                <c:pt idx="12">
                  <c:v>55000</c:v>
                </c:pt>
                <c:pt idx="13">
                  <c:v>40119</c:v>
                </c:pt>
                <c:pt idx="14">
                  <c:v>34216</c:v>
                </c:pt>
                <c:pt idx="15">
                  <c:v>847</c:v>
                </c:pt>
                <c:pt idx="16">
                  <c:v>6587</c:v>
                </c:pt>
                <c:pt idx="17">
                  <c:v>174700</c:v>
                </c:pt>
                <c:pt idx="18">
                  <c:v>147918</c:v>
                </c:pt>
                <c:pt idx="19">
                  <c:v>48000</c:v>
                </c:pt>
                <c:pt idx="20">
                  <c:v>55200</c:v>
                </c:pt>
                <c:pt idx="21">
                  <c:v>66000</c:v>
                </c:pt>
                <c:pt idx="22">
                  <c:v>135242</c:v>
                </c:pt>
                <c:pt idx="23">
                  <c:v>137959</c:v>
                </c:pt>
                <c:pt idx="24">
                  <c:v>172013</c:v>
                </c:pt>
                <c:pt idx="25">
                  <c:v>196798</c:v>
                </c:pt>
                <c:pt idx="26">
                  <c:v>77718</c:v>
                </c:pt>
                <c:pt idx="27">
                  <c:v>80407</c:v>
                </c:pt>
                <c:pt idx="28">
                  <c:v>91690</c:v>
                </c:pt>
                <c:pt idx="29">
                  <c:v>102375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2-624C-84B0-15002767A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695727"/>
        <c:axId val="1914692687"/>
      </c:scatterChart>
      <c:valAx>
        <c:axId val="191469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14692687"/>
        <c:crosses val="autoZero"/>
        <c:crossBetween val="midCat"/>
      </c:valAx>
      <c:valAx>
        <c:axId val="191469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1469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data!$S$2:$S$23</c:f>
              <c:numCache>
                <c:formatCode>General</c:formatCode>
                <c:ptCount val="22"/>
                <c:pt idx="0">
                  <c:v>5.017728766960432</c:v>
                </c:pt>
                <c:pt idx="1">
                  <c:v>5.3187587626244124</c:v>
                </c:pt>
                <c:pt idx="2">
                  <c:v>5.4948500216800937</c:v>
                </c:pt>
                <c:pt idx="3">
                  <c:v>5.0969100130080562</c:v>
                </c:pt>
                <c:pt idx="4">
                  <c:v>5.3979400086720375</c:v>
                </c:pt>
                <c:pt idx="5">
                  <c:v>7.0177287669604311</c:v>
                </c:pt>
                <c:pt idx="6">
                  <c:v>6.7166987712964508</c:v>
                </c:pt>
                <c:pt idx="7">
                  <c:v>7.3187587626244124</c:v>
                </c:pt>
                <c:pt idx="8">
                  <c:v>8.3187587626244124</c:v>
                </c:pt>
                <c:pt idx="9">
                  <c:v>8.3187587626244124</c:v>
                </c:pt>
                <c:pt idx="10">
                  <c:v>8.3187587626244124</c:v>
                </c:pt>
                <c:pt idx="11">
                  <c:v>8.3187587626244124</c:v>
                </c:pt>
                <c:pt idx="12">
                  <c:v>8.6842467475153118</c:v>
                </c:pt>
                <c:pt idx="13">
                  <c:v>8.6842467475153118</c:v>
                </c:pt>
                <c:pt idx="14">
                  <c:v>8.4771212547196626</c:v>
                </c:pt>
                <c:pt idx="15">
                  <c:v>7</c:v>
                </c:pt>
                <c:pt idx="16">
                  <c:v>8</c:v>
                </c:pt>
                <c:pt idx="17">
                  <c:v>9.1613680022349744</c:v>
                </c:pt>
                <c:pt idx="18">
                  <c:v>9.1613680022349744</c:v>
                </c:pt>
                <c:pt idx="19">
                  <c:v>8.528273777167044</c:v>
                </c:pt>
                <c:pt idx="20">
                  <c:v>8.528273777167044</c:v>
                </c:pt>
                <c:pt idx="21">
                  <c:v>8.528273777167044</c:v>
                </c:pt>
              </c:numCache>
            </c:numRef>
          </c:xVal>
          <c:yVal>
            <c:numRef>
              <c:f>data!$T$2:$T$23</c:f>
              <c:numCache>
                <c:formatCode>General</c:formatCode>
                <c:ptCount val="22"/>
                <c:pt idx="0">
                  <c:v>1.7853298350107671</c:v>
                </c:pt>
                <c:pt idx="1">
                  <c:v>1.8920946026904804</c:v>
                </c:pt>
                <c:pt idx="2">
                  <c:v>1.9956351945975499</c:v>
                </c:pt>
                <c:pt idx="3">
                  <c:v>1.8864907251724818</c:v>
                </c:pt>
                <c:pt idx="4">
                  <c:v>2.0086001717619175</c:v>
                </c:pt>
                <c:pt idx="5">
                  <c:v>3.1809855807867304</c:v>
                </c:pt>
                <c:pt idx="6">
                  <c:v>2.8976270912904414</c:v>
                </c:pt>
                <c:pt idx="7">
                  <c:v>3.470704429722788</c:v>
                </c:pt>
                <c:pt idx="8">
                  <c:v>4.4136685062824741</c:v>
                </c:pt>
                <c:pt idx="9">
                  <c:v>4.4640422054388109</c:v>
                </c:pt>
                <c:pt idx="10">
                  <c:v>4.4800932180589612</c:v>
                </c:pt>
                <c:pt idx="11">
                  <c:v>4.3269704503249207</c:v>
                </c:pt>
                <c:pt idx="12">
                  <c:v>4.7403626894942441</c:v>
                </c:pt>
                <c:pt idx="13">
                  <c:v>4.6033500993260867</c:v>
                </c:pt>
                <c:pt idx="14">
                  <c:v>4.5342292372487547</c:v>
                </c:pt>
                <c:pt idx="15">
                  <c:v>2.9278834103307068</c:v>
                </c:pt>
                <c:pt idx="16">
                  <c:v>3.8186876634415139</c:v>
                </c:pt>
                <c:pt idx="17">
                  <c:v>5.2422929049829312</c:v>
                </c:pt>
                <c:pt idx="18">
                  <c:v>5.1700210260930053</c:v>
                </c:pt>
                <c:pt idx="19">
                  <c:v>4.6812412373755876</c:v>
                </c:pt>
                <c:pt idx="20">
                  <c:v>4.7419390777291985</c:v>
                </c:pt>
                <c:pt idx="21">
                  <c:v>4.8195439355418683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18-CE49-9BF0-2BB223C6C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695727"/>
        <c:axId val="1914692687"/>
      </c:scatterChart>
      <c:valAx>
        <c:axId val="191469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14692687"/>
        <c:crosses val="autoZero"/>
        <c:crossBetween val="midCat"/>
      </c:valAx>
      <c:valAx>
        <c:axId val="191469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1469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692150</xdr:colOff>
      <xdr:row>32</xdr:row>
      <xdr:rowOff>50800</xdr:rowOff>
    </xdr:from>
    <xdr:to>
      <xdr:col>10</xdr:col>
      <xdr:colOff>901700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66A49E-5311-C149-B7A7-D12F3CDAA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482600</xdr:colOff>
      <xdr:row>32</xdr:row>
      <xdr:rowOff>139700</xdr:rowOff>
    </xdr:from>
    <xdr:to>
      <xdr:col>22</xdr:col>
      <xdr:colOff>742950</xdr:colOff>
      <xdr:row>48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150088-F0D5-7D46-8F74-069B78D19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6A045-20BB-3147-9839-C23564CDEFB5}">
  <dimension ref="A1:U37"/>
  <sheetViews>
    <sheetView tabSelected="1" topLeftCell="A6" workbookViewId="0">
      <selection activeCell="I56" sqref="I52:I56"/>
    </sheetView>
  </sheetViews>
  <sheetFormatPr baseColWidth="10" defaultRowHeight="16" x14ac:dyDescent="0.2"/>
  <cols>
    <col min="1" max="1" width="13.33203125" bestFit="1" customWidth="1"/>
    <col min="10" max="10" width="11.33203125" bestFit="1" customWidth="1"/>
    <col min="11" max="11" width="15.83203125" bestFit="1" customWidth="1"/>
    <col min="12" max="12" width="16" bestFit="1" customWidth="1"/>
    <col min="16" max="16" width="10.83203125" style="6"/>
  </cols>
  <sheetData>
    <row r="1" spans="1:21" x14ac:dyDescent="0.2">
      <c r="A1" t="s">
        <v>38</v>
      </c>
      <c r="B1" t="s">
        <v>37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5</v>
      </c>
      <c r="K1" t="s">
        <v>33</v>
      </c>
      <c r="L1" t="s">
        <v>34</v>
      </c>
      <c r="M1" t="s">
        <v>35</v>
      </c>
      <c r="N1" t="s">
        <v>36</v>
      </c>
    </row>
    <row r="2" spans="1:21" x14ac:dyDescent="0.2">
      <c r="C2">
        <v>25</v>
      </c>
      <c r="D2" s="1">
        <v>5000</v>
      </c>
      <c r="E2">
        <v>10</v>
      </c>
      <c r="F2" s="1">
        <f t="shared" ref="F2:F15" si="0">D2*E2</f>
        <v>50000</v>
      </c>
      <c r="G2">
        <f t="shared" ref="G2" si="1" xml:space="preserve"> IF(C2&lt;12,C2, 12)</f>
        <v>12</v>
      </c>
      <c r="H2" s="1">
        <f t="shared" ref="H2:H15" si="2">C2*D2*E2</f>
        <v>1250000</v>
      </c>
      <c r="I2" s="1">
        <f t="shared" ref="I2:I15" si="3">H2/G2</f>
        <v>104166.66666666667</v>
      </c>
      <c r="J2" s="1">
        <v>61</v>
      </c>
      <c r="K2" s="1">
        <f>I2*regression!B$18+regression!B$17</f>
        <v>138.73461174086091</v>
      </c>
      <c r="L2" s="6">
        <f t="shared" ref="L2:M6" si="4">K2/60</f>
        <v>2.3122435290143484</v>
      </c>
      <c r="M2" s="6">
        <f t="shared" si="4"/>
        <v>3.8537392150239137E-2</v>
      </c>
      <c r="N2" s="6">
        <f t="shared" ref="N2:N19" si="5">M2/24</f>
        <v>1.6057246729266306E-3</v>
      </c>
      <c r="O2" s="1">
        <f>I2*regression!B$18+regression!B$17</f>
        <v>138.73461174086091</v>
      </c>
      <c r="P2" s="6">
        <f t="shared" ref="P2:P14" si="6">J2/K2</f>
        <v>0.43968840388540137</v>
      </c>
      <c r="S2">
        <f>LOG10(I2)</f>
        <v>5.017728766960432</v>
      </c>
      <c r="T2">
        <f>LOG10(J2)</f>
        <v>1.7853298350107671</v>
      </c>
    </row>
    <row r="3" spans="1:21" x14ac:dyDescent="0.2">
      <c r="C3">
        <v>25</v>
      </c>
      <c r="D3" s="1">
        <v>10000</v>
      </c>
      <c r="E3">
        <v>10</v>
      </c>
      <c r="F3" s="1">
        <f t="shared" si="0"/>
        <v>100000</v>
      </c>
      <c r="G3">
        <f t="shared" ref="G3" si="7" xml:space="preserve"> IF(C3&lt;12,C3, 12)</f>
        <v>12</v>
      </c>
      <c r="H3" s="1">
        <f t="shared" si="2"/>
        <v>2500000</v>
      </c>
      <c r="I3" s="1">
        <f t="shared" si="3"/>
        <v>208333.33333333334</v>
      </c>
      <c r="J3" s="1">
        <v>78</v>
      </c>
      <c r="K3" s="1">
        <f>I3*regression!B$18+regression!B$17</f>
        <v>151.64765032434269</v>
      </c>
      <c r="L3" s="6">
        <f t="shared" si="4"/>
        <v>2.5274608387390449</v>
      </c>
      <c r="M3" s="6">
        <f t="shared" si="4"/>
        <v>4.2124347312317414E-2</v>
      </c>
      <c r="N3" s="6">
        <f t="shared" si="5"/>
        <v>1.7551811380132256E-3</v>
      </c>
      <c r="O3" s="1">
        <f>I3*regression!B$18+regression!B$17</f>
        <v>151.64765032434269</v>
      </c>
      <c r="P3" s="6">
        <f t="shared" si="6"/>
        <v>0.5143502047883648</v>
      </c>
      <c r="S3">
        <f t="shared" ref="S3:S10" si="8">LOG10(I3)</f>
        <v>5.3187587626244124</v>
      </c>
      <c r="T3">
        <f t="shared" ref="T3:T10" si="9">LOG10(J3)</f>
        <v>1.8920946026904804</v>
      </c>
    </row>
    <row r="4" spans="1:21" x14ac:dyDescent="0.2">
      <c r="C4">
        <v>25</v>
      </c>
      <c r="D4" s="1">
        <v>10000</v>
      </c>
      <c r="E4">
        <v>15</v>
      </c>
      <c r="F4" s="1">
        <f t="shared" si="0"/>
        <v>150000</v>
      </c>
      <c r="G4">
        <f t="shared" ref="G4" si="10" xml:space="preserve"> IF(C4&lt;12,C4, 12)</f>
        <v>12</v>
      </c>
      <c r="H4" s="1">
        <f t="shared" si="2"/>
        <v>3750000</v>
      </c>
      <c r="I4" s="1">
        <f t="shared" si="3"/>
        <v>312500</v>
      </c>
      <c r="J4" s="1">
        <v>99</v>
      </c>
      <c r="K4" s="1">
        <f>I4*regression!B$18+regression!B$17</f>
        <v>164.56068890782444</v>
      </c>
      <c r="L4" s="6">
        <f t="shared" si="4"/>
        <v>2.7426781484637406</v>
      </c>
      <c r="M4" s="6">
        <f t="shared" si="4"/>
        <v>4.5711302474395678E-2</v>
      </c>
      <c r="N4" s="6">
        <f t="shared" si="5"/>
        <v>1.9046376030998199E-3</v>
      </c>
      <c r="O4" s="1">
        <f>I4*regression!B$18+regression!B$17</f>
        <v>164.56068890782444</v>
      </c>
      <c r="P4" s="6">
        <f t="shared" si="6"/>
        <v>0.6016017595517783</v>
      </c>
      <c r="S4">
        <f t="shared" si="8"/>
        <v>5.4948500216800937</v>
      </c>
      <c r="T4">
        <f t="shared" si="9"/>
        <v>1.9956351945975499</v>
      </c>
    </row>
    <row r="5" spans="1:21" x14ac:dyDescent="0.2">
      <c r="C5">
        <v>25</v>
      </c>
      <c r="D5" s="1">
        <v>2000</v>
      </c>
      <c r="E5">
        <v>30</v>
      </c>
      <c r="F5" s="1">
        <f t="shared" si="0"/>
        <v>60000</v>
      </c>
      <c r="G5">
        <f t="shared" ref="G5" si="11" xml:space="preserve"> IF(C5&lt;12,C5, 12)</f>
        <v>12</v>
      </c>
      <c r="H5" s="1">
        <f t="shared" si="2"/>
        <v>1500000</v>
      </c>
      <c r="I5" s="1">
        <f t="shared" si="3"/>
        <v>125000</v>
      </c>
      <c r="J5" s="1">
        <v>77</v>
      </c>
      <c r="K5" s="1">
        <f>I5*regression!B$18+regression!B$17</f>
        <v>141.31721945755726</v>
      </c>
      <c r="L5" s="6">
        <f t="shared" si="4"/>
        <v>2.3552869909592875</v>
      </c>
      <c r="M5" s="6">
        <f t="shared" si="4"/>
        <v>3.9254783182654789E-2</v>
      </c>
      <c r="N5" s="6">
        <f t="shared" si="5"/>
        <v>1.6356159659439496E-3</v>
      </c>
      <c r="O5" s="1">
        <f>I5*regression!B$18+regression!B$17</f>
        <v>141.31721945755726</v>
      </c>
      <c r="P5" s="6">
        <f t="shared" si="6"/>
        <v>0.54487344355884337</v>
      </c>
      <c r="S5">
        <f t="shared" si="8"/>
        <v>5.0969100130080562</v>
      </c>
      <c r="T5">
        <f t="shared" si="9"/>
        <v>1.8864907251724818</v>
      </c>
    </row>
    <row r="6" spans="1:21" x14ac:dyDescent="0.2">
      <c r="C6">
        <v>25</v>
      </c>
      <c r="D6" s="1">
        <v>4000</v>
      </c>
      <c r="E6">
        <v>30</v>
      </c>
      <c r="F6" s="1">
        <f t="shared" si="0"/>
        <v>120000</v>
      </c>
      <c r="G6">
        <f t="shared" ref="G6:G7" si="12" xml:space="preserve"> IF(C6&lt;12,C6, 12)</f>
        <v>12</v>
      </c>
      <c r="H6" s="1">
        <f t="shared" si="2"/>
        <v>3000000</v>
      </c>
      <c r="I6" s="1">
        <f t="shared" si="3"/>
        <v>250000</v>
      </c>
      <c r="J6" s="1">
        <v>102</v>
      </c>
      <c r="K6" s="1">
        <f>I6*regression!B$18+regression!B$17</f>
        <v>156.81286575773538</v>
      </c>
      <c r="L6" s="6">
        <f t="shared" si="4"/>
        <v>2.6135477626289232</v>
      </c>
      <c r="M6" s="6">
        <f t="shared" si="4"/>
        <v>4.3559129377148717E-2</v>
      </c>
      <c r="N6" s="6">
        <f t="shared" si="5"/>
        <v>1.8149637240478633E-3</v>
      </c>
      <c r="O6" s="1">
        <f>I6*regression!B$18+regression!B$17</f>
        <v>156.81286575773538</v>
      </c>
      <c r="P6" s="6">
        <f t="shared" si="6"/>
        <v>0.65045683278043442</v>
      </c>
      <c r="S6">
        <f t="shared" si="8"/>
        <v>5.3979400086720375</v>
      </c>
      <c r="T6">
        <f t="shared" si="9"/>
        <v>2.0086001717619175</v>
      </c>
    </row>
    <row r="7" spans="1:21" x14ac:dyDescent="0.2">
      <c r="C7">
        <v>25</v>
      </c>
      <c r="D7" s="1">
        <v>1000000</v>
      </c>
      <c r="E7">
        <v>5</v>
      </c>
      <c r="F7" s="1">
        <f t="shared" si="0"/>
        <v>5000000</v>
      </c>
      <c r="G7">
        <f t="shared" si="12"/>
        <v>12</v>
      </c>
      <c r="H7" s="1">
        <f t="shared" si="2"/>
        <v>125000000</v>
      </c>
      <c r="I7" s="1">
        <f t="shared" si="3"/>
        <v>10416666.666666666</v>
      </c>
      <c r="J7" s="1">
        <v>1517</v>
      </c>
      <c r="K7" s="1">
        <f>I7*regression!B$18+regression!B$17</f>
        <v>1417.1254315055562</v>
      </c>
      <c r="L7" s="6">
        <f t="shared" ref="L7:M18" si="13">K7/60</f>
        <v>23.618757191759268</v>
      </c>
      <c r="M7" s="6">
        <f t="shared" si="13"/>
        <v>0.39364595319598783</v>
      </c>
      <c r="N7" s="6">
        <f t="shared" si="5"/>
        <v>1.6401914716499492E-2</v>
      </c>
      <c r="O7" s="1">
        <f>I7*regression!B$18+regression!B$17</f>
        <v>1417.1254315055562</v>
      </c>
      <c r="P7" s="6">
        <f t="shared" si="6"/>
        <v>1.0704768726000047</v>
      </c>
      <c r="S7">
        <f t="shared" si="8"/>
        <v>7.0177287669604311</v>
      </c>
      <c r="T7">
        <f t="shared" si="9"/>
        <v>3.1809855807867304</v>
      </c>
    </row>
    <row r="8" spans="1:21" x14ac:dyDescent="0.2">
      <c r="C8">
        <v>25</v>
      </c>
      <c r="D8" s="1">
        <v>500000</v>
      </c>
      <c r="E8">
        <v>5</v>
      </c>
      <c r="F8" s="1">
        <f t="shared" si="0"/>
        <v>2500000</v>
      </c>
      <c r="G8">
        <f t="shared" ref="G8" si="14" xml:space="preserve"> IF(C8&lt;12,C8, 12)</f>
        <v>12</v>
      </c>
      <c r="H8" s="1">
        <f t="shared" si="2"/>
        <v>62500000</v>
      </c>
      <c r="I8" s="1">
        <f t="shared" si="3"/>
        <v>5208333.333333333</v>
      </c>
      <c r="J8" s="1">
        <v>790</v>
      </c>
      <c r="K8" s="1">
        <f>I8*regression!B$18+regression!B$17</f>
        <v>771.47350233146767</v>
      </c>
      <c r="L8" s="6">
        <f t="shared" si="13"/>
        <v>12.857891705524461</v>
      </c>
      <c r="M8" s="6">
        <f t="shared" si="13"/>
        <v>0.21429819509207435</v>
      </c>
      <c r="N8" s="6">
        <f t="shared" si="5"/>
        <v>8.9290914621697644E-3</v>
      </c>
      <c r="O8" s="1">
        <f>I8*regression!B$18+regression!B$17</f>
        <v>771.47350233146767</v>
      </c>
      <c r="P8" s="6">
        <f t="shared" si="6"/>
        <v>1.0240144316201962</v>
      </c>
      <c r="S8">
        <f t="shared" si="8"/>
        <v>6.7166987712964508</v>
      </c>
      <c r="T8">
        <f t="shared" si="9"/>
        <v>2.8976270912904414</v>
      </c>
    </row>
    <row r="9" spans="1:21" x14ac:dyDescent="0.2">
      <c r="C9">
        <v>25</v>
      </c>
      <c r="D9" s="1">
        <v>1000000</v>
      </c>
      <c r="E9">
        <v>10</v>
      </c>
      <c r="F9" s="1">
        <f t="shared" si="0"/>
        <v>10000000</v>
      </c>
      <c r="G9">
        <f t="shared" ref="G9" si="15" xml:space="preserve"> IF(C9&lt;12,C9, 12)</f>
        <v>12</v>
      </c>
      <c r="H9" s="1">
        <f t="shared" si="2"/>
        <v>250000000</v>
      </c>
      <c r="I9" s="1">
        <f t="shared" si="3"/>
        <v>20833333.333333332</v>
      </c>
      <c r="J9" s="1">
        <v>2956</v>
      </c>
      <c r="K9" s="1">
        <f>I9*regression!B$18+regression!B$17</f>
        <v>2708.4292898537333</v>
      </c>
      <c r="L9" s="6">
        <f t="shared" si="13"/>
        <v>45.140488164228891</v>
      </c>
      <c r="M9" s="6">
        <f t="shared" si="13"/>
        <v>0.75234146940381486</v>
      </c>
      <c r="N9" s="6">
        <f t="shared" si="5"/>
        <v>3.134756122515895E-2</v>
      </c>
      <c r="O9" s="1">
        <f>I9*regression!B$18+regression!B$17</f>
        <v>2708.4292898537333</v>
      </c>
      <c r="P9" s="6">
        <f t="shared" si="6"/>
        <v>1.0914074851699882</v>
      </c>
      <c r="S9">
        <f t="shared" si="8"/>
        <v>7.3187587626244124</v>
      </c>
      <c r="T9">
        <f t="shared" si="9"/>
        <v>3.470704429722788</v>
      </c>
    </row>
    <row r="10" spans="1:21" x14ac:dyDescent="0.2">
      <c r="A10" t="s">
        <v>40</v>
      </c>
      <c r="B10">
        <v>3</v>
      </c>
      <c r="C10">
        <v>25</v>
      </c>
      <c r="D10" s="1">
        <v>1000000</v>
      </c>
      <c r="E10">
        <v>100</v>
      </c>
      <c r="F10" s="1">
        <f t="shared" si="0"/>
        <v>100000000</v>
      </c>
      <c r="G10">
        <f t="shared" ref="G10" si="16" xml:space="preserve"> IF(C10&lt;12,C10, 12)</f>
        <v>12</v>
      </c>
      <c r="H10" s="1">
        <f t="shared" si="2"/>
        <v>2500000000</v>
      </c>
      <c r="I10" s="1">
        <f t="shared" si="3"/>
        <v>208333333.33333334</v>
      </c>
      <c r="J10" s="1">
        <v>25922</v>
      </c>
      <c r="K10" s="1">
        <f>I10*regression!B$18+regression!B$17</f>
        <v>25951.898740120923</v>
      </c>
      <c r="L10" s="6">
        <f t="shared" si="13"/>
        <v>432.53164566868207</v>
      </c>
      <c r="M10" s="6">
        <f t="shared" si="13"/>
        <v>7.2088607611447015</v>
      </c>
      <c r="N10" s="6">
        <f t="shared" si="5"/>
        <v>0.30036919838102921</v>
      </c>
      <c r="O10" s="1">
        <f>I10*regression!B$18+regression!B$17</f>
        <v>25951.898740120923</v>
      </c>
      <c r="P10" s="6">
        <f t="shared" si="6"/>
        <v>0.99884791704759923</v>
      </c>
      <c r="S10">
        <f t="shared" si="8"/>
        <v>8.3187587626244124</v>
      </c>
      <c r="T10">
        <f t="shared" si="9"/>
        <v>4.4136685062824741</v>
      </c>
      <c r="U10" s="1"/>
    </row>
    <row r="11" spans="1:21" x14ac:dyDescent="0.2">
      <c r="A11" t="s">
        <v>40</v>
      </c>
      <c r="B11">
        <v>9</v>
      </c>
      <c r="C11">
        <v>25</v>
      </c>
      <c r="D11" s="1">
        <v>1000000</v>
      </c>
      <c r="E11">
        <v>100</v>
      </c>
      <c r="F11" s="1">
        <f t="shared" si="0"/>
        <v>100000000</v>
      </c>
      <c r="G11">
        <f t="shared" ref="G11" si="17" xml:space="preserve"> IF(C11&lt;12,C11, 12)</f>
        <v>12</v>
      </c>
      <c r="H11" s="1">
        <f t="shared" si="2"/>
        <v>2500000000</v>
      </c>
      <c r="I11" s="1">
        <f t="shared" si="3"/>
        <v>208333333.33333334</v>
      </c>
      <c r="J11" s="1">
        <v>29110</v>
      </c>
      <c r="K11" s="1">
        <f>I11*regression!B$18+regression!B$17</f>
        <v>25951.898740120923</v>
      </c>
      <c r="L11" s="6">
        <f t="shared" si="13"/>
        <v>432.53164566868207</v>
      </c>
      <c r="M11" s="6">
        <f t="shared" si="13"/>
        <v>7.2088607611447015</v>
      </c>
      <c r="N11" s="6">
        <f t="shared" si="5"/>
        <v>0.30036919838102921</v>
      </c>
      <c r="O11" s="1">
        <f>I11*regression!B$18+regression!B$17</f>
        <v>25951.898740120923</v>
      </c>
      <c r="P11" s="6">
        <f t="shared" si="6"/>
        <v>1.1216905665170749</v>
      </c>
      <c r="S11">
        <f t="shared" ref="S11:S20" si="18">LOG10(I11)</f>
        <v>8.3187587626244124</v>
      </c>
      <c r="T11">
        <f t="shared" ref="T11:T20" si="19">LOG10(J11)</f>
        <v>4.4640422054388109</v>
      </c>
      <c r="U11" s="1"/>
    </row>
    <row r="12" spans="1:21" x14ac:dyDescent="0.2">
      <c r="A12" t="s">
        <v>39</v>
      </c>
      <c r="B12">
        <v>6</v>
      </c>
      <c r="C12">
        <v>25</v>
      </c>
      <c r="D12" s="1">
        <v>1000000</v>
      </c>
      <c r="E12">
        <v>100</v>
      </c>
      <c r="F12" s="1">
        <f t="shared" si="0"/>
        <v>100000000</v>
      </c>
      <c r="G12">
        <f t="shared" ref="G12:G14" si="20" xml:space="preserve"> IF(C12&lt;12,C12, 12)</f>
        <v>12</v>
      </c>
      <c r="H12" s="1">
        <f t="shared" si="2"/>
        <v>2500000000</v>
      </c>
      <c r="I12" s="1">
        <f t="shared" si="3"/>
        <v>208333333.33333334</v>
      </c>
      <c r="J12" s="1">
        <v>30206</v>
      </c>
      <c r="K12" s="1">
        <f>I12*regression!B$18+regression!B$17</f>
        <v>25951.898740120923</v>
      </c>
      <c r="L12" s="6">
        <f t="shared" si="13"/>
        <v>432.53164566868207</v>
      </c>
      <c r="M12" s="6">
        <f t="shared" si="13"/>
        <v>7.2088607611447015</v>
      </c>
      <c r="N12" s="6">
        <f t="shared" si="5"/>
        <v>0.30036919838102921</v>
      </c>
      <c r="O12" s="1">
        <f>I12*regression!B$18+regression!B$17</f>
        <v>25951.898740120923</v>
      </c>
      <c r="P12" s="6">
        <f t="shared" si="6"/>
        <v>1.1639225438754641</v>
      </c>
      <c r="S12">
        <f t="shared" si="18"/>
        <v>8.3187587626244124</v>
      </c>
      <c r="T12">
        <f t="shared" si="19"/>
        <v>4.4800932180589612</v>
      </c>
    </row>
    <row r="13" spans="1:21" x14ac:dyDescent="0.2">
      <c r="A13" t="s">
        <v>40</v>
      </c>
      <c r="B13">
        <v>2</v>
      </c>
      <c r="C13">
        <v>25</v>
      </c>
      <c r="D13" s="1">
        <v>1000000</v>
      </c>
      <c r="E13">
        <v>100</v>
      </c>
      <c r="F13" s="1">
        <f t="shared" si="0"/>
        <v>100000000</v>
      </c>
      <c r="G13">
        <f t="shared" si="20"/>
        <v>12</v>
      </c>
      <c r="H13" s="1">
        <f t="shared" si="2"/>
        <v>2500000000</v>
      </c>
      <c r="I13" s="1">
        <f t="shared" si="3"/>
        <v>208333333.33333334</v>
      </c>
      <c r="J13" s="1">
        <v>21231</v>
      </c>
      <c r="K13" s="1">
        <f>I13*regression!B$18+regression!B$17</f>
        <v>25951.898740120923</v>
      </c>
      <c r="L13" s="6">
        <f t="shared" si="13"/>
        <v>432.53164566868207</v>
      </c>
      <c r="M13" s="6">
        <f t="shared" si="13"/>
        <v>7.2088607611447015</v>
      </c>
      <c r="N13" s="6">
        <f t="shared" si="5"/>
        <v>0.30036919838102921</v>
      </c>
      <c r="O13" s="1">
        <f>I13*regression!B$18+regression!B$17</f>
        <v>25951.898740120923</v>
      </c>
      <c r="P13" s="6">
        <f t="shared" si="6"/>
        <v>0.81809043001456605</v>
      </c>
      <c r="S13">
        <f t="shared" si="18"/>
        <v>8.3187587626244124</v>
      </c>
      <c r="T13">
        <f t="shared" si="19"/>
        <v>4.3269704503249207</v>
      </c>
    </row>
    <row r="14" spans="1:21" x14ac:dyDescent="0.2">
      <c r="A14" t="s">
        <v>40</v>
      </c>
      <c r="B14">
        <v>9</v>
      </c>
      <c r="C14">
        <v>58</v>
      </c>
      <c r="D14" s="1">
        <v>1000000</v>
      </c>
      <c r="E14">
        <v>100</v>
      </c>
      <c r="F14" s="1">
        <f t="shared" si="0"/>
        <v>100000000</v>
      </c>
      <c r="G14">
        <f t="shared" si="20"/>
        <v>12</v>
      </c>
      <c r="H14" s="1">
        <f t="shared" si="2"/>
        <v>5800000000</v>
      </c>
      <c r="I14" s="1">
        <f t="shared" si="3"/>
        <v>483333333.33333331</v>
      </c>
      <c r="J14" s="1">
        <v>55000</v>
      </c>
      <c r="K14" s="1">
        <f>I14*regression!B$18+regression!B$17</f>
        <v>60042.320600512801</v>
      </c>
      <c r="L14" s="6">
        <f t="shared" si="13"/>
        <v>1000.7053433418801</v>
      </c>
      <c r="M14" s="6">
        <f t="shared" si="13"/>
        <v>16.678422389031333</v>
      </c>
      <c r="N14" s="6">
        <f t="shared" si="5"/>
        <v>0.69493426620963883</v>
      </c>
      <c r="O14" s="1">
        <f>I14*regression!B$18+regression!B$17</f>
        <v>60042.320600512801</v>
      </c>
      <c r="P14" s="6">
        <f t="shared" si="6"/>
        <v>0.91602055766529222</v>
      </c>
      <c r="S14">
        <f t="shared" si="18"/>
        <v>8.6842467475153118</v>
      </c>
      <c r="T14">
        <f t="shared" si="19"/>
        <v>4.7403626894942441</v>
      </c>
    </row>
    <row r="15" spans="1:21" x14ac:dyDescent="0.2">
      <c r="A15" t="s">
        <v>40</v>
      </c>
      <c r="B15">
        <v>2</v>
      </c>
      <c r="C15">
        <v>58</v>
      </c>
      <c r="D15" s="1">
        <v>1000000</v>
      </c>
      <c r="E15">
        <v>100</v>
      </c>
      <c r="F15" s="1">
        <f t="shared" si="0"/>
        <v>100000000</v>
      </c>
      <c r="G15">
        <f t="shared" ref="G15:G17" si="21" xml:space="preserve"> IF(C15&lt;12,C15, 12)</f>
        <v>12</v>
      </c>
      <c r="H15" s="1">
        <f t="shared" si="2"/>
        <v>5800000000</v>
      </c>
      <c r="I15" s="1">
        <f t="shared" si="3"/>
        <v>483333333.33333331</v>
      </c>
      <c r="J15" s="1">
        <v>40119</v>
      </c>
      <c r="K15" s="1">
        <f>I15*regression!B$18+regression!B$17</f>
        <v>60042.320600512801</v>
      </c>
      <c r="L15" s="6">
        <f t="shared" si="13"/>
        <v>1000.7053433418801</v>
      </c>
      <c r="M15" s="6">
        <f t="shared" ref="M15:M18" si="22">L15/60</f>
        <v>16.678422389031333</v>
      </c>
      <c r="N15" s="6">
        <f t="shared" si="5"/>
        <v>0.69493426620963883</v>
      </c>
      <c r="O15" s="6">
        <f t="shared" ref="O15:O18" si="23">N15/60</f>
        <v>1.1582237770160647E-2</v>
      </c>
      <c r="P15" s="6">
        <f>J15/K15</f>
        <v>0.66817870459952466</v>
      </c>
      <c r="S15">
        <f t="shared" si="18"/>
        <v>8.6842467475153118</v>
      </c>
      <c r="T15">
        <f t="shared" si="19"/>
        <v>4.6033500993260867</v>
      </c>
    </row>
    <row r="16" spans="1:21" x14ac:dyDescent="0.2">
      <c r="A16" t="s">
        <v>40</v>
      </c>
      <c r="B16">
        <v>9</v>
      </c>
      <c r="C16">
        <v>11</v>
      </c>
      <c r="D16" s="1">
        <v>1000000</v>
      </c>
      <c r="E16">
        <v>300</v>
      </c>
      <c r="F16" s="1">
        <f t="shared" ref="F16:F17" si="24">D16*E16</f>
        <v>300000000</v>
      </c>
      <c r="G16">
        <f t="shared" si="21"/>
        <v>11</v>
      </c>
      <c r="H16" s="1">
        <f t="shared" ref="H16:H17" si="25">C16*D16*E16</f>
        <v>3300000000</v>
      </c>
      <c r="I16" s="1">
        <f t="shared" ref="I16:I17" si="26">H16/G16</f>
        <v>300000000</v>
      </c>
      <c r="J16" s="1">
        <v>34216</v>
      </c>
      <c r="K16" s="1">
        <f>I16*regression!B$18+regression!B$17</f>
        <v>37315.372693584883</v>
      </c>
      <c r="L16" s="6">
        <f t="shared" si="13"/>
        <v>621.9228782264147</v>
      </c>
      <c r="M16" s="6">
        <f t="shared" si="22"/>
        <v>10.365381303773578</v>
      </c>
      <c r="N16" s="6">
        <f t="shared" si="5"/>
        <v>0.43189088765723244</v>
      </c>
      <c r="O16" s="6">
        <f t="shared" si="23"/>
        <v>7.1981814609538737E-3</v>
      </c>
      <c r="P16" s="6">
        <f t="shared" ref="P16:P18" si="27">J16/K16</f>
        <v>0.91694112989208565</v>
      </c>
      <c r="S16">
        <f t="shared" si="18"/>
        <v>8.4771212547196626</v>
      </c>
      <c r="T16">
        <f t="shared" si="19"/>
        <v>4.5342292372487547</v>
      </c>
    </row>
    <row r="17" spans="1:20" x14ac:dyDescent="0.2">
      <c r="A17" t="s">
        <v>41</v>
      </c>
      <c r="B17">
        <v>6</v>
      </c>
      <c r="C17">
        <v>3</v>
      </c>
      <c r="D17" s="1">
        <v>100000</v>
      </c>
      <c r="E17">
        <v>100</v>
      </c>
      <c r="F17" s="1">
        <f t="shared" si="24"/>
        <v>10000000</v>
      </c>
      <c r="G17">
        <f t="shared" si="21"/>
        <v>3</v>
      </c>
      <c r="H17" s="1">
        <f t="shared" si="25"/>
        <v>30000000</v>
      </c>
      <c r="I17" s="1">
        <f t="shared" si="26"/>
        <v>10000000</v>
      </c>
      <c r="J17" s="1">
        <v>847</v>
      </c>
      <c r="K17" s="1">
        <f>I17*regression!B$18+regression!B$17</f>
        <v>1365.4732771716292</v>
      </c>
      <c r="L17" s="6">
        <f t="shared" si="13"/>
        <v>22.757887952860486</v>
      </c>
      <c r="M17" s="6">
        <f t="shared" si="22"/>
        <v>0.37929813254767475</v>
      </c>
      <c r="N17" s="6">
        <f t="shared" si="5"/>
        <v>1.5804088856153115E-2</v>
      </c>
      <c r="O17" s="6">
        <f t="shared" si="23"/>
        <v>2.6340148093588527E-4</v>
      </c>
      <c r="P17" s="6">
        <f t="shared" si="27"/>
        <v>0.62029774889072309</v>
      </c>
      <c r="S17">
        <f t="shared" si="18"/>
        <v>7</v>
      </c>
      <c r="T17">
        <f t="shared" si="19"/>
        <v>2.9278834103307068</v>
      </c>
    </row>
    <row r="18" spans="1:20" x14ac:dyDescent="0.2">
      <c r="A18" t="s">
        <v>41</v>
      </c>
      <c r="B18">
        <v>6</v>
      </c>
      <c r="C18">
        <v>3</v>
      </c>
      <c r="D18" s="1">
        <v>1000000</v>
      </c>
      <c r="E18">
        <v>100</v>
      </c>
      <c r="F18" s="1">
        <f t="shared" ref="F18:F19" si="28">D18*E18</f>
        <v>100000000</v>
      </c>
      <c r="G18">
        <f t="shared" ref="G18:G19" si="29" xml:space="preserve"> IF(C18&lt;12,C18, 12)</f>
        <v>3</v>
      </c>
      <c r="H18" s="1">
        <f t="shared" ref="H18:H19" si="30">C18*D18*E18</f>
        <v>300000000</v>
      </c>
      <c r="I18" s="1">
        <f t="shared" ref="I18:I19" si="31">H18/G18</f>
        <v>100000000</v>
      </c>
      <c r="J18" s="1">
        <v>6587</v>
      </c>
      <c r="K18" s="1">
        <f>I18*regression!B$18+regression!B$17</f>
        <v>12522.338613299878</v>
      </c>
      <c r="L18" s="6">
        <f t="shared" si="13"/>
        <v>208.70564355499798</v>
      </c>
      <c r="M18" s="6">
        <f t="shared" si="22"/>
        <v>3.4784273925832996</v>
      </c>
      <c r="N18" s="6">
        <f t="shared" si="5"/>
        <v>0.14493447469097082</v>
      </c>
      <c r="O18" s="6">
        <f t="shared" si="23"/>
        <v>2.4155745781828468E-3</v>
      </c>
      <c r="P18" s="6">
        <f t="shared" si="27"/>
        <v>0.52601995549010294</v>
      </c>
      <c r="S18">
        <f t="shared" si="18"/>
        <v>8</v>
      </c>
      <c r="T18">
        <f t="shared" si="19"/>
        <v>3.8186876634415139</v>
      </c>
    </row>
    <row r="19" spans="1:20" x14ac:dyDescent="0.2">
      <c r="A19" t="s">
        <v>40</v>
      </c>
      <c r="B19">
        <v>9</v>
      </c>
      <c r="C19">
        <v>58</v>
      </c>
      <c r="D19" s="1">
        <v>1000000</v>
      </c>
      <c r="E19">
        <v>300</v>
      </c>
      <c r="F19" s="1">
        <f t="shared" si="28"/>
        <v>300000000</v>
      </c>
      <c r="G19">
        <f t="shared" si="29"/>
        <v>12</v>
      </c>
      <c r="H19" s="1">
        <f t="shared" si="30"/>
        <v>17400000000</v>
      </c>
      <c r="I19" s="1">
        <f t="shared" si="31"/>
        <v>1450000000</v>
      </c>
      <c r="J19" s="1">
        <v>174700</v>
      </c>
      <c r="K19" s="1">
        <f>I19*regression!B$18+regression!B$17</f>
        <v>179875.31865522364</v>
      </c>
      <c r="L19" s="6">
        <f t="shared" ref="L19" si="32">K19/60</f>
        <v>2997.9219775870606</v>
      </c>
      <c r="M19" s="6">
        <f t="shared" ref="M19" si="33">L19/60</f>
        <v>49.965366293117675</v>
      </c>
      <c r="N19" s="6">
        <f t="shared" si="5"/>
        <v>2.0818902622132365</v>
      </c>
      <c r="O19" s="6">
        <f t="shared" ref="O19" si="34">N19/60</f>
        <v>3.4698171036887278E-2</v>
      </c>
      <c r="P19" s="6">
        <f t="shared" ref="P19" si="35">J19/K19</f>
        <v>0.97122830028091045</v>
      </c>
      <c r="S19">
        <f t="shared" si="18"/>
        <v>9.1613680022349744</v>
      </c>
      <c r="T19">
        <f t="shared" si="19"/>
        <v>5.2422929049829312</v>
      </c>
    </row>
    <row r="20" spans="1:20" x14ac:dyDescent="0.2">
      <c r="A20" t="s">
        <v>40</v>
      </c>
      <c r="B20">
        <v>6</v>
      </c>
      <c r="C20">
        <v>58</v>
      </c>
      <c r="D20" s="1">
        <v>1000000</v>
      </c>
      <c r="E20">
        <v>300</v>
      </c>
      <c r="F20" s="1">
        <f t="shared" ref="F20:F23" si="36">D20*E20</f>
        <v>300000000</v>
      </c>
      <c r="G20">
        <f t="shared" ref="G20" si="37" xml:space="preserve"> IF(C20&lt;12,C20, 12)</f>
        <v>12</v>
      </c>
      <c r="H20" s="1">
        <f t="shared" ref="H20:H23" si="38">C20*D20*E20</f>
        <v>17400000000</v>
      </c>
      <c r="I20" s="1">
        <f t="shared" ref="I20:I23" si="39">H20/G20</f>
        <v>1450000000</v>
      </c>
      <c r="J20" s="1">
        <v>147918</v>
      </c>
      <c r="K20" s="1">
        <f>I20*regression!B$18+regression!B$17</f>
        <v>179875.31865522364</v>
      </c>
      <c r="L20" s="6">
        <f t="shared" ref="L20:L23" si="40">K20/60</f>
        <v>2997.9219775870606</v>
      </c>
      <c r="M20" s="6">
        <f t="shared" ref="M20:M23" si="41">L20/60</f>
        <v>49.965366293117675</v>
      </c>
      <c r="N20" s="6">
        <f t="shared" ref="N20:N23" si="42">M20/24</f>
        <v>2.0818902622132365</v>
      </c>
      <c r="O20" s="6">
        <f t="shared" ref="O20:O23" si="43">N20/60</f>
        <v>3.4698171036887278E-2</v>
      </c>
      <c r="P20" s="6">
        <f t="shared" ref="P20:P23" si="44">J20/K20</f>
        <v>0.82233627773870466</v>
      </c>
      <c r="S20">
        <f t="shared" si="18"/>
        <v>9.1613680022349744</v>
      </c>
      <c r="T20">
        <f t="shared" si="19"/>
        <v>5.1700210260930053</v>
      </c>
    </row>
    <row r="21" spans="1:20" x14ac:dyDescent="0.2">
      <c r="A21" t="s">
        <v>41</v>
      </c>
      <c r="B21">
        <v>3</v>
      </c>
      <c r="C21">
        <v>36</v>
      </c>
      <c r="D21" s="1">
        <v>1000000</v>
      </c>
      <c r="E21">
        <v>300</v>
      </c>
      <c r="F21" s="1">
        <f t="shared" si="36"/>
        <v>300000000</v>
      </c>
      <c r="G21">
        <v>32</v>
      </c>
      <c r="H21" s="1">
        <f t="shared" si="38"/>
        <v>10800000000</v>
      </c>
      <c r="I21" s="1">
        <f t="shared" si="39"/>
        <v>337500000</v>
      </c>
      <c r="J21" s="1">
        <v>48000</v>
      </c>
      <c r="K21" s="1">
        <f>I21*regression!B$18+regression!B$17</f>
        <v>41964.06658363832</v>
      </c>
      <c r="L21" s="6">
        <f t="shared" si="40"/>
        <v>699.40110972730531</v>
      </c>
      <c r="M21" s="6">
        <f t="shared" si="41"/>
        <v>11.656685162121756</v>
      </c>
      <c r="N21" s="6">
        <f t="shared" si="42"/>
        <v>0.48569521508840646</v>
      </c>
      <c r="O21" s="6">
        <f t="shared" si="43"/>
        <v>8.0949202514734413E-3</v>
      </c>
      <c r="P21" s="6">
        <f t="shared" si="44"/>
        <v>1.1438357601575981</v>
      </c>
      <c r="S21">
        <f t="shared" ref="S21:S23" si="45">LOG10(I21)</f>
        <v>8.528273777167044</v>
      </c>
      <c r="T21">
        <f t="shared" ref="T21:T27" si="46">LOG10(J21)</f>
        <v>4.6812412373755876</v>
      </c>
    </row>
    <row r="22" spans="1:20" x14ac:dyDescent="0.2">
      <c r="A22" t="s">
        <v>41</v>
      </c>
      <c r="B22">
        <v>6</v>
      </c>
      <c r="C22">
        <v>36</v>
      </c>
      <c r="D22" s="1">
        <v>1000000</v>
      </c>
      <c r="E22">
        <v>300</v>
      </c>
      <c r="F22" s="1">
        <f t="shared" si="36"/>
        <v>300000000</v>
      </c>
      <c r="G22">
        <v>32</v>
      </c>
      <c r="H22" s="1">
        <f t="shared" si="38"/>
        <v>10800000000</v>
      </c>
      <c r="I22" s="1">
        <f t="shared" si="39"/>
        <v>337500000</v>
      </c>
      <c r="J22" s="1">
        <v>55200</v>
      </c>
      <c r="K22" s="1">
        <f>I22*regression!B$18+regression!B$17</f>
        <v>41964.06658363832</v>
      </c>
      <c r="L22" s="6">
        <f t="shared" si="40"/>
        <v>699.40110972730531</v>
      </c>
      <c r="M22" s="6">
        <f t="shared" si="41"/>
        <v>11.656685162121756</v>
      </c>
      <c r="N22" s="6">
        <f t="shared" si="42"/>
        <v>0.48569521508840646</v>
      </c>
      <c r="O22" s="6">
        <f t="shared" si="43"/>
        <v>8.0949202514734413E-3</v>
      </c>
      <c r="P22" s="6">
        <f t="shared" si="44"/>
        <v>1.3154111241812378</v>
      </c>
      <c r="S22">
        <f t="shared" si="45"/>
        <v>8.528273777167044</v>
      </c>
      <c r="T22">
        <f t="shared" si="46"/>
        <v>4.7419390777291985</v>
      </c>
    </row>
    <row r="23" spans="1:20" x14ac:dyDescent="0.2">
      <c r="A23" t="s">
        <v>41</v>
      </c>
      <c r="B23">
        <v>9</v>
      </c>
      <c r="C23">
        <v>36</v>
      </c>
      <c r="D23" s="1">
        <v>1000000</v>
      </c>
      <c r="E23">
        <v>300</v>
      </c>
      <c r="F23" s="1">
        <f t="shared" si="36"/>
        <v>300000000</v>
      </c>
      <c r="G23">
        <v>32</v>
      </c>
      <c r="H23" s="1">
        <f t="shared" si="38"/>
        <v>10800000000</v>
      </c>
      <c r="I23" s="1">
        <f t="shared" si="39"/>
        <v>337500000</v>
      </c>
      <c r="J23" s="1">
        <v>66000</v>
      </c>
      <c r="K23" s="1">
        <f>I23*regression!B$18+regression!B$17</f>
        <v>41964.06658363832</v>
      </c>
      <c r="L23" s="6">
        <f t="shared" si="40"/>
        <v>699.40110972730531</v>
      </c>
      <c r="M23" s="6">
        <f t="shared" si="41"/>
        <v>11.656685162121756</v>
      </c>
      <c r="N23" s="6">
        <f t="shared" si="42"/>
        <v>0.48569521508840646</v>
      </c>
      <c r="O23" s="6">
        <f t="shared" si="43"/>
        <v>8.0949202514734413E-3</v>
      </c>
      <c r="P23" s="6">
        <f t="shared" si="44"/>
        <v>1.5727741702166975</v>
      </c>
      <c r="S23">
        <f t="shared" si="45"/>
        <v>8.528273777167044</v>
      </c>
      <c r="T23">
        <f t="shared" si="46"/>
        <v>4.8195439355418683</v>
      </c>
    </row>
    <row r="24" spans="1:20" x14ac:dyDescent="0.2">
      <c r="A24" t="s">
        <v>41</v>
      </c>
      <c r="B24">
        <v>2</v>
      </c>
      <c r="C24">
        <v>134</v>
      </c>
      <c r="D24" s="1">
        <v>1000000</v>
      </c>
      <c r="E24">
        <v>300</v>
      </c>
      <c r="F24" s="1">
        <f t="shared" ref="F24:F27" si="47">D24*E24</f>
        <v>300000000</v>
      </c>
      <c r="G24">
        <v>32</v>
      </c>
      <c r="H24" s="1">
        <f t="shared" ref="H24:H27" si="48">C24*D24*E24</f>
        <v>40200000000</v>
      </c>
      <c r="I24" s="1">
        <f t="shared" ref="I24:I27" si="49">H24/G24</f>
        <v>1256250000</v>
      </c>
      <c r="J24" s="1">
        <v>135242</v>
      </c>
      <c r="K24" s="1">
        <f>I24*regression!B$18+regression!B$17</f>
        <v>155857.06688994754</v>
      </c>
      <c r="L24" s="6">
        <f t="shared" ref="L24:L27" si="50">K24/60</f>
        <v>2597.6177814991256</v>
      </c>
      <c r="M24" s="6">
        <f t="shared" ref="M24:M27" si="51">L24/60</f>
        <v>43.293629691652093</v>
      </c>
      <c r="N24" s="6">
        <f t="shared" ref="N24:N27" si="52">M24/24</f>
        <v>1.8039012371521705</v>
      </c>
      <c r="O24" s="6">
        <f t="shared" ref="O24:O27" si="53">N24/60</f>
        <v>3.0065020619202843E-2</v>
      </c>
      <c r="P24" s="6">
        <f t="shared" ref="P24:P27" si="54">J24/K24</f>
        <v>0.86773094540201967</v>
      </c>
      <c r="T24">
        <f t="shared" si="46"/>
        <v>5.1311115846206556</v>
      </c>
    </row>
    <row r="25" spans="1:20" x14ac:dyDescent="0.2">
      <c r="A25" t="s">
        <v>41</v>
      </c>
      <c r="B25">
        <v>3</v>
      </c>
      <c r="C25">
        <v>134</v>
      </c>
      <c r="D25" s="1">
        <v>1000000</v>
      </c>
      <c r="E25">
        <v>300</v>
      </c>
      <c r="F25" s="1">
        <f t="shared" si="47"/>
        <v>300000000</v>
      </c>
      <c r="G25">
        <v>32</v>
      </c>
      <c r="H25" s="1">
        <f t="shared" si="48"/>
        <v>40200000000</v>
      </c>
      <c r="I25" s="1">
        <f t="shared" si="49"/>
        <v>1256250000</v>
      </c>
      <c r="J25" s="1">
        <v>137959</v>
      </c>
      <c r="K25" s="1">
        <f>I25*regression!B$18+regression!B$17</f>
        <v>155857.06688994754</v>
      </c>
      <c r="L25" s="6">
        <f t="shared" si="50"/>
        <v>2597.6177814991256</v>
      </c>
      <c r="M25" s="6">
        <f t="shared" si="51"/>
        <v>43.293629691652093</v>
      </c>
      <c r="N25" s="6">
        <f t="shared" si="52"/>
        <v>1.8039012371521705</v>
      </c>
      <c r="O25" s="6">
        <f t="shared" si="53"/>
        <v>3.0065020619202843E-2</v>
      </c>
      <c r="P25" s="6">
        <f t="shared" si="54"/>
        <v>0.88516358451307453</v>
      </c>
      <c r="T25">
        <f t="shared" si="46"/>
        <v>5.1397500377100247</v>
      </c>
    </row>
    <row r="26" spans="1:20" x14ac:dyDescent="0.2">
      <c r="A26" t="s">
        <v>41</v>
      </c>
      <c r="B26">
        <v>6</v>
      </c>
      <c r="C26">
        <v>134</v>
      </c>
      <c r="D26" s="1">
        <v>1000000</v>
      </c>
      <c r="E26">
        <v>300</v>
      </c>
      <c r="F26" s="1">
        <f t="shared" si="47"/>
        <v>300000000</v>
      </c>
      <c r="G26">
        <v>32</v>
      </c>
      <c r="H26" s="1">
        <f t="shared" si="48"/>
        <v>40200000000</v>
      </c>
      <c r="I26" s="1">
        <f t="shared" si="49"/>
        <v>1256250000</v>
      </c>
      <c r="J26" s="1">
        <v>172013</v>
      </c>
      <c r="K26" s="1">
        <f>I26*regression!B$18+regression!B$17</f>
        <v>155857.06688994754</v>
      </c>
      <c r="L26" s="6">
        <f t="shared" si="50"/>
        <v>2597.6177814991256</v>
      </c>
      <c r="M26" s="6">
        <f t="shared" si="51"/>
        <v>43.293629691652093</v>
      </c>
      <c r="N26" s="6">
        <f t="shared" si="52"/>
        <v>1.8039012371521705</v>
      </c>
      <c r="O26" s="6">
        <f t="shared" si="53"/>
        <v>3.0065020619202843E-2</v>
      </c>
      <c r="P26" s="6">
        <f t="shared" si="54"/>
        <v>1.1036586497644045</v>
      </c>
      <c r="T26">
        <f t="shared" si="46"/>
        <v>5.2355612702500824</v>
      </c>
    </row>
    <row r="27" spans="1:20" x14ac:dyDescent="0.2">
      <c r="A27" t="s">
        <v>41</v>
      </c>
      <c r="B27">
        <v>9</v>
      </c>
      <c r="C27">
        <v>134</v>
      </c>
      <c r="D27" s="1">
        <v>1000000</v>
      </c>
      <c r="E27">
        <v>300</v>
      </c>
      <c r="F27" s="1">
        <f t="shared" si="47"/>
        <v>300000000</v>
      </c>
      <c r="G27">
        <v>32</v>
      </c>
      <c r="H27" s="1">
        <f t="shared" si="48"/>
        <v>40200000000</v>
      </c>
      <c r="I27" s="1">
        <f t="shared" si="49"/>
        <v>1256250000</v>
      </c>
      <c r="J27" s="1">
        <v>196798</v>
      </c>
      <c r="K27" s="1">
        <f>I27*regression!B$18+regression!B$17</f>
        <v>155857.06688994754</v>
      </c>
      <c r="L27" s="6">
        <f t="shared" si="50"/>
        <v>2597.6177814991256</v>
      </c>
      <c r="M27" s="6">
        <f t="shared" si="51"/>
        <v>43.293629691652093</v>
      </c>
      <c r="N27" s="6">
        <f t="shared" si="52"/>
        <v>1.8039012371521705</v>
      </c>
      <c r="O27" s="6">
        <f t="shared" si="53"/>
        <v>3.0065020619202843E-2</v>
      </c>
      <c r="P27" s="6">
        <f t="shared" si="54"/>
        <v>1.2626825586225188</v>
      </c>
      <c r="T27">
        <f t="shared" si="46"/>
        <v>5.2940206805110881</v>
      </c>
    </row>
    <row r="28" spans="1:20" x14ac:dyDescent="0.2">
      <c r="A28" t="s">
        <v>41</v>
      </c>
      <c r="B28">
        <v>2</v>
      </c>
      <c r="C28">
        <v>72</v>
      </c>
      <c r="D28" s="1">
        <v>1000000</v>
      </c>
      <c r="E28">
        <v>300</v>
      </c>
      <c r="F28" s="1">
        <f t="shared" ref="F28:F31" si="55">D28*E28</f>
        <v>300000000</v>
      </c>
      <c r="G28">
        <v>32</v>
      </c>
      <c r="H28" s="1">
        <f t="shared" ref="H28:H31" si="56">C28*D28*E28</f>
        <v>21600000000</v>
      </c>
      <c r="I28" s="1">
        <f t="shared" ref="I28:I31" si="57">H28/G28</f>
        <v>675000000</v>
      </c>
      <c r="J28" s="1">
        <v>77718</v>
      </c>
      <c r="K28" s="1">
        <f>I28*regression!B$18+regression!B$17</f>
        <v>83802.311594119252</v>
      </c>
      <c r="L28" s="6">
        <f t="shared" ref="L28:L31" si="58">K28/60</f>
        <v>1396.7051932353208</v>
      </c>
      <c r="M28" s="6">
        <f t="shared" ref="M28:M31" si="59">L28/60</f>
        <v>23.278419887255346</v>
      </c>
      <c r="N28" s="6">
        <f t="shared" ref="N28:N31" si="60">M28/24</f>
        <v>0.96993416196897275</v>
      </c>
      <c r="O28" s="6">
        <f t="shared" ref="O28:O31" si="61">N28/60</f>
        <v>1.6165569366149546E-2</v>
      </c>
      <c r="P28" s="6">
        <f t="shared" ref="P28:P31" si="62">J28/K28</f>
        <v>0.92739685244498415</v>
      </c>
    </row>
    <row r="29" spans="1:20" x14ac:dyDescent="0.2">
      <c r="A29" t="s">
        <v>41</v>
      </c>
      <c r="B29">
        <v>3</v>
      </c>
      <c r="C29">
        <v>72</v>
      </c>
      <c r="D29" s="1">
        <v>1000000</v>
      </c>
      <c r="E29">
        <v>300</v>
      </c>
      <c r="F29" s="1">
        <f t="shared" si="55"/>
        <v>300000000</v>
      </c>
      <c r="G29">
        <v>32</v>
      </c>
      <c r="H29" s="1">
        <f t="shared" si="56"/>
        <v>21600000000</v>
      </c>
      <c r="I29" s="1">
        <f t="shared" si="57"/>
        <v>675000000</v>
      </c>
      <c r="J29" s="1">
        <v>80407</v>
      </c>
      <c r="K29" s="1">
        <f>I29*regression!B$18+regression!B$17</f>
        <v>83802.311594119252</v>
      </c>
      <c r="L29" s="6">
        <f t="shared" si="58"/>
        <v>1396.7051932353208</v>
      </c>
      <c r="M29" s="6">
        <f t="shared" si="59"/>
        <v>23.278419887255346</v>
      </c>
      <c r="N29" s="6">
        <f t="shared" si="60"/>
        <v>0.96993416196897275</v>
      </c>
      <c r="O29" s="6">
        <f t="shared" si="61"/>
        <v>1.6165569366149546E-2</v>
      </c>
      <c r="P29" s="6">
        <f t="shared" si="62"/>
        <v>0.95948427281381199</v>
      </c>
    </row>
    <row r="30" spans="1:20" x14ac:dyDescent="0.2">
      <c r="A30" t="s">
        <v>41</v>
      </c>
      <c r="B30">
        <v>6</v>
      </c>
      <c r="C30">
        <v>72</v>
      </c>
      <c r="D30" s="1">
        <v>1000000</v>
      </c>
      <c r="E30">
        <v>300</v>
      </c>
      <c r="F30" s="1">
        <f t="shared" si="55"/>
        <v>300000000</v>
      </c>
      <c r="G30">
        <v>32</v>
      </c>
      <c r="H30" s="1">
        <f t="shared" si="56"/>
        <v>21600000000</v>
      </c>
      <c r="I30" s="1">
        <f t="shared" si="57"/>
        <v>675000000</v>
      </c>
      <c r="J30" s="1">
        <v>91690</v>
      </c>
      <c r="K30" s="1">
        <f>I30*regression!B$18+regression!B$17</f>
        <v>83802.311594119252</v>
      </c>
      <c r="L30" s="6">
        <f t="shared" si="58"/>
        <v>1396.7051932353208</v>
      </c>
      <c r="M30" s="6">
        <f t="shared" si="59"/>
        <v>23.278419887255346</v>
      </c>
      <c r="N30" s="6">
        <f t="shared" si="60"/>
        <v>0.96993416196897275</v>
      </c>
      <c r="O30" s="6">
        <f t="shared" si="61"/>
        <v>1.6165569366149546E-2</v>
      </c>
      <c r="P30" s="6">
        <f t="shared" si="62"/>
        <v>1.0941225636362311</v>
      </c>
    </row>
    <row r="31" spans="1:20" x14ac:dyDescent="0.2">
      <c r="A31" t="s">
        <v>41</v>
      </c>
      <c r="B31">
        <v>9</v>
      </c>
      <c r="C31">
        <v>72</v>
      </c>
      <c r="D31" s="1">
        <v>1000000</v>
      </c>
      <c r="E31">
        <v>300</v>
      </c>
      <c r="F31" s="1">
        <f t="shared" si="55"/>
        <v>300000000</v>
      </c>
      <c r="G31">
        <v>32</v>
      </c>
      <c r="H31" s="1">
        <f t="shared" si="56"/>
        <v>21600000000</v>
      </c>
      <c r="I31" s="1">
        <f t="shared" si="57"/>
        <v>675000000</v>
      </c>
      <c r="J31" s="1">
        <v>102375</v>
      </c>
      <c r="K31" s="1">
        <f>I31*regression!B$18+regression!B$17</f>
        <v>83802.311594119252</v>
      </c>
      <c r="L31" s="6">
        <f t="shared" si="58"/>
        <v>1396.7051932353208</v>
      </c>
      <c r="M31" s="6">
        <f t="shared" si="59"/>
        <v>23.278419887255346</v>
      </c>
      <c r="N31" s="6">
        <f t="shared" si="60"/>
        <v>0.96993416196897275</v>
      </c>
      <c r="O31" s="6">
        <f t="shared" si="61"/>
        <v>1.6165569366149546E-2</v>
      </c>
      <c r="P31" s="6">
        <f t="shared" si="62"/>
        <v>1.2216250131122166</v>
      </c>
    </row>
    <row r="33" spans="3:12" x14ac:dyDescent="0.2">
      <c r="C33">
        <v>4</v>
      </c>
      <c r="D33" s="1">
        <v>10000</v>
      </c>
      <c r="E33">
        <v>20</v>
      </c>
      <c r="F33" s="1">
        <f>D33*E33</f>
        <v>200000</v>
      </c>
      <c r="G33">
        <f xml:space="preserve"> IF(C33&lt;12,C33, 12)</f>
        <v>4</v>
      </c>
      <c r="H33" s="1">
        <f>C33*D33*E33</f>
        <v>800000</v>
      </c>
      <c r="I33" s="1">
        <f>H33/G33</f>
        <v>200000</v>
      </c>
      <c r="L33" s="1">
        <v>32</v>
      </c>
    </row>
    <row r="34" spans="3:12" x14ac:dyDescent="0.2">
      <c r="C34">
        <v>4</v>
      </c>
      <c r="D34" s="1">
        <v>5000</v>
      </c>
      <c r="E34">
        <v>20</v>
      </c>
      <c r="F34" s="1">
        <f>D34*E34</f>
        <v>100000</v>
      </c>
      <c r="G34">
        <f xml:space="preserve"> IF(C34&lt;12,C34, 12)</f>
        <v>4</v>
      </c>
      <c r="H34" s="1">
        <f>C34*D34*E34</f>
        <v>400000</v>
      </c>
      <c r="I34" s="1">
        <f>H34/G34</f>
        <v>100000</v>
      </c>
      <c r="L34" s="1">
        <v>23</v>
      </c>
    </row>
    <row r="35" spans="3:12" x14ac:dyDescent="0.2">
      <c r="C35">
        <v>9</v>
      </c>
      <c r="D35" s="1">
        <v>10000</v>
      </c>
      <c r="E35">
        <v>20</v>
      </c>
      <c r="F35" s="1">
        <f>D35*E35</f>
        <v>200000</v>
      </c>
      <c r="G35">
        <f t="shared" ref="G35:G36" si="63" xml:space="preserve"> IF(C35&lt;12,C35, 12)</f>
        <v>9</v>
      </c>
      <c r="H35" s="1">
        <f>C35*D35*E35</f>
        <v>1800000</v>
      </c>
      <c r="I35" s="1">
        <f>H35/G35</f>
        <v>200000</v>
      </c>
      <c r="K35" s="1">
        <v>40</v>
      </c>
    </row>
    <row r="36" spans="3:12" x14ac:dyDescent="0.2">
      <c r="C36">
        <v>9</v>
      </c>
      <c r="D36" s="1">
        <v>20000</v>
      </c>
      <c r="E36">
        <v>20</v>
      </c>
      <c r="F36" s="1">
        <f>D36*E36</f>
        <v>400000</v>
      </c>
      <c r="G36">
        <f t="shared" si="63"/>
        <v>9</v>
      </c>
      <c r="H36" s="1">
        <f>C36*D36*E36</f>
        <v>3600000</v>
      </c>
      <c r="I36" s="1">
        <f>H36/G36</f>
        <v>400000</v>
      </c>
      <c r="K36">
        <v>61</v>
      </c>
    </row>
    <row r="37" spans="3:12" x14ac:dyDescent="0.2">
      <c r="C37">
        <v>9</v>
      </c>
      <c r="D37" s="1">
        <v>5000</v>
      </c>
      <c r="E37">
        <v>20</v>
      </c>
      <c r="F37" s="1">
        <f>D37*E37</f>
        <v>100000</v>
      </c>
      <c r="G37">
        <f xml:space="preserve"> IF(C37&lt;12,C37, 12)</f>
        <v>9</v>
      </c>
      <c r="H37" s="1">
        <f>C37*D37*E37</f>
        <v>900000</v>
      </c>
      <c r="I37" s="1">
        <f>H37/G37</f>
        <v>100000</v>
      </c>
      <c r="K37">
        <v>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2B42-A013-F842-8196-626A67459250}">
  <dimension ref="A1:I18"/>
  <sheetViews>
    <sheetView workbookViewId="0">
      <selection activeCell="B18" sqref="B18"/>
    </sheetView>
  </sheetViews>
  <sheetFormatPr baseColWidth="10" defaultRowHeight="16" x14ac:dyDescent="0.2"/>
  <sheetData>
    <row r="1" spans="1:9" x14ac:dyDescent="0.2">
      <c r="A1" t="s">
        <v>8</v>
      </c>
    </row>
    <row r="2" spans="1:9" ht="17" thickBot="1" x14ac:dyDescent="0.25"/>
    <row r="3" spans="1:9" x14ac:dyDescent="0.2">
      <c r="A3" s="5" t="s">
        <v>9</v>
      </c>
      <c r="B3" s="5"/>
    </row>
    <row r="4" spans="1:9" x14ac:dyDescent="0.2">
      <c r="A4" s="2" t="s">
        <v>10</v>
      </c>
      <c r="B4" s="2">
        <v>0.99991669638138791</v>
      </c>
    </row>
    <row r="5" spans="1:9" x14ac:dyDescent="0.2">
      <c r="A5" s="2" t="s">
        <v>11</v>
      </c>
      <c r="B5" s="2">
        <v>0.9998333997022687</v>
      </c>
    </row>
    <row r="6" spans="1:9" x14ac:dyDescent="0.2">
      <c r="A6" s="2" t="s">
        <v>12</v>
      </c>
      <c r="B6" s="2">
        <v>0.9998095996597357</v>
      </c>
    </row>
    <row r="7" spans="1:9" x14ac:dyDescent="0.2">
      <c r="A7" s="2" t="s">
        <v>13</v>
      </c>
      <c r="B7" s="2">
        <v>116.74719751494391</v>
      </c>
    </row>
    <row r="8" spans="1:9" ht="17" thickBot="1" x14ac:dyDescent="0.25">
      <c r="A8" s="3" t="s">
        <v>14</v>
      </c>
      <c r="B8" s="3">
        <v>9</v>
      </c>
    </row>
    <row r="10" spans="1:9" ht="17" thickBot="1" x14ac:dyDescent="0.25">
      <c r="A10" t="s">
        <v>15</v>
      </c>
    </row>
    <row r="11" spans="1:9" x14ac:dyDescent="0.2">
      <c r="A11" s="4"/>
      <c r="B11" s="4" t="s">
        <v>20</v>
      </c>
      <c r="C11" s="4" t="s">
        <v>21</v>
      </c>
      <c r="D11" s="4" t="s">
        <v>22</v>
      </c>
      <c r="E11" s="4" t="s">
        <v>23</v>
      </c>
      <c r="F11" s="4" t="s">
        <v>24</v>
      </c>
    </row>
    <row r="12" spans="1:9" x14ac:dyDescent="0.2">
      <c r="A12" s="2" t="s">
        <v>16</v>
      </c>
      <c r="B12" s="2">
        <v>1</v>
      </c>
      <c r="C12" s="2">
        <v>572588782.64310682</v>
      </c>
      <c r="D12" s="2">
        <v>572588782.64310682</v>
      </c>
      <c r="E12" s="2">
        <v>42009.731634501528</v>
      </c>
      <c r="F12" s="2">
        <v>1.7371023465160076E-14</v>
      </c>
    </row>
    <row r="13" spans="1:9" x14ac:dyDescent="0.2">
      <c r="A13" s="2" t="s">
        <v>17</v>
      </c>
      <c r="B13" s="2">
        <v>7</v>
      </c>
      <c r="C13" s="2">
        <v>95409.356893153279</v>
      </c>
      <c r="D13" s="2">
        <v>13629.908127593326</v>
      </c>
      <c r="E13" s="2"/>
      <c r="F13" s="2"/>
    </row>
    <row r="14" spans="1:9" ht="17" thickBot="1" x14ac:dyDescent="0.25">
      <c r="A14" s="3" t="s">
        <v>18</v>
      </c>
      <c r="B14" s="3">
        <v>8</v>
      </c>
      <c r="C14" s="3">
        <v>572684192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25</v>
      </c>
      <c r="C16" s="4" t="s">
        <v>13</v>
      </c>
      <c r="D16" s="4" t="s">
        <v>26</v>
      </c>
      <c r="E16" s="4" t="s">
        <v>27</v>
      </c>
      <c r="F16" s="4" t="s">
        <v>28</v>
      </c>
      <c r="G16" s="4" t="s">
        <v>29</v>
      </c>
      <c r="H16" s="4" t="s">
        <v>30</v>
      </c>
      <c r="I16" s="4" t="s">
        <v>31</v>
      </c>
    </row>
    <row r="17" spans="1:9" x14ac:dyDescent="0.2">
      <c r="A17" s="2" t="s">
        <v>19</v>
      </c>
      <c r="B17" s="2">
        <v>125.82157315737913</v>
      </c>
      <c r="C17" s="2">
        <v>42.276097233015371</v>
      </c>
      <c r="D17" s="2">
        <v>2.9761870511339259</v>
      </c>
      <c r="E17" s="2">
        <v>2.0626019677845265E-2</v>
      </c>
      <c r="F17" s="2">
        <v>25.854488377496367</v>
      </c>
      <c r="G17" s="2">
        <v>225.78865793726192</v>
      </c>
      <c r="H17" s="2">
        <v>25.854488377496367</v>
      </c>
      <c r="I17" s="2">
        <v>225.78865793726192</v>
      </c>
    </row>
    <row r="18" spans="1:9" ht="17" thickBot="1" x14ac:dyDescent="0.25">
      <c r="A18" s="3" t="s">
        <v>32</v>
      </c>
      <c r="B18" s="3">
        <v>1.2396517040142501E-4</v>
      </c>
      <c r="C18" s="3">
        <v>6.0481802839051372E-7</v>
      </c>
      <c r="D18" s="3">
        <v>204.96275670106883</v>
      </c>
      <c r="E18" s="3">
        <v>1.7371023465160076E-14</v>
      </c>
      <c r="F18" s="3">
        <v>1.2253500302369228E-4</v>
      </c>
      <c r="G18" s="3">
        <v>1.2539533777915774E-4</v>
      </c>
      <c r="H18" s="3">
        <v>1.2253500302369228E-4</v>
      </c>
      <c r="I18" s="3">
        <v>1.2539533777915774E-4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Petchey</dc:creator>
  <cp:lastModifiedBy>Owen Petchey</cp:lastModifiedBy>
  <dcterms:created xsi:type="dcterms:W3CDTF">2021-11-26T14:24:49Z</dcterms:created>
  <dcterms:modified xsi:type="dcterms:W3CDTF">2021-12-30T18:08:13Z</dcterms:modified>
</cp:coreProperties>
</file>