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microxanox/diversity_envresp1/experiments/0_ss_finding/"/>
    </mc:Choice>
  </mc:AlternateContent>
  <xr:revisionPtr revIDLastSave="0" documentId="13_ncr:1_{83909006-9787-3847-BAD3-B14B97E2ECF0}" xr6:coauthVersionLast="47" xr6:coauthVersionMax="47" xr10:uidLastSave="{00000000-0000-0000-0000-000000000000}"/>
  <bookViews>
    <workbookView xWindow="8160" yWindow="980" windowWidth="29660" windowHeight="17600" xr2:uid="{06D63768-2800-344A-AD80-A7CE429FF153}"/>
  </bookViews>
  <sheets>
    <sheet name="data" sheetId="1" r:id="rId1"/>
    <sheet name="regression" sheetId="3" r:id="rId2"/>
  </sheets>
  <definedNames>
    <definedName name="_xlchart.v1.0" hidden="1">data!$I$2:$I$23</definedName>
    <definedName name="_xlchart.v1.1" hidden="1">data!$J$1</definedName>
    <definedName name="_xlchart.v1.2" hidden="1">data!$J$2:$J$23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K14" i="1"/>
  <c r="L14" i="1" s="1"/>
  <c r="M14" i="1" s="1"/>
  <c r="N14" i="1" s="1"/>
  <c r="O14" i="1"/>
  <c r="H14" i="1"/>
  <c r="G14" i="1"/>
  <c r="F14" i="1"/>
  <c r="T14" i="1"/>
  <c r="S13" i="1"/>
  <c r="K13" i="1"/>
  <c r="L13" i="1"/>
  <c r="M13" i="1"/>
  <c r="N13" i="1"/>
  <c r="O13" i="1"/>
  <c r="I13" i="1"/>
  <c r="H13" i="1"/>
  <c r="G13" i="1"/>
  <c r="F13" i="1"/>
  <c r="T13" i="1"/>
  <c r="S11" i="1"/>
  <c r="T11" i="1"/>
  <c r="S12" i="1"/>
  <c r="T12" i="1"/>
  <c r="H12" i="1"/>
  <c r="G12" i="1"/>
  <c r="F12" i="1"/>
  <c r="I14" i="1" l="1"/>
  <c r="I12" i="1"/>
  <c r="O12" i="1"/>
  <c r="K12" i="1"/>
  <c r="L12" i="1" s="1"/>
  <c r="M12" i="1" s="1"/>
  <c r="N12" i="1" s="1"/>
  <c r="H11" i="1"/>
  <c r="G11" i="1"/>
  <c r="F11" i="1"/>
  <c r="T3" i="1"/>
  <c r="T4" i="1"/>
  <c r="T5" i="1"/>
  <c r="T6" i="1"/>
  <c r="T7" i="1"/>
  <c r="T8" i="1"/>
  <c r="T9" i="1"/>
  <c r="T10" i="1"/>
  <c r="T2" i="1"/>
  <c r="H10" i="1"/>
  <c r="G10" i="1"/>
  <c r="F10" i="1"/>
  <c r="H9" i="1"/>
  <c r="G9" i="1"/>
  <c r="F9" i="1"/>
  <c r="H8" i="1"/>
  <c r="G8" i="1"/>
  <c r="F8" i="1"/>
  <c r="H7" i="1"/>
  <c r="F7" i="1"/>
  <c r="G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26" i="1"/>
  <c r="G26" i="1"/>
  <c r="F26" i="1"/>
  <c r="H29" i="1"/>
  <c r="G29" i="1"/>
  <c r="F29" i="1"/>
  <c r="G27" i="1"/>
  <c r="G28" i="1"/>
  <c r="G25" i="1"/>
  <c r="H28" i="1"/>
  <c r="F28" i="1"/>
  <c r="H27" i="1"/>
  <c r="H25" i="1"/>
  <c r="F27" i="1"/>
  <c r="F25" i="1"/>
  <c r="I11" i="1" l="1"/>
  <c r="O11" i="1"/>
  <c r="K11" i="1"/>
  <c r="L11" i="1" s="1"/>
  <c r="M11" i="1" s="1"/>
  <c r="N11" i="1" s="1"/>
  <c r="I8" i="1"/>
  <c r="I10" i="1"/>
  <c r="I9" i="1"/>
  <c r="I5" i="1"/>
  <c r="I6" i="1"/>
  <c r="I2" i="1"/>
  <c r="I7" i="1"/>
  <c r="I3" i="1"/>
  <c r="I4" i="1"/>
  <c r="I26" i="1"/>
  <c r="I29" i="1"/>
  <c r="I25" i="1"/>
  <c r="I27" i="1"/>
  <c r="I28" i="1"/>
  <c r="K4" i="1" l="1"/>
  <c r="L4" i="1" s="1"/>
  <c r="M4" i="1" s="1"/>
  <c r="N4" i="1" s="1"/>
  <c r="O4" i="1"/>
  <c r="K3" i="1"/>
  <c r="L3" i="1" s="1"/>
  <c r="M3" i="1" s="1"/>
  <c r="N3" i="1" s="1"/>
  <c r="O3" i="1"/>
  <c r="O7" i="1"/>
  <c r="K7" i="1"/>
  <c r="L7" i="1" s="1"/>
  <c r="M7" i="1" s="1"/>
  <c r="N7" i="1" s="1"/>
  <c r="O2" i="1"/>
  <c r="K2" i="1"/>
  <c r="L2" i="1" s="1"/>
  <c r="M2" i="1" s="1"/>
  <c r="N2" i="1" s="1"/>
  <c r="K6" i="1"/>
  <c r="L6" i="1" s="1"/>
  <c r="M6" i="1" s="1"/>
  <c r="N6" i="1" s="1"/>
  <c r="O6" i="1"/>
  <c r="O5" i="1"/>
  <c r="K5" i="1"/>
  <c r="L5" i="1" s="1"/>
  <c r="M5" i="1" s="1"/>
  <c r="N5" i="1" s="1"/>
  <c r="K9" i="1"/>
  <c r="L9" i="1" s="1"/>
  <c r="M9" i="1" s="1"/>
  <c r="N9" i="1" s="1"/>
  <c r="O9" i="1"/>
  <c r="K10" i="1"/>
  <c r="L10" i="1" s="1"/>
  <c r="M10" i="1" s="1"/>
  <c r="N10" i="1" s="1"/>
  <c r="O10" i="1"/>
  <c r="K8" i="1"/>
  <c r="O8" i="1"/>
  <c r="S5" i="1"/>
  <c r="S2" i="1"/>
  <c r="S4" i="1"/>
  <c r="S7" i="1"/>
  <c r="S10" i="1"/>
  <c r="S3" i="1"/>
  <c r="S6" i="1"/>
  <c r="S9" i="1"/>
  <c r="L8" i="1"/>
  <c r="M8" i="1" s="1"/>
  <c r="N8" i="1" s="1"/>
  <c r="S8" i="1"/>
</calcChain>
</file>

<file path=xl/sharedStrings.xml><?xml version="1.0" encoding="utf-8"?>
<sst xmlns="http://schemas.openxmlformats.org/spreadsheetml/2006/main" count="45" uniqueCount="41">
  <si>
    <t>var_expt length</t>
  </si>
  <si>
    <t>wait time</t>
  </si>
  <si>
    <t>a_O length</t>
  </si>
  <si>
    <t>sim_duration</t>
  </si>
  <si>
    <t>num_cores</t>
  </si>
  <si>
    <t>system time</t>
  </si>
  <si>
    <t>total load</t>
  </si>
  <si>
    <t>load / 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</si>
  <si>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</si>
  <si>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</si>
  <si>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</si>
  <si>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</si>
  <si>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</si>
  <si>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</si>
  <si>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</si>
  <si>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</si>
  <si>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</si>
  <si>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</si>
  <si>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</si>
  <si>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</si>
  <si>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</si>
  <si>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</si>
  <si>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</si>
  <si>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</si>
  <si>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</si>
  <si>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</si>
  <si>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</si>
  <si>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</si>
  <si>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</si>
  <si>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</si>
  <si>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</si>
  <si>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</si>
  <si>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</si>
  <si>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seconds</t>
  </si>
  <si>
    <t>predicted minutes</t>
  </si>
  <si>
    <t>predicted hours</t>
  </si>
  <si>
    <t>predicted days</t>
  </si>
  <si>
    <t>num_strains</t>
  </si>
  <si>
    <t>computer</t>
  </si>
  <si>
    <t>my laptop</t>
  </si>
  <si>
    <t>Rainer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</si>
</sst>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data!$I$2:$I$14</c:f>
              <c:numCache>
                <c:formatCode>0.00E+00</c:formatCode>
                <c:ptCount val="13"/>
                <c:pt idx="0">
                  <c:v>104166.66666666667</c:v>
                </c:pt>
                <c:pt idx="1">
                  <c:v>208333.33333333334</c:v>
                </c:pt>
                <c:pt idx="2">
                  <c:v>312500</c:v>
                </c:pt>
                <c:pt idx="3">
                  <c:v>125000</c:v>
                </c:pt>
                <c:pt idx="4">
                  <c:v>250000</c:v>
                </c:pt>
                <c:pt idx="5">
                  <c:v>10416666.666666666</c:v>
                </c:pt>
                <c:pt idx="6">
                  <c:v>5208333.333333333</c:v>
                </c:pt>
                <c:pt idx="7">
                  <c:v>20833333.333333332</c:v>
                </c:pt>
                <c:pt idx="8">
                  <c:v>208333333.33333334</c:v>
                </c:pt>
                <c:pt idx="9">
                  <c:v>208333333.33333334</c:v>
                </c:pt>
                <c:pt idx="10">
                  <c:v>208333333.33333334</c:v>
                </c:pt>
                <c:pt idx="11">
                  <c:v>208333333.33333334</c:v>
                </c:pt>
                <c:pt idx="12">
                  <c:v>483333333.33333331</c:v>
                </c:pt>
              </c:numCache>
            </c:numRef>
          </c:xVal>
          <c:yVal>
            <c:numRef>
              <c:f>data!$J$2:$J$14</c:f>
              <c:numCache>
                <c:formatCode>0.00E+00</c:formatCode>
                <c:ptCount val="13"/>
                <c:pt idx="0">
                  <c:v>61</c:v>
                </c:pt>
                <c:pt idx="1">
                  <c:v>78</c:v>
                </c:pt>
                <c:pt idx="2">
                  <c:v>99</c:v>
                </c:pt>
                <c:pt idx="3">
                  <c:v>77</c:v>
                </c:pt>
                <c:pt idx="4">
                  <c:v>102</c:v>
                </c:pt>
                <c:pt idx="5">
                  <c:v>1517</c:v>
                </c:pt>
                <c:pt idx="6">
                  <c:v>790</c:v>
                </c:pt>
                <c:pt idx="7">
                  <c:v>2956</c:v>
                </c:pt>
                <c:pt idx="8">
                  <c:v>25922</c:v>
                </c:pt>
                <c:pt idx="9">
                  <c:v>29110</c:v>
                </c:pt>
                <c:pt idx="10">
                  <c:v>30206</c:v>
                </c:pt>
                <c:pt idx="11">
                  <c:v>21231</c:v>
                </c:pt>
                <c:pt idx="12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624C-84B0-1500276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data!$S$2:$S$14</c:f>
              <c:numCache>
                <c:formatCode>General</c:formatCode>
                <c:ptCount val="13"/>
                <c:pt idx="0">
                  <c:v>5.017728766960432</c:v>
                </c:pt>
                <c:pt idx="1">
                  <c:v>5.3187587626244124</c:v>
                </c:pt>
                <c:pt idx="2">
                  <c:v>5.4948500216800937</c:v>
                </c:pt>
                <c:pt idx="3">
                  <c:v>5.0969100130080562</c:v>
                </c:pt>
                <c:pt idx="4">
                  <c:v>5.3979400086720375</c:v>
                </c:pt>
                <c:pt idx="5">
                  <c:v>7.0177287669604311</c:v>
                </c:pt>
                <c:pt idx="6">
                  <c:v>6.7166987712964508</c:v>
                </c:pt>
                <c:pt idx="7">
                  <c:v>7.3187587626244124</c:v>
                </c:pt>
                <c:pt idx="8">
                  <c:v>8.3187587626244124</c:v>
                </c:pt>
                <c:pt idx="9">
                  <c:v>8.3187587626244124</c:v>
                </c:pt>
                <c:pt idx="10">
                  <c:v>8.3187587626244124</c:v>
                </c:pt>
                <c:pt idx="11">
                  <c:v>8.3187587626244124</c:v>
                </c:pt>
                <c:pt idx="12">
                  <c:v>8.6842467475153118</c:v>
                </c:pt>
              </c:numCache>
            </c:numRef>
          </c:xVal>
          <c:yVal>
            <c:numRef>
              <c:f>data!$T$2:$T$14</c:f>
              <c:numCache>
                <c:formatCode>General</c:formatCode>
                <c:ptCount val="13"/>
                <c:pt idx="0">
                  <c:v>1.7853298350107671</c:v>
                </c:pt>
                <c:pt idx="1">
                  <c:v>1.8920946026904804</c:v>
                </c:pt>
                <c:pt idx="2">
                  <c:v>1.9956351945975499</c:v>
                </c:pt>
                <c:pt idx="3">
                  <c:v>1.8864907251724818</c:v>
                </c:pt>
                <c:pt idx="4">
                  <c:v>2.0086001717619175</c:v>
                </c:pt>
                <c:pt idx="5">
                  <c:v>3.1809855807867304</c:v>
                </c:pt>
                <c:pt idx="6">
                  <c:v>2.8976270912904414</c:v>
                </c:pt>
                <c:pt idx="7">
                  <c:v>3.470704429722788</c:v>
                </c:pt>
                <c:pt idx="8">
                  <c:v>4.4136685062824741</c:v>
                </c:pt>
                <c:pt idx="9">
                  <c:v>4.4640422054388109</c:v>
                </c:pt>
                <c:pt idx="10">
                  <c:v>4.4800932180589612</c:v>
                </c:pt>
                <c:pt idx="11">
                  <c:v>4.3269704503249207</c:v>
                </c:pt>
                <c:pt idx="12">
                  <c:v>4.7403626894942441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8-CE49-9BF0-2BB223C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19</xdr:row>
      <xdr:rowOff>38100</xdr:rowOff>
    </xdr:from>
    <xdr:to>
      <xdr:col>11</xdr:col>
      <xdr:colOff>88900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6A49E-5311-C149-B7A7-D12F3CDA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19</xdr:row>
      <xdr:rowOff>25400</xdr:rowOff>
    </xdr:from>
    <xdr:to>
      <xdr:col>22</xdr:col>
      <xdr:colOff>641350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50088-F0D5-7D46-8F74-069B78D1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045-20BB-3147-9839-C23564CDEFB5}">
  <dimension ref="A1:U29"/>
  <sheetViews>
    <sheetView tabSelected="1" topLeftCell="C1" workbookViewId="0">
      <selection activeCell="T16" sqref="T16"/>
    </sheetView>
  </sheetViews>
  <sheetFormatPr baseColWidth="10" defaultRowHeight="16" x14ac:dyDescent="0.2"/>
  <cols>
    <col min="1" max="1" width="13.33203125" bestFit="1" customWidth="1"/>
    <col min="12" max="12" width="16" bestFit="1" customWidth="1"/>
  </cols>
  <sheetData>
    <row r="1" spans="1:21" x14ac:dyDescent="0.2">
      <c r="A1" t="s">
        <v>38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5</v>
      </c>
      <c r="K1" t="s">
        <v>33</v>
      </c>
      <c r="L1" t="s">
        <v>34</v>
      </c>
      <c r="M1" t="s">
        <v>35</v>
      </c>
      <c r="N1" t="s">
        <v>36</v>
      </c>
    </row>
    <row r="2" spans="1:21" x14ac:dyDescent="0.2">
      <c r="C2">
        <v>25</v>
      </c>
      <c r="D2" s="1">
        <v>5000</v>
      </c>
      <c r="E2">
        <v>10</v>
      </c>
      <c r="F2" s="1">
        <f>D2*E2</f>
        <v>50000</v>
      </c>
      <c r="G2">
        <f t="shared" ref="G2" si="0" xml:space="preserve"> IF(C2&lt;12,C2, 12)</f>
        <v>12</v>
      </c>
      <c r="H2" s="1">
        <f>C2*D2*E2</f>
        <v>1250000</v>
      </c>
      <c r="I2" s="1">
        <f>H2/G2</f>
        <v>104166.66666666667</v>
      </c>
      <c r="J2" s="1">
        <v>61</v>
      </c>
      <c r="K2" s="1">
        <f>I2*regression!B$18+regression!B$17</f>
        <v>138.73461174086091</v>
      </c>
      <c r="L2" s="6">
        <f t="shared" ref="L2:M6" si="1">K2/60</f>
        <v>2.3122435290143484</v>
      </c>
      <c r="M2" s="6">
        <f t="shared" si="1"/>
        <v>3.8537392150239137E-2</v>
      </c>
      <c r="N2">
        <f t="shared" ref="N2:N6" si="2">M2/24</f>
        <v>1.6057246729266306E-3</v>
      </c>
      <c r="O2" s="1">
        <f>I2*regression!B$18+regression!B$17</f>
        <v>138.73461174086091</v>
      </c>
      <c r="S2">
        <f>LOG10(I2)</f>
        <v>5.017728766960432</v>
      </c>
      <c r="T2">
        <f>LOG10(J2)</f>
        <v>1.7853298350107671</v>
      </c>
    </row>
    <row r="3" spans="1:21" x14ac:dyDescent="0.2">
      <c r="C3">
        <v>25</v>
      </c>
      <c r="D3" s="1">
        <v>10000</v>
      </c>
      <c r="E3">
        <v>10</v>
      </c>
      <c r="F3" s="1">
        <f>D3*E3</f>
        <v>100000</v>
      </c>
      <c r="G3">
        <f t="shared" ref="G3" si="3" xml:space="preserve"> IF(C3&lt;12,C3, 12)</f>
        <v>12</v>
      </c>
      <c r="H3" s="1">
        <f>C3*D3*E3</f>
        <v>2500000</v>
      </c>
      <c r="I3" s="1">
        <f>H3/G3</f>
        <v>208333.33333333334</v>
      </c>
      <c r="J3" s="1">
        <v>78</v>
      </c>
      <c r="K3" s="1">
        <f>I3*regression!B$18+regression!B$17</f>
        <v>151.64765032434269</v>
      </c>
      <c r="L3" s="6">
        <f t="shared" si="1"/>
        <v>2.5274608387390449</v>
      </c>
      <c r="M3" s="6">
        <f t="shared" si="1"/>
        <v>4.2124347312317414E-2</v>
      </c>
      <c r="N3">
        <f t="shared" si="2"/>
        <v>1.7551811380132256E-3</v>
      </c>
      <c r="O3" s="1">
        <f>I3*regression!B$18+regression!B$17</f>
        <v>151.64765032434269</v>
      </c>
      <c r="S3">
        <f t="shared" ref="S3:S10" si="4">LOG10(I3)</f>
        <v>5.3187587626244124</v>
      </c>
      <c r="T3">
        <f t="shared" ref="T3:T11" si="5">LOG10(J3)</f>
        <v>1.8920946026904804</v>
      </c>
    </row>
    <row r="4" spans="1:21" x14ac:dyDescent="0.2">
      <c r="C4">
        <v>25</v>
      </c>
      <c r="D4" s="1">
        <v>10000</v>
      </c>
      <c r="E4">
        <v>15</v>
      </c>
      <c r="F4" s="1">
        <f>D4*E4</f>
        <v>150000</v>
      </c>
      <c r="G4">
        <f t="shared" ref="G4" si="6" xml:space="preserve"> IF(C4&lt;12,C4, 12)</f>
        <v>12</v>
      </c>
      <c r="H4" s="1">
        <f>C4*D4*E4</f>
        <v>3750000</v>
      </c>
      <c r="I4" s="1">
        <f>H4/G4</f>
        <v>312500</v>
      </c>
      <c r="J4" s="1">
        <v>99</v>
      </c>
      <c r="K4" s="1">
        <f>I4*regression!B$18+regression!B$17</f>
        <v>164.56068890782444</v>
      </c>
      <c r="L4" s="6">
        <f t="shared" si="1"/>
        <v>2.7426781484637406</v>
      </c>
      <c r="M4" s="6">
        <f t="shared" si="1"/>
        <v>4.5711302474395678E-2</v>
      </c>
      <c r="N4">
        <f t="shared" si="2"/>
        <v>1.9046376030998199E-3</v>
      </c>
      <c r="O4" s="1">
        <f>I4*regression!B$18+regression!B$17</f>
        <v>164.56068890782444</v>
      </c>
      <c r="S4">
        <f t="shared" si="4"/>
        <v>5.4948500216800937</v>
      </c>
      <c r="T4">
        <f t="shared" si="5"/>
        <v>1.9956351945975499</v>
      </c>
    </row>
    <row r="5" spans="1:21" x14ac:dyDescent="0.2">
      <c r="C5">
        <v>25</v>
      </c>
      <c r="D5" s="1">
        <v>2000</v>
      </c>
      <c r="E5">
        <v>30</v>
      </c>
      <c r="F5" s="1">
        <f>D5*E5</f>
        <v>60000</v>
      </c>
      <c r="G5">
        <f t="shared" ref="G5" si="7" xml:space="preserve"> IF(C5&lt;12,C5, 12)</f>
        <v>12</v>
      </c>
      <c r="H5" s="1">
        <f>C5*D5*E5</f>
        <v>1500000</v>
      </c>
      <c r="I5" s="1">
        <f>H5/G5</f>
        <v>125000</v>
      </c>
      <c r="J5" s="1">
        <v>77</v>
      </c>
      <c r="K5" s="1">
        <f>I5*regression!B$18+regression!B$17</f>
        <v>141.31721945755726</v>
      </c>
      <c r="L5" s="6">
        <f t="shared" si="1"/>
        <v>2.3552869909592875</v>
      </c>
      <c r="M5" s="6">
        <f t="shared" si="1"/>
        <v>3.9254783182654789E-2</v>
      </c>
      <c r="N5">
        <f t="shared" si="2"/>
        <v>1.6356159659439496E-3</v>
      </c>
      <c r="O5" s="1">
        <f>I5*regression!B$18+regression!B$17</f>
        <v>141.31721945755726</v>
      </c>
      <c r="S5">
        <f t="shared" si="4"/>
        <v>5.0969100130080562</v>
      </c>
      <c r="T5">
        <f t="shared" si="5"/>
        <v>1.8864907251724818</v>
      </c>
    </row>
    <row r="6" spans="1:21" x14ac:dyDescent="0.2">
      <c r="C6">
        <v>25</v>
      </c>
      <c r="D6" s="1">
        <v>4000</v>
      </c>
      <c r="E6">
        <v>30</v>
      </c>
      <c r="F6" s="1">
        <f>D6*E6</f>
        <v>120000</v>
      </c>
      <c r="G6">
        <f t="shared" ref="G6:G7" si="8" xml:space="preserve"> IF(C6&lt;12,C6, 12)</f>
        <v>12</v>
      </c>
      <c r="H6" s="1">
        <f>C6*D6*E6</f>
        <v>3000000</v>
      </c>
      <c r="I6" s="1">
        <f>H6/G6</f>
        <v>250000</v>
      </c>
      <c r="J6" s="1">
        <v>102</v>
      </c>
      <c r="K6" s="1">
        <f>I6*regression!B$18+regression!B$17</f>
        <v>156.81286575773538</v>
      </c>
      <c r="L6" s="6">
        <f t="shared" si="1"/>
        <v>2.6135477626289232</v>
      </c>
      <c r="M6" s="6">
        <f t="shared" si="1"/>
        <v>4.3559129377148717E-2</v>
      </c>
      <c r="N6">
        <f t="shared" si="2"/>
        <v>1.8149637240478633E-3</v>
      </c>
      <c r="O6" s="1">
        <f>I6*regression!B$18+regression!B$17</f>
        <v>156.81286575773538</v>
      </c>
      <c r="S6">
        <f t="shared" si="4"/>
        <v>5.3979400086720375</v>
      </c>
      <c r="T6">
        <f t="shared" si="5"/>
        <v>2.0086001717619175</v>
      </c>
    </row>
    <row r="7" spans="1:21" x14ac:dyDescent="0.2">
      <c r="C7">
        <v>25</v>
      </c>
      <c r="D7" s="1">
        <v>1000000</v>
      </c>
      <c r="E7">
        <v>5</v>
      </c>
      <c r="F7" s="1">
        <f>D7*E7</f>
        <v>5000000</v>
      </c>
      <c r="G7">
        <f t="shared" si="8"/>
        <v>12</v>
      </c>
      <c r="H7" s="1">
        <f>C7*D7*E7</f>
        <v>125000000</v>
      </c>
      <c r="I7" s="1">
        <f>H7/G7</f>
        <v>10416666.666666666</v>
      </c>
      <c r="J7" s="1">
        <v>1517</v>
      </c>
      <c r="K7" s="1">
        <f>I7*regression!B$18+regression!B$17</f>
        <v>1417.1254315055562</v>
      </c>
      <c r="L7" s="6">
        <f>K7/60</f>
        <v>23.618757191759268</v>
      </c>
      <c r="M7" s="6">
        <f>L7/60</f>
        <v>0.39364595319598783</v>
      </c>
      <c r="N7">
        <f>M7/24</f>
        <v>1.6401914716499492E-2</v>
      </c>
      <c r="O7" s="1">
        <f>I7*regression!B$18+regression!B$17</f>
        <v>1417.1254315055562</v>
      </c>
      <c r="S7">
        <f t="shared" si="4"/>
        <v>7.0177287669604311</v>
      </c>
      <c r="T7">
        <f t="shared" si="5"/>
        <v>3.1809855807867304</v>
      </c>
    </row>
    <row r="8" spans="1:21" x14ac:dyDescent="0.2">
      <c r="C8">
        <v>25</v>
      </c>
      <c r="D8" s="1">
        <v>500000</v>
      </c>
      <c r="E8">
        <v>5</v>
      </c>
      <c r="F8" s="1">
        <f>D8*E8</f>
        <v>2500000</v>
      </c>
      <c r="G8">
        <f t="shared" ref="G8" si="9" xml:space="preserve"> IF(C8&lt;12,C8, 12)</f>
        <v>12</v>
      </c>
      <c r="H8" s="1">
        <f>C8*D8*E8</f>
        <v>62500000</v>
      </c>
      <c r="I8" s="1">
        <f>H8/G8</f>
        <v>5208333.333333333</v>
      </c>
      <c r="J8" s="1">
        <v>790</v>
      </c>
      <c r="K8" s="1">
        <f>I8*regression!B$18+regression!B$17</f>
        <v>771.47350233146767</v>
      </c>
      <c r="L8" s="6">
        <f>K8/60</f>
        <v>12.857891705524461</v>
      </c>
      <c r="M8" s="6">
        <f>L8/60</f>
        <v>0.21429819509207435</v>
      </c>
      <c r="N8">
        <f>M8/24</f>
        <v>8.9290914621697644E-3</v>
      </c>
      <c r="O8" s="1">
        <f>I8*regression!B$18+regression!B$17</f>
        <v>771.47350233146767</v>
      </c>
      <c r="S8">
        <f t="shared" si="4"/>
        <v>6.7166987712964508</v>
      </c>
      <c r="T8">
        <f t="shared" si="5"/>
        <v>2.8976270912904414</v>
      </c>
    </row>
    <row r="9" spans="1:21" x14ac:dyDescent="0.2">
      <c r="C9">
        <v>25</v>
      </c>
      <c r="D9" s="1">
        <v>1000000</v>
      </c>
      <c r="E9">
        <v>10</v>
      </c>
      <c r="F9" s="1">
        <f>D9*E9</f>
        <v>10000000</v>
      </c>
      <c r="G9">
        <f t="shared" ref="G9" si="10" xml:space="preserve"> IF(C9&lt;12,C9, 12)</f>
        <v>12</v>
      </c>
      <c r="H9" s="1">
        <f>C9*D9*E9</f>
        <v>250000000</v>
      </c>
      <c r="I9" s="1">
        <f>H9/G9</f>
        <v>20833333.333333332</v>
      </c>
      <c r="J9" s="1">
        <v>2956</v>
      </c>
      <c r="K9" s="1">
        <f>I9*regression!B$18+regression!B$17</f>
        <v>2708.4292898537333</v>
      </c>
      <c r="L9" s="6">
        <f>K9/60</f>
        <v>45.140488164228891</v>
      </c>
      <c r="M9" s="6">
        <f>L9/60</f>
        <v>0.75234146940381486</v>
      </c>
      <c r="N9">
        <f>M9/24</f>
        <v>3.134756122515895E-2</v>
      </c>
      <c r="O9" s="1">
        <f>I9*regression!B$18+regression!B$17</f>
        <v>2708.4292898537333</v>
      </c>
      <c r="S9">
        <f t="shared" si="4"/>
        <v>7.3187587626244124</v>
      </c>
      <c r="T9">
        <f t="shared" si="5"/>
        <v>3.470704429722788</v>
      </c>
    </row>
    <row r="10" spans="1:21" x14ac:dyDescent="0.2">
      <c r="A10" t="s">
        <v>40</v>
      </c>
      <c r="B10">
        <v>3</v>
      </c>
      <c r="C10">
        <v>25</v>
      </c>
      <c r="D10" s="1">
        <v>1000000</v>
      </c>
      <c r="E10">
        <v>100</v>
      </c>
      <c r="F10" s="1">
        <f>D10*E10</f>
        <v>100000000</v>
      </c>
      <c r="G10">
        <f t="shared" ref="G10" si="11" xml:space="preserve"> IF(C10&lt;12,C10, 12)</f>
        <v>12</v>
      </c>
      <c r="H10" s="1">
        <f>C10*D10*E10</f>
        <v>2500000000</v>
      </c>
      <c r="I10" s="1">
        <f>H10/G10</f>
        <v>208333333.33333334</v>
      </c>
      <c r="J10" s="1">
        <v>25922</v>
      </c>
      <c r="K10" s="1">
        <f>I10*regression!B$18+regression!B$17</f>
        <v>25951.898740120923</v>
      </c>
      <c r="L10" s="6">
        <f>K10/60</f>
        <v>432.53164566868207</v>
      </c>
      <c r="M10" s="6">
        <f>L10/60</f>
        <v>7.2088607611447015</v>
      </c>
      <c r="N10">
        <f>M10/24</f>
        <v>0.30036919838102921</v>
      </c>
      <c r="O10" s="1">
        <f>I10*regression!B$18+regression!B$17</f>
        <v>25951.898740120923</v>
      </c>
      <c r="S10">
        <f t="shared" si="4"/>
        <v>8.3187587626244124</v>
      </c>
      <c r="T10">
        <f t="shared" si="5"/>
        <v>4.4136685062824741</v>
      </c>
      <c r="U10" s="1"/>
    </row>
    <row r="11" spans="1:21" x14ac:dyDescent="0.2">
      <c r="A11" t="s">
        <v>40</v>
      </c>
      <c r="B11">
        <v>9</v>
      </c>
      <c r="C11">
        <v>25</v>
      </c>
      <c r="D11" s="1">
        <v>1000000</v>
      </c>
      <c r="E11">
        <v>100</v>
      </c>
      <c r="F11" s="1">
        <f>D11*E11</f>
        <v>100000000</v>
      </c>
      <c r="G11">
        <f t="shared" ref="G11" si="12" xml:space="preserve"> IF(C11&lt;12,C11, 12)</f>
        <v>12</v>
      </c>
      <c r="H11" s="1">
        <f>C11*D11*E11</f>
        <v>2500000000</v>
      </c>
      <c r="I11" s="1">
        <f>H11/G11</f>
        <v>208333333.33333334</v>
      </c>
      <c r="J11" s="1">
        <v>29110</v>
      </c>
      <c r="K11" s="1">
        <f>I11*regression!B$18+regression!B$17</f>
        <v>25951.898740120923</v>
      </c>
      <c r="L11" s="6">
        <f>K11/60</f>
        <v>432.53164566868207</v>
      </c>
      <c r="M11" s="6">
        <f>L11/60</f>
        <v>7.2088607611447015</v>
      </c>
      <c r="N11">
        <f>M11/24</f>
        <v>0.30036919838102921</v>
      </c>
      <c r="O11" s="1">
        <f>I11*regression!B$18+regression!B$17</f>
        <v>25951.898740120923</v>
      </c>
      <c r="S11">
        <f t="shared" ref="S11:S14" si="13">LOG10(I11)</f>
        <v>8.3187587626244124</v>
      </c>
      <c r="T11">
        <f t="shared" ref="T11:T14" si="14">LOG10(J11)</f>
        <v>4.4640422054388109</v>
      </c>
      <c r="U11" s="1"/>
    </row>
    <row r="12" spans="1:21" x14ac:dyDescent="0.2">
      <c r="A12" t="s">
        <v>39</v>
      </c>
      <c r="B12">
        <v>6</v>
      </c>
      <c r="C12">
        <v>25</v>
      </c>
      <c r="D12" s="1">
        <v>1000000</v>
      </c>
      <c r="E12">
        <v>100</v>
      </c>
      <c r="F12" s="1">
        <f>D12*E12</f>
        <v>100000000</v>
      </c>
      <c r="G12">
        <f t="shared" ref="G12:G14" si="15" xml:space="preserve"> IF(C12&lt;12,C12, 12)</f>
        <v>12</v>
      </c>
      <c r="H12" s="1">
        <f>C12*D12*E12</f>
        <v>2500000000</v>
      </c>
      <c r="I12" s="1">
        <f>H12/G12</f>
        <v>208333333.33333334</v>
      </c>
      <c r="J12" s="1">
        <v>30206</v>
      </c>
      <c r="K12" s="1">
        <f>I12*regression!B$18+regression!B$17</f>
        <v>25951.898740120923</v>
      </c>
      <c r="L12" s="6">
        <f>K12/60</f>
        <v>432.53164566868207</v>
      </c>
      <c r="M12" s="6">
        <f>L12/60</f>
        <v>7.2088607611447015</v>
      </c>
      <c r="N12">
        <f>M12/24</f>
        <v>0.30036919838102921</v>
      </c>
      <c r="O12" s="1">
        <f>I12*regression!B$18+regression!B$17</f>
        <v>25951.898740120923</v>
      </c>
      <c r="S12">
        <f t="shared" si="13"/>
        <v>8.3187587626244124</v>
      </c>
      <c r="T12">
        <f t="shared" si="14"/>
        <v>4.4800932180589612</v>
      </c>
    </row>
    <row r="13" spans="1:21" x14ac:dyDescent="0.2">
      <c r="A13" t="s">
        <v>40</v>
      </c>
      <c r="B13">
        <v>2</v>
      </c>
      <c r="C13">
        <v>25</v>
      </c>
      <c r="D13" s="1">
        <v>1000000</v>
      </c>
      <c r="E13">
        <v>100</v>
      </c>
      <c r="F13" s="1">
        <f>D13*E13</f>
        <v>100000000</v>
      </c>
      <c r="G13">
        <f t="shared" si="15"/>
        <v>12</v>
      </c>
      <c r="H13" s="1">
        <f>C13*D13*E13</f>
        <v>2500000000</v>
      </c>
      <c r="I13" s="1">
        <f>H13/G13</f>
        <v>208333333.33333334</v>
      </c>
      <c r="J13" s="1">
        <v>21231</v>
      </c>
      <c r="K13" s="1">
        <f>I13*regression!B$18+regression!B$17</f>
        <v>25951.898740120923</v>
      </c>
      <c r="L13" s="6">
        <f>K13/60</f>
        <v>432.53164566868207</v>
      </c>
      <c r="M13" s="6">
        <f>L13/60</f>
        <v>7.2088607611447015</v>
      </c>
      <c r="N13">
        <f>M13/24</f>
        <v>0.30036919838102921</v>
      </c>
      <c r="O13" s="1">
        <f>I13*regression!B$18+regression!B$17</f>
        <v>25951.898740120923</v>
      </c>
      <c r="S13">
        <f t="shared" si="13"/>
        <v>8.3187587626244124</v>
      </c>
      <c r="T13">
        <f t="shared" si="14"/>
        <v>4.3269704503249207</v>
      </c>
    </row>
    <row r="14" spans="1:21" x14ac:dyDescent="0.2">
      <c r="A14" t="s">
        <v>40</v>
      </c>
      <c r="B14">
        <v>9</v>
      </c>
      <c r="C14">
        <v>58</v>
      </c>
      <c r="D14" s="1">
        <v>1000000</v>
      </c>
      <c r="E14">
        <v>100</v>
      </c>
      <c r="F14" s="1">
        <f>D14*E14</f>
        <v>100000000</v>
      </c>
      <c r="G14">
        <f t="shared" si="15"/>
        <v>12</v>
      </c>
      <c r="H14" s="1">
        <f>C14*D14*E14</f>
        <v>5800000000</v>
      </c>
      <c r="I14" s="1">
        <f>H14/G14</f>
        <v>483333333.33333331</v>
      </c>
      <c r="J14" s="1">
        <v>55000</v>
      </c>
      <c r="K14" s="1">
        <f>I14*regression!B$18+regression!B$17</f>
        <v>60042.320600512801</v>
      </c>
      <c r="L14" s="6">
        <f>K14/60</f>
        <v>1000.7053433418801</v>
      </c>
      <c r="M14" s="6">
        <f>L14/60</f>
        <v>16.678422389031333</v>
      </c>
      <c r="N14">
        <f>M14/24</f>
        <v>0.69493426620963883</v>
      </c>
      <c r="O14" s="1">
        <f>I14*regression!B$18+regression!B$17</f>
        <v>60042.320600512801</v>
      </c>
      <c r="S14">
        <f t="shared" si="13"/>
        <v>8.6842467475153118</v>
      </c>
      <c r="T14">
        <f t="shared" si="14"/>
        <v>4.7403626894942441</v>
      </c>
    </row>
    <row r="15" spans="1:21" x14ac:dyDescent="0.2">
      <c r="D15" s="1"/>
      <c r="F15" s="1"/>
      <c r="H15" s="1"/>
      <c r="I15" s="1"/>
      <c r="J15" s="1"/>
      <c r="K15" s="1"/>
      <c r="L15" s="6"/>
      <c r="M15" s="6"/>
      <c r="O15" s="1"/>
    </row>
    <row r="16" spans="1:21" x14ac:dyDescent="0.2">
      <c r="L16" s="6"/>
      <c r="M16" s="6"/>
    </row>
    <row r="17" spans="3:13" x14ac:dyDescent="0.2">
      <c r="D17" s="1"/>
      <c r="F17" s="1"/>
      <c r="H17" s="1"/>
      <c r="I17" s="1"/>
      <c r="J17" s="1"/>
      <c r="K17" s="1"/>
      <c r="L17" s="6"/>
      <c r="M17" s="6"/>
    </row>
    <row r="18" spans="3:13" x14ac:dyDescent="0.2">
      <c r="D18" s="1"/>
      <c r="F18" s="1"/>
      <c r="H18" s="1"/>
      <c r="I18" s="1"/>
      <c r="J18" s="1"/>
      <c r="K18" s="1"/>
      <c r="L18" s="6"/>
      <c r="M18" s="6"/>
    </row>
    <row r="25" spans="3:13" x14ac:dyDescent="0.2">
      <c r="C25">
        <v>4</v>
      </c>
      <c r="D25" s="1">
        <v>10000</v>
      </c>
      <c r="E25">
        <v>20</v>
      </c>
      <c r="F25" s="1">
        <f>D25*E25</f>
        <v>200000</v>
      </c>
      <c r="G25">
        <f xml:space="preserve"> IF(C25&lt;12,C25, 12)</f>
        <v>4</v>
      </c>
      <c r="H25" s="1">
        <f>C25*D25*E25</f>
        <v>800000</v>
      </c>
      <c r="I25" s="1">
        <f>H25/G25</f>
        <v>200000</v>
      </c>
      <c r="L25" s="1">
        <v>32</v>
      </c>
    </row>
    <row r="26" spans="3:13" x14ac:dyDescent="0.2">
      <c r="C26">
        <v>4</v>
      </c>
      <c r="D26" s="1">
        <v>5000</v>
      </c>
      <c r="E26">
        <v>20</v>
      </c>
      <c r="F26" s="1">
        <f>D26*E26</f>
        <v>100000</v>
      </c>
      <c r="G26">
        <f xml:space="preserve"> IF(C26&lt;12,C26, 12)</f>
        <v>4</v>
      </c>
      <c r="H26" s="1">
        <f>C26*D26*E26</f>
        <v>400000</v>
      </c>
      <c r="I26" s="1">
        <f>H26/G26</f>
        <v>100000</v>
      </c>
      <c r="L26" s="1">
        <v>23</v>
      </c>
    </row>
    <row r="27" spans="3:13" x14ac:dyDescent="0.2">
      <c r="C27">
        <v>9</v>
      </c>
      <c r="D27" s="1">
        <v>10000</v>
      </c>
      <c r="E27">
        <v>20</v>
      </c>
      <c r="F27" s="1">
        <f>D27*E27</f>
        <v>200000</v>
      </c>
      <c r="G27">
        <f t="shared" ref="G27:G28" si="16" xml:space="preserve"> IF(C27&lt;12,C27, 12)</f>
        <v>9</v>
      </c>
      <c r="H27" s="1">
        <f>C27*D27*E27</f>
        <v>1800000</v>
      </c>
      <c r="I27" s="1">
        <f>H27/G27</f>
        <v>200000</v>
      </c>
      <c r="K27" s="1">
        <v>40</v>
      </c>
    </row>
    <row r="28" spans="3:13" x14ac:dyDescent="0.2">
      <c r="C28">
        <v>9</v>
      </c>
      <c r="D28" s="1">
        <v>20000</v>
      </c>
      <c r="E28">
        <v>20</v>
      </c>
      <c r="F28" s="1">
        <f>D28*E28</f>
        <v>400000</v>
      </c>
      <c r="G28">
        <f t="shared" si="16"/>
        <v>9</v>
      </c>
      <c r="H28" s="1">
        <f>C28*D28*E28</f>
        <v>3600000</v>
      </c>
      <c r="I28" s="1">
        <f>H28/G28</f>
        <v>400000</v>
      </c>
      <c r="K28">
        <v>61</v>
      </c>
    </row>
    <row r="29" spans="3:13" x14ac:dyDescent="0.2">
      <c r="C29">
        <v>9</v>
      </c>
      <c r="D29" s="1">
        <v>5000</v>
      </c>
      <c r="E29">
        <v>20</v>
      </c>
      <c r="F29" s="1">
        <f>D29*E29</f>
        <v>100000</v>
      </c>
      <c r="G29">
        <f xml:space="preserve"> IF(C29&lt;12,C29, 12)</f>
        <v>9</v>
      </c>
      <c r="H29" s="1">
        <f>C29*D29*E29</f>
        <v>900000</v>
      </c>
      <c r="I29" s="1">
        <f>H29/G29</f>
        <v>100000</v>
      </c>
      <c r="K29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2B42-A013-F842-8196-626A6745925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5" t="s">
        <v>9</v>
      </c>
      <c r="B3" s="5"/>
    </row>
    <row r="4" spans="1:9" x14ac:dyDescent="0.2">
      <c r="A4" s="2" t="s">
        <v>10</v>
      </c>
      <c r="B4" s="2">
        <v>0.99991669638138791</v>
      </c>
    </row>
    <row r="5" spans="1:9" x14ac:dyDescent="0.2">
      <c r="A5" s="2" t="s">
        <v>11</v>
      </c>
      <c r="B5" s="2">
        <v>0.9998333997022687</v>
      </c>
    </row>
    <row r="6" spans="1:9" x14ac:dyDescent="0.2">
      <c r="A6" s="2" t="s">
        <v>12</v>
      </c>
      <c r="B6" s="2">
        <v>0.9998095996597357</v>
      </c>
    </row>
    <row r="7" spans="1:9" x14ac:dyDescent="0.2">
      <c r="A7" s="2" t="s">
        <v>13</v>
      </c>
      <c r="B7" s="2">
        <v>116.74719751494391</v>
      </c>
    </row>
    <row r="8" spans="1:9" ht="17" thickBot="1" x14ac:dyDescent="0.25">
      <c r="A8" s="3" t="s">
        <v>14</v>
      </c>
      <c r="B8" s="3">
        <v>9</v>
      </c>
    </row>
    <row r="10" spans="1:9" ht="17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1</v>
      </c>
      <c r="C12" s="2">
        <v>572588782.64310682</v>
      </c>
      <c r="D12" s="2">
        <v>572588782.64310682</v>
      </c>
      <c r="E12" s="2">
        <v>42009.731634501528</v>
      </c>
      <c r="F12" s="2">
        <v>1.7371023465160076E-14</v>
      </c>
    </row>
    <row r="13" spans="1:9" x14ac:dyDescent="0.2">
      <c r="A13" s="2" t="s">
        <v>17</v>
      </c>
      <c r="B13" s="2">
        <v>7</v>
      </c>
      <c r="C13" s="2">
        <v>95409.356893153279</v>
      </c>
      <c r="D13" s="2">
        <v>13629.908127593326</v>
      </c>
      <c r="E13" s="2"/>
      <c r="F13" s="2"/>
    </row>
    <row r="14" spans="1:9" ht="17" thickBot="1" x14ac:dyDescent="0.25">
      <c r="A14" s="3" t="s">
        <v>18</v>
      </c>
      <c r="B14" s="3">
        <v>8</v>
      </c>
      <c r="C14" s="3">
        <v>572684192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125.82157315737913</v>
      </c>
      <c r="C17" s="2">
        <v>42.276097233015371</v>
      </c>
      <c r="D17" s="2">
        <v>2.9761870511339259</v>
      </c>
      <c r="E17" s="2">
        <v>2.0626019677845265E-2</v>
      </c>
      <c r="F17" s="2">
        <v>25.854488377496367</v>
      </c>
      <c r="G17" s="2">
        <v>225.78865793726192</v>
      </c>
      <c r="H17" s="2">
        <v>25.854488377496367</v>
      </c>
      <c r="I17" s="2">
        <v>225.78865793726192</v>
      </c>
    </row>
    <row r="18" spans="1:9" ht="17" thickBot="1" x14ac:dyDescent="0.25">
      <c r="A18" s="3" t="s">
        <v>32</v>
      </c>
      <c r="B18" s="3">
        <v>1.2396517040142501E-4</v>
      </c>
      <c r="C18" s="3">
        <v>6.0481802839051372E-7</v>
      </c>
      <c r="D18" s="3">
        <v>204.96275670106883</v>
      </c>
      <c r="E18" s="3">
        <v>1.7371023465160076E-14</v>
      </c>
      <c r="F18" s="3">
        <v>1.2253500302369228E-4</v>
      </c>
      <c r="G18" s="3">
        <v>1.2539533777915774E-4</v>
      </c>
      <c r="H18" s="3">
        <v>1.2253500302369228E-4</v>
      </c>
      <c r="I18" s="3">
        <v>1.2539533777915774E-4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2021-11-26T14:24:49Z</dcterms:created>
  <dcterms:modified xsi:type="dcterms:W3CDTF">2021-11-29T12:29:46Z</dcterms:modified>
</cp:coreProperties>
</file>