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rquivos de Excel\"/>
    </mc:Choice>
  </mc:AlternateContent>
  <xr:revisionPtr revIDLastSave="0" documentId="13_ncr:1_{AB59F39B-4B2C-4107-A12C-C58EEC7C9E42}" xr6:coauthVersionLast="47" xr6:coauthVersionMax="47" xr10:uidLastSave="{00000000-0000-0000-0000-000000000000}"/>
  <bookViews>
    <workbookView xWindow="-120" yWindow="-120" windowWidth="20730" windowHeight="11040" tabRatio="263" xr2:uid="{3B329628-ADDD-46F5-B842-00418864778D}"/>
  </bookViews>
  <sheets>
    <sheet name="APP" sheetId="1" r:id="rId1"/>
    <sheet name="Chave" sheetId="2" r:id="rId2"/>
  </sheets>
  <definedNames>
    <definedName name="aporte">APP!$D$10</definedName>
    <definedName name="patrimonio">APP!$D$13</definedName>
    <definedName name="qtd_anos">APP!$D$11</definedName>
    <definedName name="rendimento_carteira">APP!$D$4</definedName>
    <definedName name="taxa_mensal">APP!$D$12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D30" i="1" s="1"/>
  <c r="C31" i="1"/>
  <c r="C32" i="1"/>
  <c r="D32" i="1" s="1"/>
  <c r="C33" i="1"/>
  <c r="D33" i="1" s="1"/>
  <c r="C34" i="1"/>
  <c r="D34" i="1" s="1"/>
  <c r="C29" i="1"/>
  <c r="D29" i="1" s="1"/>
  <c r="H7" i="2"/>
  <c r="A18" i="2"/>
  <c r="A19" i="2"/>
  <c r="A20" i="2"/>
  <c r="A21" i="2"/>
  <c r="A22" i="2"/>
  <c r="A17" i="2"/>
  <c r="A12" i="2"/>
  <c r="A13" i="2"/>
  <c r="A14" i="2"/>
  <c r="A15" i="2"/>
  <c r="A16" i="2"/>
  <c r="A11" i="2"/>
  <c r="A6" i="2"/>
  <c r="A7" i="2"/>
  <c r="A8" i="2"/>
  <c r="A9" i="2"/>
  <c r="A10" i="2"/>
  <c r="A5" i="2"/>
  <c r="D31" i="1"/>
  <c r="C26" i="1"/>
  <c r="D13" i="1"/>
  <c r="D14" i="1" s="1"/>
  <c r="C21" i="1"/>
  <c r="D21" i="1" s="1"/>
  <c r="C20" i="1"/>
  <c r="D20" i="1" s="1"/>
  <c r="C19" i="1"/>
  <c r="D19" i="1" s="1"/>
  <c r="C18" i="1"/>
  <c r="D18" i="1" s="1"/>
  <c r="C17" i="1"/>
  <c r="D17" i="1" s="1"/>
  <c r="D35" i="1" l="1"/>
</calcChain>
</file>

<file path=xl/sharedStrings.xml><?xml version="1.0" encoding="utf-8"?>
<sst xmlns="http://schemas.openxmlformats.org/spreadsheetml/2006/main" count="70" uniqueCount="34">
  <si>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</si>
  <si>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</si>
  <si>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</si>
  <si>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</si>
  <si>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</si>
  <si>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</si>
  <si>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Quanto em 2 Anos ?</t>
  </si>
  <si>
    <t>Quanto em 5 Anos ?</t>
  </si>
  <si>
    <t>Quanto em 10 Anos ?</t>
  </si>
  <si>
    <t>Quanto em 20 Anos ?</t>
  </si>
  <si>
    <t>Quanto em 30 Anos ?</t>
  </si>
  <si>
    <t>Cenários</t>
  </si>
  <si>
    <t>Dividendo</t>
  </si>
  <si>
    <t>Configurações</t>
  </si>
  <si>
    <t>Rendimento Carteira</t>
  </si>
  <si>
    <t>Salário</t>
  </si>
  <si>
    <t>AGRESSIVO</t>
  </si>
  <si>
    <t>CONSERVADOR</t>
  </si>
  <si>
    <t>MODERADO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</si>
  <si>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</si>
  <si>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</si>
  <si>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</si>
  <si>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</si>
  <si>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</si>
  <si>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</si>
  <si>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</si>
  <si>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</si>
  <si>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FOF's</t>
  </si>
  <si>
    <t>DESENVOLVIMENTO</t>
  </si>
  <si>
    <t>HOTELARIAS</t>
  </si>
  <si>
    <t>%</t>
  </si>
  <si>
    <t>CHAVE</t>
  </si>
  <si>
    <t>CONSERVADOR-PAPEL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</si>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</sst>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0"/>
      <color theme="0"/>
      <name val="Segoe UI"/>
      <family val="2"/>
    </font>
    <font>
      <b/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4" borderId="13" xfId="0" applyNumberFormat="1" applyFill="1" applyBorder="1" applyAlignment="1">
      <alignment horizontal="center" vertical="center"/>
    </xf>
    <xf numFmtId="8" fontId="0" fillId="4" borderId="17" xfId="0" applyNumberFormat="1" applyFill="1" applyBorder="1" applyAlignment="1">
      <alignment horizontal="center" vertical="center"/>
    </xf>
    <xf numFmtId="8" fontId="0" fillId="4" borderId="14" xfId="0" applyNumberFormat="1" applyFill="1" applyBorder="1" applyAlignment="1">
      <alignment horizontal="center" vertical="center"/>
    </xf>
    <xf numFmtId="8" fontId="0" fillId="4" borderId="8" xfId="0" applyNumberFormat="1" applyFill="1" applyBorder="1" applyAlignment="1">
      <alignment horizontal="center" vertical="center"/>
    </xf>
    <xf numFmtId="8" fontId="0" fillId="4" borderId="15" xfId="0" applyNumberFormat="1" applyFill="1" applyBorder="1" applyAlignment="1">
      <alignment horizontal="center" vertical="center"/>
    </xf>
    <xf numFmtId="8" fontId="0" fillId="4" borderId="10" xfId="0" applyNumberFormat="1" applyFill="1" applyBorder="1" applyAlignment="1">
      <alignment horizontal="center" vertical="center"/>
    </xf>
    <xf numFmtId="166" fontId="1" fillId="0" borderId="19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66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0" fontId="1" fillId="5" borderId="4" xfId="0" applyNumberFormat="1" applyFont="1" applyFill="1" applyBorder="1" applyAlignment="1">
      <alignment horizontal="center" vertical="center"/>
    </xf>
    <xf numFmtId="8" fontId="1" fillId="4" borderId="4" xfId="0" applyNumberFormat="1" applyFont="1" applyFill="1" applyBorder="1" applyAlignment="1">
      <alignment horizontal="center"/>
    </xf>
    <xf numFmtId="8" fontId="1" fillId="4" borderId="5" xfId="0" applyNumberFormat="1" applyFont="1" applyFill="1" applyBorder="1" applyAlignment="1">
      <alignment horizontal="center" vertical="center"/>
    </xf>
    <xf numFmtId="0" fontId="0" fillId="4" borderId="28" xfId="0" applyFill="1" applyBorder="1" applyAlignment="1">
      <alignment horizontal="left" indent="3"/>
    </xf>
    <xf numFmtId="0" fontId="0" fillId="4" borderId="29" xfId="0" applyFill="1" applyBorder="1" applyAlignment="1">
      <alignment horizontal="left" indent="3"/>
    </xf>
    <xf numFmtId="0" fontId="0" fillId="4" borderId="25" xfId="0" applyFill="1" applyBorder="1" applyAlignment="1">
      <alignment horizontal="left" indent="3"/>
    </xf>
    <xf numFmtId="0" fontId="0" fillId="4" borderId="23" xfId="0" applyFill="1" applyBorder="1" applyAlignment="1">
      <alignment horizontal="left" indent="3"/>
    </xf>
    <xf numFmtId="0" fontId="0" fillId="4" borderId="6" xfId="0" applyFill="1" applyBorder="1" applyAlignment="1">
      <alignment horizontal="left" indent="3"/>
    </xf>
    <xf numFmtId="0" fontId="0" fillId="4" borderId="26" xfId="0" applyFill="1" applyBorder="1" applyAlignment="1">
      <alignment horizontal="left" indent="3"/>
    </xf>
    <xf numFmtId="0" fontId="2" fillId="4" borderId="25" xfId="0" applyFont="1" applyFill="1" applyBorder="1" applyAlignment="1">
      <alignment horizontal="left" indent="3"/>
    </xf>
    <xf numFmtId="0" fontId="2" fillId="4" borderId="23" xfId="0" applyFont="1" applyFill="1" applyBorder="1" applyAlignment="1">
      <alignment horizontal="left" indent="3"/>
    </xf>
    <xf numFmtId="0" fontId="2" fillId="4" borderId="24" xfId="0" applyFont="1" applyFill="1" applyBorder="1" applyAlignment="1">
      <alignment horizontal="left" indent="3"/>
    </xf>
    <xf numFmtId="0" fontId="2" fillId="4" borderId="22" xfId="0" applyFont="1" applyFill="1" applyBorder="1" applyAlignment="1">
      <alignment horizontal="left" indent="3"/>
    </xf>
    <xf numFmtId="0" fontId="3" fillId="4" borderId="25" xfId="0" applyFont="1" applyFill="1" applyBorder="1" applyAlignment="1">
      <alignment horizontal="left" indent="3"/>
    </xf>
    <xf numFmtId="0" fontId="3" fillId="4" borderId="23" xfId="0" applyFont="1" applyFill="1" applyBorder="1" applyAlignment="1">
      <alignment horizontal="left" indent="3"/>
    </xf>
    <xf numFmtId="44" fontId="3" fillId="4" borderId="30" xfId="1" applyFont="1" applyFill="1" applyBorder="1" applyAlignment="1">
      <alignment horizontal="left" indent="3"/>
    </xf>
    <xf numFmtId="44" fontId="3" fillId="4" borderId="31" xfId="1" applyFont="1" applyFill="1" applyBorder="1" applyAlignment="1">
      <alignment horizontal="left" indent="3"/>
    </xf>
    <xf numFmtId="0" fontId="0" fillId="4" borderId="16" xfId="0" applyFill="1" applyBorder="1" applyAlignment="1">
      <alignment horizontal="left" indent="3"/>
    </xf>
    <xf numFmtId="0" fontId="0" fillId="4" borderId="7" xfId="0" applyFill="1" applyBorder="1" applyAlignment="1">
      <alignment horizontal="left" indent="3"/>
    </xf>
    <xf numFmtId="0" fontId="0" fillId="4" borderId="9" xfId="0" applyFill="1" applyBorder="1" applyAlignment="1">
      <alignment horizontal="left" indent="3"/>
    </xf>
    <xf numFmtId="0" fontId="8" fillId="3" borderId="1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66" fontId="1" fillId="4" borderId="21" xfId="0" applyNumberFormat="1" applyFont="1" applyFill="1" applyBorder="1" applyAlignment="1">
      <alignment horizontal="center" vertical="center"/>
    </xf>
    <xf numFmtId="0" fontId="5" fillId="2" borderId="0" xfId="3"/>
    <xf numFmtId="0" fontId="9" fillId="2" borderId="0" xfId="3" applyFont="1"/>
    <xf numFmtId="0" fontId="1" fillId="4" borderId="0" xfId="0" applyFont="1" applyFill="1"/>
    <xf numFmtId="0" fontId="1" fillId="6" borderId="0" xfId="0" applyFont="1" applyFill="1" applyAlignment="1">
      <alignment horizontal="center" vertical="center"/>
    </xf>
    <xf numFmtId="166" fontId="1" fillId="4" borderId="0" xfId="0" applyNumberFormat="1" applyFont="1" applyFill="1" applyAlignment="1"/>
    <xf numFmtId="0" fontId="9" fillId="2" borderId="0" xfId="3" applyFont="1" applyAlignment="1"/>
    <xf numFmtId="0" fontId="9" fillId="2" borderId="0" xfId="3" applyFont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5" fillId="2" borderId="0" xfId="3" applyNumberFormat="1"/>
    <xf numFmtId="0" fontId="0" fillId="7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1" fillId="6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cat>
            <c:strRef>
              <c:f>APP!$B$29:$B$34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APP!$C$29:$C$34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1-447C-AE2F-0881EA16A71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1-447C-AE2F-0881EA16A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35</xdr:row>
      <xdr:rowOff>33337</xdr:rowOff>
    </xdr:from>
    <xdr:to>
      <xdr:col>4</xdr:col>
      <xdr:colOff>0</xdr:colOff>
      <xdr:row>50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8143FA-5266-FBF7-6211-25BF26143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3FCD-C8DD-4680-BAB0-06239FD26653}">
  <dimension ref="A1:F60"/>
  <sheetViews>
    <sheetView showGridLines="0" tabSelected="1" zoomScale="85" zoomScaleNormal="85" workbookViewId="0">
      <selection activeCell="C25" sqref="C25"/>
    </sheetView>
  </sheetViews>
  <sheetFormatPr defaultColWidth="0" defaultRowHeight="15" x14ac:dyDescent="0.25"/>
  <cols>
    <col min="1" max="1" width="9.140625" customWidth="1"/>
    <col min="2" max="2" width="33.5703125" customWidth="1"/>
    <col min="3" max="3" width="27.42578125" customWidth="1"/>
    <col min="4" max="4" width="12.5703125" bestFit="1" customWidth="1"/>
    <col min="5" max="5" width="5.42578125" customWidth="1"/>
    <col min="6" max="6" width="4.85546875" customWidth="1"/>
    <col min="7" max="7" width="4.7109375" customWidth="1"/>
    <col min="8" max="8" width="9.140625" hidden="1" customWidth="1"/>
    <col min="9" max="16384" width="9.140625" hidden="1"/>
  </cols>
  <sheetData>
    <row r="1" spans="2:4" ht="15.75" thickBot="1" x14ac:dyDescent="0.3"/>
    <row r="2" spans="2:4" ht="31.5" thickBot="1" x14ac:dyDescent="0.3">
      <c r="B2" s="55" t="s">
        <v>13</v>
      </c>
      <c r="C2" s="56"/>
      <c r="D2" s="57"/>
    </row>
    <row r="3" spans="2:4" x14ac:dyDescent="0.25">
      <c r="B3" s="19" t="s">
        <v>15</v>
      </c>
      <c r="C3" s="20"/>
      <c r="D3" s="12">
        <v>4200</v>
      </c>
    </row>
    <row r="4" spans="2:4" x14ac:dyDescent="0.25">
      <c r="B4" s="21" t="s">
        <v>14</v>
      </c>
      <c r="C4" s="22"/>
      <c r="D4" s="13">
        <v>8.0000000000000002E-3</v>
      </c>
    </row>
    <row r="5" spans="2:4" ht="15.75" thickBot="1" x14ac:dyDescent="0.3">
      <c r="B5" s="23" t="s">
        <v>33</v>
      </c>
      <c r="C5" s="24"/>
      <c r="D5" s="41">
        <v>1000</v>
      </c>
    </row>
    <row r="8" spans="2:4" ht="15.75" thickBot="1" x14ac:dyDescent="0.3"/>
    <row r="9" spans="2:4" ht="31.5" thickBot="1" x14ac:dyDescent="0.3">
      <c r="B9" s="36" t="s">
        <v>0</v>
      </c>
      <c r="C9" s="37"/>
      <c r="D9" s="38"/>
    </row>
    <row r="10" spans="2:4" ht="17.25" x14ac:dyDescent="0.3">
      <c r="B10" s="25" t="s">
        <v>1</v>
      </c>
      <c r="C10" s="26"/>
      <c r="D10" s="14">
        <v>1260</v>
      </c>
    </row>
    <row r="11" spans="2:4" ht="17.25" x14ac:dyDescent="0.3">
      <c r="B11" s="25" t="s">
        <v>2</v>
      </c>
      <c r="C11" s="26"/>
      <c r="D11" s="15">
        <v>10</v>
      </c>
    </row>
    <row r="12" spans="2:4" ht="17.25" x14ac:dyDescent="0.3">
      <c r="B12" s="27" t="s">
        <v>3</v>
      </c>
      <c r="C12" s="28"/>
      <c r="D12" s="16">
        <v>1.0789999999999999E-2</v>
      </c>
    </row>
    <row r="13" spans="2:4" ht="17.25" x14ac:dyDescent="0.3">
      <c r="B13" s="29" t="s">
        <v>4</v>
      </c>
      <c r="C13" s="30"/>
      <c r="D13" s="17">
        <f>FV(taxa_mensal,qtd_anos*12,-aporte)</f>
        <v>306538.10778801696</v>
      </c>
    </row>
    <row r="14" spans="2:4" ht="18" thickBot="1" x14ac:dyDescent="0.35">
      <c r="B14" s="31" t="s">
        <v>5</v>
      </c>
      <c r="C14" s="32"/>
      <c r="D14" s="18">
        <f>patrimonio*rendimento_carteira</f>
        <v>2452.3048623041359</v>
      </c>
    </row>
    <row r="15" spans="2:4" ht="15.75" thickBot="1" x14ac:dyDescent="0.3"/>
    <row r="16" spans="2:4" ht="31.5" thickBot="1" x14ac:dyDescent="0.3">
      <c r="B16" s="39" t="s">
        <v>11</v>
      </c>
      <c r="C16" s="40"/>
      <c r="D16" s="3" t="s">
        <v>12</v>
      </c>
    </row>
    <row r="17" spans="1:4" x14ac:dyDescent="0.25">
      <c r="A17" s="1">
        <v>2</v>
      </c>
      <c r="B17" s="33" t="s">
        <v>6</v>
      </c>
      <c r="C17" s="6">
        <f>FV($D$12,$A17*12,-$D$10)</f>
        <v>34306.810395032975</v>
      </c>
      <c r="D17" s="7">
        <f>$C17* rendimento_carteira</f>
        <v>274.45448316026381</v>
      </c>
    </row>
    <row r="18" spans="1:4" x14ac:dyDescent="0.25">
      <c r="A18" s="1">
        <v>5</v>
      </c>
      <c r="B18" s="34" t="s">
        <v>7</v>
      </c>
      <c r="C18" s="8">
        <f>FV($D$12,$A18*12,-$D$10)</f>
        <v>105558.91163809443</v>
      </c>
      <c r="D18" s="9">
        <f>$C18* rendimento_carteira</f>
        <v>844.47129310475543</v>
      </c>
    </row>
    <row r="19" spans="1:4" x14ac:dyDescent="0.25">
      <c r="A19" s="1">
        <v>10</v>
      </c>
      <c r="B19" s="34" t="s">
        <v>8</v>
      </c>
      <c r="C19" s="8">
        <f>FV($D$12,$A19*12,-$D$10)</f>
        <v>306538.10778801696</v>
      </c>
      <c r="D19" s="9">
        <f>$C19* rendimento_carteira</f>
        <v>2452.3048623041359</v>
      </c>
    </row>
    <row r="20" spans="1:4" x14ac:dyDescent="0.25">
      <c r="A20" s="1">
        <v>20</v>
      </c>
      <c r="B20" s="34" t="s">
        <v>9</v>
      </c>
      <c r="C20" s="8">
        <f>FV($D$12,$A20*12,-$D$10)</f>
        <v>1417749.9841223215</v>
      </c>
      <c r="D20" s="9">
        <f>$C20* rendimento_carteira</f>
        <v>11341.999872978571</v>
      </c>
    </row>
    <row r="21" spans="1:4" ht="15.75" thickBot="1" x14ac:dyDescent="0.3">
      <c r="A21" s="1">
        <v>30</v>
      </c>
      <c r="B21" s="35" t="s">
        <v>10</v>
      </c>
      <c r="C21" s="10">
        <f>FV($D$12,$A21*12,-$D$10)</f>
        <v>5445933.7653059401</v>
      </c>
      <c r="D21" s="11">
        <f>$C21* rendimento_carteira</f>
        <v>43567.470122447521</v>
      </c>
    </row>
    <row r="25" spans="1:4" x14ac:dyDescent="0.25">
      <c r="B25" s="43" t="s">
        <v>20</v>
      </c>
      <c r="C25" s="48" t="s">
        <v>16</v>
      </c>
      <c r="D25" s="47"/>
    </row>
    <row r="26" spans="1:4" x14ac:dyDescent="0.25">
      <c r="B26" s="44" t="s">
        <v>19</v>
      </c>
      <c r="C26" s="49">
        <f>aporte</f>
        <v>1260</v>
      </c>
      <c r="D26" s="46"/>
    </row>
    <row r="28" spans="1:4" x14ac:dyDescent="0.25">
      <c r="B28" s="45" t="s">
        <v>21</v>
      </c>
      <c r="C28" s="45" t="s">
        <v>22</v>
      </c>
      <c r="D28" s="45" t="s">
        <v>23</v>
      </c>
    </row>
    <row r="29" spans="1:4" x14ac:dyDescent="0.25">
      <c r="B29" s="52" t="s">
        <v>24</v>
      </c>
      <c r="C29" s="53">
        <f>VLOOKUP($C$25&amp;"-"&amp;B29,Chave!$A:$D,4,FALSE)</f>
        <v>0.5</v>
      </c>
      <c r="D29" s="52">
        <f>aporte*$C29</f>
        <v>630</v>
      </c>
    </row>
    <row r="30" spans="1:4" x14ac:dyDescent="0.25">
      <c r="B30" s="52" t="s">
        <v>25</v>
      </c>
      <c r="C30" s="53">
        <f>VLOOKUP($C$25&amp;"-"&amp;B30,Chave!$A:$D,4,FALSE)</f>
        <v>0.1</v>
      </c>
      <c r="D30" s="52">
        <f>aporte*$C30</f>
        <v>126</v>
      </c>
    </row>
    <row r="31" spans="1:4" x14ac:dyDescent="0.25">
      <c r="B31" s="52" t="s">
        <v>26</v>
      </c>
      <c r="C31" s="53">
        <f>VLOOKUP($C$25&amp;"-"&amp;B31,Chave!$A:$D,4,FALSE)</f>
        <v>0.05</v>
      </c>
      <c r="D31" s="52">
        <f>aporte*$C31</f>
        <v>63</v>
      </c>
    </row>
    <row r="32" spans="1:4" x14ac:dyDescent="0.25">
      <c r="B32" s="52" t="s">
        <v>27</v>
      </c>
      <c r="C32" s="53">
        <f>VLOOKUP($C$25&amp;"-"&amp;B32,Chave!$A:$D,4,FALSE)</f>
        <v>0.05</v>
      </c>
      <c r="D32" s="52">
        <f>aporte*$C32</f>
        <v>63</v>
      </c>
    </row>
    <row r="33" spans="2:4" x14ac:dyDescent="0.25">
      <c r="B33" s="52" t="s">
        <v>28</v>
      </c>
      <c r="C33" s="53">
        <f>VLOOKUP($C$25&amp;"-"&amp;B33,Chave!$A:$D,4,FALSE)</f>
        <v>0.2</v>
      </c>
      <c r="D33" s="52">
        <f>aporte*$C33</f>
        <v>252</v>
      </c>
    </row>
    <row r="34" spans="2:4" x14ac:dyDescent="0.25">
      <c r="B34" s="52" t="s">
        <v>29</v>
      </c>
      <c r="C34" s="53">
        <f>VLOOKUP($C$25&amp;"-"&amp;B34,Chave!$A:$D,4,FALSE)</f>
        <v>0.1</v>
      </c>
      <c r="D34" s="52">
        <f>aporte*$C34</f>
        <v>126</v>
      </c>
    </row>
    <row r="35" spans="2:4" x14ac:dyDescent="0.25">
      <c r="B35" s="54"/>
      <c r="C35" s="54"/>
      <c r="D35" s="45">
        <f>SUM(D29:D34)</f>
        <v>1260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</sheetData>
  <mergeCells count="11">
    <mergeCell ref="B2:D2"/>
    <mergeCell ref="B3:C3"/>
    <mergeCell ref="B4:C4"/>
    <mergeCell ref="B5:C5"/>
    <mergeCell ref="B16:C16"/>
    <mergeCell ref="B10:C10"/>
    <mergeCell ref="B11:C11"/>
    <mergeCell ref="B12:C12"/>
    <mergeCell ref="B13:C13"/>
    <mergeCell ref="B14:C14"/>
    <mergeCell ref="B9:D9"/>
  </mergeCells>
  <dataValidations count="1">
    <dataValidation type="list" allowBlank="1" showInputMessage="1" showErrorMessage="1" sqref="C25" xr:uid="{4A3FDA3E-F34C-4E13-A899-18DD5D31400C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C92-A5BA-4BC7-91E4-4AF4121A133D}">
  <dimension ref="A4:H22"/>
  <sheetViews>
    <sheetView topLeftCell="A2" workbookViewId="0">
      <selection activeCell="G10" sqref="G10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18.5703125" bestFit="1" customWidth="1"/>
    <col min="4" max="5" width="8.42578125" customWidth="1"/>
    <col min="7" max="7" width="20.5703125" bestFit="1" customWidth="1"/>
  </cols>
  <sheetData>
    <row r="4" spans="1:8" x14ac:dyDescent="0.25">
      <c r="A4" t="s">
        <v>31</v>
      </c>
      <c r="B4" s="5" t="s">
        <v>20</v>
      </c>
      <c r="C4" s="5" t="s">
        <v>21</v>
      </c>
      <c r="D4" s="5" t="s">
        <v>30</v>
      </c>
    </row>
    <row r="5" spans="1:8" x14ac:dyDescent="0.25">
      <c r="A5" t="str">
        <f>$B$5&amp;"-"&amp;C5</f>
        <v>CONSERVADOR-PAPEL</v>
      </c>
      <c r="B5" s="5" t="s">
        <v>17</v>
      </c>
      <c r="C5" s="5" t="s">
        <v>24</v>
      </c>
      <c r="D5" s="4">
        <v>0.3</v>
      </c>
    </row>
    <row r="6" spans="1:8" x14ac:dyDescent="0.25">
      <c r="A6" t="str">
        <f t="shared" ref="A6:A22" si="0">$B$5&amp;"-"&amp;C6</f>
        <v>CONSERVADOR-TIJOLO</v>
      </c>
      <c r="B6" s="5" t="s">
        <v>17</v>
      </c>
      <c r="C6" s="5" t="s">
        <v>25</v>
      </c>
      <c r="D6" s="4">
        <v>0.5</v>
      </c>
    </row>
    <row r="7" spans="1:8" x14ac:dyDescent="0.25">
      <c r="A7" t="str">
        <f t="shared" si="0"/>
        <v>CONSERVADOR-HIBRIDOS</v>
      </c>
      <c r="B7" s="5" t="s">
        <v>17</v>
      </c>
      <c r="C7" s="5" t="s">
        <v>26</v>
      </c>
      <c r="D7" s="4">
        <v>0.1</v>
      </c>
      <c r="G7" s="42" t="s">
        <v>32</v>
      </c>
      <c r="H7" s="51">
        <f>VLOOKUP(G7,$A:$D,4,FALSE)</f>
        <v>0.3</v>
      </c>
    </row>
    <row r="8" spans="1:8" x14ac:dyDescent="0.25">
      <c r="A8" t="str">
        <f t="shared" si="0"/>
        <v>CONSERVADOR-FOF's</v>
      </c>
      <c r="B8" s="5" t="s">
        <v>17</v>
      </c>
      <c r="C8" s="5" t="s">
        <v>27</v>
      </c>
      <c r="D8" s="4">
        <v>0.1</v>
      </c>
    </row>
    <row r="9" spans="1:8" x14ac:dyDescent="0.25">
      <c r="A9" t="str">
        <f t="shared" si="0"/>
        <v>CONSERVADOR-DESENVOLVIMENTO</v>
      </c>
      <c r="B9" s="5" t="s">
        <v>17</v>
      </c>
      <c r="C9" s="5" t="s">
        <v>28</v>
      </c>
      <c r="D9" s="4">
        <v>0</v>
      </c>
    </row>
    <row r="10" spans="1:8" x14ac:dyDescent="0.25">
      <c r="A10" t="str">
        <f t="shared" si="0"/>
        <v>CONSERVADOR-HOTELARIAS</v>
      </c>
      <c r="B10" s="5" t="s">
        <v>17</v>
      </c>
      <c r="C10" s="5" t="s">
        <v>29</v>
      </c>
      <c r="D10" s="4">
        <v>0</v>
      </c>
    </row>
    <row r="11" spans="1:8" x14ac:dyDescent="0.25">
      <c r="A11" t="str">
        <f>$B$11&amp;"-"&amp;C11</f>
        <v>MODERADO-PAPEL</v>
      </c>
      <c r="B11" s="2" t="s">
        <v>18</v>
      </c>
      <c r="C11" s="5" t="s">
        <v>24</v>
      </c>
      <c r="D11" s="4">
        <v>0.35</v>
      </c>
    </row>
    <row r="12" spans="1:8" x14ac:dyDescent="0.25">
      <c r="A12" t="str">
        <f t="shared" ref="A12:A22" si="1">$B$11&amp;"-"&amp;C12</f>
        <v>MODERADO-TIJOLO</v>
      </c>
      <c r="B12" s="2" t="s">
        <v>18</v>
      </c>
      <c r="C12" s="5" t="s">
        <v>25</v>
      </c>
      <c r="D12" s="4">
        <v>0.4</v>
      </c>
    </row>
    <row r="13" spans="1:8" x14ac:dyDescent="0.25">
      <c r="A13" t="str">
        <f t="shared" si="1"/>
        <v>MODERADO-HIBRIDOS</v>
      </c>
      <c r="B13" s="2" t="s">
        <v>18</v>
      </c>
      <c r="C13" s="5" t="s">
        <v>26</v>
      </c>
      <c r="D13" s="4">
        <v>0.05</v>
      </c>
    </row>
    <row r="14" spans="1:8" x14ac:dyDescent="0.25">
      <c r="A14" t="str">
        <f t="shared" si="1"/>
        <v>MODERADO-FOF's</v>
      </c>
      <c r="B14" s="2" t="s">
        <v>18</v>
      </c>
      <c r="C14" s="5" t="s">
        <v>27</v>
      </c>
      <c r="D14" s="4">
        <v>0.1</v>
      </c>
    </row>
    <row r="15" spans="1:8" x14ac:dyDescent="0.25">
      <c r="A15" t="str">
        <f t="shared" si="1"/>
        <v>MODERADO-DESENVOLVIMENTO</v>
      </c>
      <c r="B15" s="2" t="s">
        <v>18</v>
      </c>
      <c r="C15" s="5" t="s">
        <v>28</v>
      </c>
      <c r="D15" s="50">
        <v>0.1</v>
      </c>
    </row>
    <row r="16" spans="1:8" x14ac:dyDescent="0.25">
      <c r="A16" t="str">
        <f t="shared" si="1"/>
        <v>MODERADO-HOTELARIAS</v>
      </c>
      <c r="B16" s="2" t="s">
        <v>18</v>
      </c>
      <c r="C16" s="5" t="s">
        <v>29</v>
      </c>
      <c r="D16" s="50">
        <v>0</v>
      </c>
    </row>
    <row r="17" spans="1:4" x14ac:dyDescent="0.25">
      <c r="A17" t="str">
        <f>$B$17&amp;"-"&amp;C17</f>
        <v>AGRESSIVO-PAPEL</v>
      </c>
      <c r="B17" s="2" t="s">
        <v>16</v>
      </c>
      <c r="C17" s="5" t="s">
        <v>24</v>
      </c>
      <c r="D17" s="4">
        <v>0.5</v>
      </c>
    </row>
    <row r="18" spans="1:4" x14ac:dyDescent="0.25">
      <c r="A18" t="str">
        <f t="shared" ref="A18:A22" si="2">$B$17&amp;"-"&amp;C18</f>
        <v>AGRESSIVO-TIJOLO</v>
      </c>
      <c r="B18" s="2" t="s">
        <v>16</v>
      </c>
      <c r="C18" s="5" t="s">
        <v>25</v>
      </c>
      <c r="D18" s="4">
        <v>0.1</v>
      </c>
    </row>
    <row r="19" spans="1:4" x14ac:dyDescent="0.25">
      <c r="A19" t="str">
        <f t="shared" si="2"/>
        <v>AGRESSIVO-HIBRIDOS</v>
      </c>
      <c r="B19" s="2" t="s">
        <v>16</v>
      </c>
      <c r="C19" s="5" t="s">
        <v>26</v>
      </c>
      <c r="D19" s="4">
        <v>0.05</v>
      </c>
    </row>
    <row r="20" spans="1:4" x14ac:dyDescent="0.25">
      <c r="A20" t="str">
        <f t="shared" si="2"/>
        <v>AGRESSIVO-FOF's</v>
      </c>
      <c r="B20" s="2" t="s">
        <v>16</v>
      </c>
      <c r="C20" s="5" t="s">
        <v>27</v>
      </c>
      <c r="D20" s="4">
        <v>0.05</v>
      </c>
    </row>
    <row r="21" spans="1:4" x14ac:dyDescent="0.25">
      <c r="A21" t="str">
        <f t="shared" si="2"/>
        <v>AGRESSIVO-DESENVOLVIMENTO</v>
      </c>
      <c r="B21" s="2" t="s">
        <v>16</v>
      </c>
      <c r="C21" s="5" t="s">
        <v>28</v>
      </c>
      <c r="D21" s="4">
        <v>0.2</v>
      </c>
    </row>
    <row r="22" spans="1:4" x14ac:dyDescent="0.25">
      <c r="A22" t="str">
        <f t="shared" si="2"/>
        <v>AGRESSIVO-HOTELARIAS</v>
      </c>
      <c r="B22" s="2" t="s">
        <v>16</v>
      </c>
      <c r="C22" s="5" t="s">
        <v>29</v>
      </c>
      <c r="D22" s="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APP</vt:lpstr>
      <vt:lpstr>Chave</vt:lpstr>
      <vt:lpstr>aporte</vt:lpstr>
      <vt:lpstr>patrimonio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Pereira Gonçalves Silveira - 324133132</dc:creator>
  <cp:lastModifiedBy>João Pedro Pereira Gonçalves Silveira - 324133132</cp:lastModifiedBy>
  <dcterms:created xsi:type="dcterms:W3CDTF">2025-05-27T18:10:46Z</dcterms:created>
  <dcterms:modified xsi:type="dcterms:W3CDTF">2025-05-28T22:30:42Z</dcterms:modified>
</cp:coreProperties>
</file>